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CG Sum per Prov" sheetId="1" r:id="rId1"/>
    <sheet name="Sum per Prov for CG" sheetId="2" r:id="rId2"/>
    <sheet name="Detail CG Total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'CG Sum per Prov'!$A$1:$K$18</definedName>
    <definedName name="_xlnm.Print_Area" localSheetId="2">'Detail CG Total'!$A$1:$K$374</definedName>
    <definedName name="_xlnm.Print_Area" localSheetId="1">'Sum per Prov for CG'!$A$1:$L$33</definedName>
    <definedName name="_xlnm.Print_Titles" localSheetId="2">'Detail CG Total'!$1:$5</definedName>
  </definedNames>
  <calcPr calcMode="manual" fullCalcOnLoad="1"/>
</workbook>
</file>

<file path=xl/sharedStrings.xml><?xml version="1.0" encoding="utf-8"?>
<sst xmlns="http://schemas.openxmlformats.org/spreadsheetml/2006/main" count="1034" uniqueCount="722">
  <si>
    <t>R thousands</t>
  </si>
  <si>
    <t>Code</t>
  </si>
  <si>
    <t>Year to date: 30 June 2010</t>
  </si>
  <si>
    <t>(Over)</t>
  </si>
  <si>
    <t>Under</t>
  </si>
  <si>
    <t>(Over)/Under as % of adjusted budget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</si>
  <si>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</si>
  <si>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</si>
  <si>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</si>
  <si>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</si>
  <si>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</si>
  <si>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</si>
  <si>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</si>
  <si>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</si>
  <si>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</si>
  <si>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</si>
  <si>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</si>
  <si>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</si>
  <si>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</si>
  <si>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</si>
  <si>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</si>
  <si>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</si>
  <si>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</si>
  <si>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</si>
  <si>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</si>
  <si>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EASTERN CAPE</t>
  </si>
  <si>
    <t>A</t>
  </si>
  <si>
    <t>Nelson Mandela Bay</t>
  </si>
  <si>
    <t>NMA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</si>
  <si>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</si>
  <si>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</si>
  <si>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</si>
  <si>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</si>
  <si>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</si>
  <si>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</si>
  <si>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</si>
  <si>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</si>
  <si>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</si>
  <si>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</si>
  <si>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</si>
  <si>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</si>
  <si>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</si>
  <si>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</si>
  <si>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</si>
  <si>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</si>
  <si>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</si>
  <si>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</si>
  <si>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</si>
  <si>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</si>
  <si>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</si>
  <si>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</si>
  <si>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</si>
  <si>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</si>
  <si>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</si>
  <si>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</si>
  <si>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</si>
  <si>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</si>
  <si>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</si>
  <si>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</si>
  <si>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</si>
  <si>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</si>
  <si>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</si>
  <si>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</si>
  <si>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</si>
  <si>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</si>
  <si>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</si>
  <si>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</si>
  <si>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</si>
  <si>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</si>
  <si>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</si>
  <si>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</si>
  <si>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</si>
  <si>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</si>
  <si>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</si>
  <si>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</si>
  <si>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</si>
  <si>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</si>
  <si>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</si>
  <si>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</si>
  <si>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</si>
  <si>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</si>
  <si>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</si>
  <si>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</si>
  <si>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</si>
  <si>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</si>
  <si>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</si>
  <si>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</si>
  <si>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</si>
  <si>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</si>
  <si>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</si>
  <si>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</si>
  <si>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</si>
  <si>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</si>
  <si>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</si>
  <si>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</si>
  <si>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</si>
  <si>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</si>
  <si>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</si>
  <si>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</si>
  <si>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</si>
  <si>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</si>
  <si>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</si>
  <si>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</si>
  <si>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</si>
  <si>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</si>
  <si>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</si>
  <si>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</si>
  <si>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</si>
  <si>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</si>
  <si>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</si>
  <si>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</si>
  <si>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</si>
  <si>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</si>
  <si>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Matatiele</t>
  </si>
  <si>
    <t>EC441</t>
  </si>
  <si>
    <t>Umzimvubu</t>
  </si>
  <si>
    <t>EC442</t>
  </si>
  <si>
    <t>Alfred Nzo</t>
  </si>
  <si>
    <t>DC44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</si>
  <si>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</si>
  <si>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</si>
  <si>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</si>
  <si>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</si>
  <si>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</si>
  <si>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</si>
  <si>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</si>
  <si>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</si>
  <si>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</si>
  <si>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</si>
  <si>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</si>
  <si>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</si>
  <si>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</si>
  <si>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</si>
  <si>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</si>
  <si>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</si>
  <si>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</si>
  <si>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</si>
  <si>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</si>
  <si>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</si>
  <si>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</si>
  <si>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</si>
  <si>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</si>
  <si>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</si>
  <si>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</si>
  <si>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</si>
  <si>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</si>
  <si>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</si>
  <si>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</si>
  <si>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</si>
  <si>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</si>
  <si>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</si>
  <si>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</si>
  <si>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</si>
  <si>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</si>
  <si>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</si>
  <si>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</si>
  <si>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</si>
  <si>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</si>
  <si>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</si>
  <si>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</si>
  <si>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</si>
  <si>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</si>
  <si>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</si>
  <si>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</si>
  <si>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</si>
  <si>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</si>
  <si>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</si>
  <si>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</si>
  <si>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</si>
  <si>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</si>
  <si>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</si>
  <si>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</si>
  <si>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</si>
  <si>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</si>
  <si>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</si>
  <si>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</si>
  <si>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</si>
  <si>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</si>
  <si>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</si>
  <si>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</si>
  <si>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</si>
  <si>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</si>
  <si>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</si>
  <si>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</si>
  <si>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</si>
  <si>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Nokeng Tsa Taemane</t>
  </si>
  <si>
    <t>GT461</t>
  </si>
  <si>
    <t>Kungwini</t>
  </si>
  <si>
    <t>GT462</t>
  </si>
  <si>
    <t>Metsweding</t>
  </si>
  <si>
    <t>DC46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</si>
  <si>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</si>
  <si>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</si>
  <si>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</si>
  <si>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</si>
  <si>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</si>
  <si>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</si>
  <si>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</si>
  <si>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</si>
  <si>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</si>
  <si>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</si>
  <si>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</si>
  <si>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</si>
  <si>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</si>
  <si>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</si>
  <si>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</si>
  <si>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</si>
  <si>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</si>
  <si>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</si>
  <si>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</si>
  <si>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</si>
  <si>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</si>
  <si>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</si>
  <si>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</si>
  <si>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</si>
  <si>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</si>
  <si>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</si>
  <si>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</si>
  <si>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</si>
  <si>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</si>
  <si>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</si>
  <si>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</si>
  <si>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</si>
  <si>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</si>
  <si>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</si>
  <si>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</si>
  <si>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</si>
  <si>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</si>
  <si>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</si>
  <si>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</si>
  <si>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</si>
  <si>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</si>
  <si>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</si>
  <si>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</si>
  <si>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</si>
  <si>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</si>
  <si>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</si>
  <si>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</si>
  <si>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</si>
  <si>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</si>
  <si>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</si>
  <si>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</si>
  <si>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</si>
  <si>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</si>
  <si>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</si>
  <si>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</si>
  <si>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</si>
  <si>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</si>
  <si>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</si>
  <si>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</si>
  <si>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</si>
  <si>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</si>
  <si>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</si>
  <si>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</si>
  <si>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</si>
  <si>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</si>
  <si>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</si>
  <si>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</si>
  <si>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</si>
  <si>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</si>
  <si>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</si>
  <si>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</si>
  <si>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</si>
  <si>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</si>
  <si>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</si>
  <si>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</si>
  <si>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</si>
  <si>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</si>
  <si>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</si>
  <si>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</si>
  <si>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</si>
  <si>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</si>
  <si>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</si>
  <si>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</si>
  <si>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</si>
  <si>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</si>
  <si>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</si>
  <si>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</si>
  <si>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</si>
  <si>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</si>
  <si>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</si>
  <si>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</si>
  <si>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</si>
  <si>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</si>
  <si>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</si>
  <si>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</si>
  <si>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</si>
  <si>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</si>
  <si>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</si>
  <si>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</si>
  <si>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</si>
  <si>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</si>
  <si>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</si>
  <si>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</si>
  <si>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</si>
  <si>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</si>
  <si>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</si>
  <si>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</si>
  <si>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</si>
  <si>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</si>
  <si>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</si>
  <si>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</si>
  <si>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</si>
  <si>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</si>
  <si>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</si>
  <si>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</si>
  <si>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</si>
  <si>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</si>
  <si>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</si>
  <si>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</si>
  <si>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</si>
  <si>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</si>
  <si>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</si>
  <si>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</si>
  <si>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</si>
  <si>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</si>
  <si>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</si>
  <si>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</si>
  <si>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</si>
  <si>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</si>
  <si>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</si>
  <si>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</si>
  <si>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</si>
  <si>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</si>
  <si>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</si>
  <si>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</si>
  <si>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</si>
  <si>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</si>
  <si>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</si>
  <si>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</si>
  <si>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</si>
  <si>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</si>
  <si>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</si>
  <si>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</si>
  <si>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</si>
  <si>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</si>
  <si>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</si>
  <si>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</si>
  <si>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</si>
  <si>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</si>
  <si>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</si>
  <si>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</si>
  <si>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</si>
  <si>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</si>
  <si>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</si>
  <si>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</si>
  <si>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</si>
  <si>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</si>
  <si>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</si>
  <si>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</si>
  <si>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</si>
  <si>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</si>
  <si>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</si>
  <si>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</si>
  <si>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</si>
  <si>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</si>
  <si>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</si>
  <si>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</si>
  <si>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</si>
  <si>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</si>
  <si>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</si>
  <si>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</si>
  <si>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</si>
  <si>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</si>
  <si>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</si>
  <si>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</si>
  <si>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</si>
  <si>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</si>
  <si>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</si>
  <si>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</si>
  <si>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</si>
  <si>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</si>
  <si>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</si>
  <si>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</si>
  <si>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</si>
  <si>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</si>
  <si>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</si>
  <si>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</si>
  <si>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</si>
  <si>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</si>
  <si>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</si>
  <si>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</si>
  <si>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</si>
  <si>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</si>
  <si>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</si>
  <si>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</si>
  <si>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</si>
  <si>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</si>
  <si>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</si>
  <si>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</si>
  <si>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</si>
  <si>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</si>
  <si>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</si>
  <si>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</si>
  <si>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</si>
  <si>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</si>
  <si>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</si>
  <si>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</si>
  <si>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</si>
  <si>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</si>
  <si>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</si>
  <si>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</si>
  <si>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</si>
  <si>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</si>
  <si>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</si>
  <si>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</si>
  <si>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</si>
  <si>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</si>
  <si>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</si>
  <si>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</si>
  <si>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</si>
  <si>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</si>
  <si>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</si>
  <si>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</si>
  <si>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</si>
  <si>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</si>
  <si>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</si>
  <si>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</si>
  <si>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</si>
  <si>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</si>
  <si>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</si>
  <si>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</si>
  <si>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</si>
  <si>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</si>
  <si>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</si>
  <si>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</si>
  <si>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</si>
  <si>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</si>
  <si>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</si>
  <si>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</si>
  <si>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</si>
  <si>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</si>
  <si>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</si>
  <si>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</si>
  <si>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</si>
  <si>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</si>
  <si>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</si>
  <si>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</si>
  <si>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</si>
  <si>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</si>
  <si>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</si>
  <si>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</si>
  <si>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</si>
  <si>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</si>
  <si>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</si>
  <si>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</si>
  <si>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</si>
  <si>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</si>
  <si>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</si>
  <si>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</si>
  <si>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</si>
  <si>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</si>
  <si>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</si>
  <si>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</si>
  <si>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</si>
  <si>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</si>
  <si>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</si>
  <si>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</si>
  <si>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</si>
  <si>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</si>
  <si>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</si>
  <si>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</si>
  <si>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</si>
  <si>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</si>
  <si>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</si>
  <si>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</si>
  <si>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</si>
  <si>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</si>
  <si>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</si>
  <si>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</si>
  <si>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</si>
  <si>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</si>
  <si>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</si>
  <si>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</si>
  <si>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</si>
  <si>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</si>
  <si>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</si>
  <si>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NORTHERN CAPE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</si>
  <si>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</si>
  <si>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</si>
  <si>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</si>
  <si>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</si>
  <si>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</si>
  <si>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</si>
  <si>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</si>
  <si>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</si>
  <si>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</si>
  <si>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</si>
  <si>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</si>
  <si>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</si>
  <si>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</si>
  <si>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</si>
  <si>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</si>
  <si>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</si>
  <si>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</si>
  <si>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</si>
  <si>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</si>
  <si>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</si>
  <si>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</si>
  <si>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</si>
  <si>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</si>
  <si>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</si>
  <si>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</si>
  <si>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</si>
  <si>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</si>
  <si>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</si>
  <si>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</si>
  <si>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</si>
  <si>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</si>
  <si>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</si>
  <si>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</si>
  <si>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</si>
  <si>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</si>
  <si>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</si>
  <si>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</si>
  <si>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</si>
  <si>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</si>
  <si>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</si>
  <si>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</si>
  <si>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</si>
  <si>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</si>
  <si>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</si>
  <si>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</si>
  <si>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</si>
  <si>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</si>
  <si>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</si>
  <si>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</si>
  <si>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</si>
  <si>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</si>
  <si>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</si>
  <si>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</si>
  <si>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</si>
  <si>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</si>
  <si>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</si>
  <si>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</si>
  <si>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</si>
  <si>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</si>
  <si>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</si>
  <si>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</si>
  <si>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</si>
  <si>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</si>
  <si>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</si>
  <si>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</si>
  <si>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</si>
  <si>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</si>
  <si>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</si>
  <si>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</si>
  <si>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</si>
  <si>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</si>
  <si>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</si>
  <si>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</si>
  <si>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</si>
  <si>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</si>
  <si>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</si>
  <si>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</si>
  <si>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</si>
  <si>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</si>
  <si>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</si>
  <si>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</si>
  <si>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</si>
  <si>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</si>
  <si>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</si>
  <si>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</si>
  <si>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</si>
  <si>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</si>
  <si>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</si>
  <si>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</si>
  <si>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</si>
  <si>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</si>
  <si>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</si>
  <si>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</si>
  <si>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</si>
  <si>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</si>
  <si>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</si>
  <si>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</si>
  <si>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</si>
  <si>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</si>
  <si>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</si>
  <si>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</si>
  <si>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</si>
  <si>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</si>
  <si>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</si>
  <si>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</si>
  <si>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</si>
  <si>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</si>
  <si>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</si>
  <si>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</si>
  <si>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</si>
  <si>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</si>
  <si>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</si>
  <si>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</si>
  <si>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</si>
  <si>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</si>
  <si>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</si>
  <si>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</si>
  <si>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</si>
  <si>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</si>
  <si>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</si>
  <si>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</si>
  <si>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</si>
  <si>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</si>
  <si>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</si>
  <si>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</t>
  </si>
  <si>
    <t>Net</t>
  </si>
  <si>
    <t>Total Cacadu</t>
  </si>
  <si>
    <t>Total Amathole</t>
  </si>
  <si>
    <t>Total Chris Hani</t>
  </si>
  <si>
    <t>Total Joe Gqabi</t>
  </si>
  <si>
    <t>Total O. R. Tambo</t>
  </si>
  <si>
    <t>Total Alfred Nzo</t>
  </si>
  <si>
    <t>Total Eastern Cape</t>
  </si>
  <si>
    <t>Total Xhariep</t>
  </si>
  <si>
    <t>Total Motheo</t>
  </si>
  <si>
    <t>Total Lejweleputswa</t>
  </si>
  <si>
    <t>Total Thabo Mofutsanyana</t>
  </si>
  <si>
    <t>Total Fezile Dabi</t>
  </si>
  <si>
    <t>Total Free State</t>
  </si>
  <si>
    <t>Total metros</t>
  </si>
  <si>
    <t>Total Sedibeng</t>
  </si>
  <si>
    <t>Total Metsweding</t>
  </si>
  <si>
    <t>Total West Rand</t>
  </si>
  <si>
    <t>Total Gauteng</t>
  </si>
  <si>
    <t>Total Ugu</t>
  </si>
  <si>
    <t>Total uMgundgundlovu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</si>
  <si>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</si>
  <si>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</si>
  <si>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</si>
  <si>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</si>
  <si>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</si>
  <si>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</si>
  <si>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</si>
  <si>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</si>
  <si>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</si>
  <si>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Total Mopani</t>
  </si>
  <si>
    <t>Total Vhembe</t>
  </si>
  <si>
    <t>Totao Capricorn</t>
  </si>
  <si>
    <t>Total Waterberg</t>
  </si>
  <si>
    <t>Total Greater Sekhukhune</t>
  </si>
  <si>
    <t>Total Limpopo</t>
  </si>
  <si>
    <t>Total Gert Sibande</t>
  </si>
  <si>
    <t>Total Nkangala</t>
  </si>
  <si>
    <t>Total Ehlanzeni</t>
  </si>
  <si>
    <t>Total Mpumalanga</t>
  </si>
  <si>
    <t>Total Bojanala Platinum</t>
  </si>
  <si>
    <t>Total Ngaka Modiri Molema</t>
  </si>
  <si>
    <t>Total Dr Ruth Segomotsi Mompati</t>
  </si>
  <si>
    <t>Tota Dr Kenneth Kaunda</t>
  </si>
  <si>
    <t>Total North West</t>
  </si>
  <si>
    <t>Total John Taolo Gaetsewe</t>
  </si>
  <si>
    <t>Total Namakwa</t>
  </si>
  <si>
    <t>Total Pixley Ka Seme</t>
  </si>
  <si>
    <t>Total Siyanda</t>
  </si>
  <si>
    <t>Total Frances Baard</t>
  </si>
  <si>
    <t>Total Northern Cape</t>
  </si>
  <si>
    <t>Total West Coast</t>
  </si>
  <si>
    <t>Total Cape Winelands DM</t>
  </si>
  <si>
    <t>Total Overberg</t>
  </si>
  <si>
    <t>Total Eden</t>
  </si>
  <si>
    <t>Total Central Karoo</t>
  </si>
  <si>
    <t>Total Western Cape</t>
  </si>
  <si>
    <t>National Total</t>
  </si>
  <si>
    <t>Municipal Infrastructure Grant</t>
  </si>
  <si>
    <t>Finannce Management Grant</t>
  </si>
  <si>
    <t>Neighbourhood Development Partnership Programme: Capital</t>
  </si>
  <si>
    <t>Neighbourhood Development Partnership Programme: Technical</t>
  </si>
  <si>
    <t>Municipal Systems Improvement Grant</t>
  </si>
  <si>
    <t>Public Transport Infrastructure and Systems Grant</t>
  </si>
  <si>
    <t>Rural Transport Infrastructure Grant</t>
  </si>
  <si>
    <t>Expanded Public Works Programme Incentive Grant</t>
  </si>
  <si>
    <t>Intergrated National Electrification Programme: Municipal</t>
  </si>
  <si>
    <t>Intergrated National Electrification Programme: Eskom</t>
  </si>
  <si>
    <t>Backlogs for electrification at schools and Clinics</t>
  </si>
  <si>
    <t>Electricity Demand Side Management (Municipal)</t>
  </si>
  <si>
    <t>Electricity Demand Side Management (Eskom) Grant</t>
  </si>
  <si>
    <t>Water Services Operating and Subsidy Grant: Direct</t>
  </si>
  <si>
    <t>Water Services Operating and Subsidy Grant: Indirect</t>
  </si>
  <si>
    <t>Regional Bulk Infrastructure Grant</t>
  </si>
  <si>
    <t>Municipal Drought Relief Grant</t>
  </si>
  <si>
    <t>Backlogs for sanitation and water at schools and clinics</t>
  </si>
  <si>
    <t>2010 World Cup Host City Operating Grant</t>
  </si>
  <si>
    <t>2010 FIFA World Cup Stadiums Development Grant</t>
  </si>
  <si>
    <t>MIG</t>
  </si>
  <si>
    <t>FMG</t>
  </si>
  <si>
    <t>NDPG 6</t>
  </si>
  <si>
    <t>NDPG 7</t>
  </si>
  <si>
    <t>MSIG</t>
  </si>
  <si>
    <t>PTIS</t>
  </si>
  <si>
    <t>RTIS</t>
  </si>
  <si>
    <t>EPWP</t>
  </si>
  <si>
    <t>INEP 6</t>
  </si>
  <si>
    <t>INEP 7</t>
  </si>
  <si>
    <t>BESC</t>
  </si>
  <si>
    <t>EDSM 6</t>
  </si>
  <si>
    <t>EDSM 7</t>
  </si>
  <si>
    <t>WSOS 6</t>
  </si>
  <si>
    <t>WSOS 7</t>
  </si>
  <si>
    <t>RBIG</t>
  </si>
  <si>
    <t>MDRG</t>
  </si>
  <si>
    <t>BSWS</t>
  </si>
  <si>
    <t>AGGREGRATED CONDITIONAL GRANTS EXPENDITURE PER PROGRAMME FOR THE 4th QUARTER ENDED 30 JUNE 2010 (Preliminary results)</t>
  </si>
  <si>
    <t>WCHCO</t>
  </si>
  <si>
    <t>FWCSD</t>
  </si>
  <si>
    <t>Sources: DoRA Monthly reports by the national transferring officer and Municipal sign-offs and electronic verification.</t>
  </si>
  <si>
    <t>1. Spending of these grants is done at National department level and therefore no reporting is required from municipalities.</t>
  </si>
  <si>
    <r>
      <t>Total</t>
    </r>
    <r>
      <rPr>
        <b/>
        <vertAlign val="superscript"/>
        <sz val="10"/>
        <color indexed="8"/>
        <rFont val="Arial Narrow"/>
        <family val="2"/>
      </rPr>
      <t>2</t>
    </r>
  </si>
  <si>
    <t>Main allocation</t>
  </si>
  <si>
    <t>Total Expenditure as % of main allocation</t>
  </si>
  <si>
    <t>Total Expenditure as % of Revised allocation</t>
  </si>
  <si>
    <t>Revised allocation</t>
  </si>
  <si>
    <t>Total Expenditure as % of revised allocation</t>
  </si>
  <si>
    <t>Unallocated amounts</t>
  </si>
  <si>
    <t>3. All the figures are unaudited.</t>
  </si>
  <si>
    <t>Net (Over)/Under as % of adjusted budget</t>
  </si>
  <si>
    <t>Year to date: 30 June 2011</t>
  </si>
  <si>
    <t>Over and under spending of conditional grants adjusted allocations for the 4th quarter ended 30 June 2011 (Preliminary results)</t>
  </si>
  <si>
    <t>Rural Households Infrastructure Grant</t>
  </si>
  <si>
    <t>RHIG</t>
  </si>
  <si>
    <t>2. Total includes schedule 7 and 8 allocations</t>
  </si>
  <si>
    <t>4. Over and under spending percentages exclude schedule 7 and 8 allocations</t>
  </si>
  <si>
    <t>(Over) spending as % of adjusted budget</t>
  </si>
  <si>
    <t>Under spending as % of adjusted budget</t>
  </si>
  <si>
    <t>Table 11d: Over and under spending of conditional grants adjusted allocations for the 4th quarter ended 30 June 2010 (Preliminary results)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</si>
</sst>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,###.0\%"/>
    <numFmt numFmtId="178" formatCode="##,##0_);\(##,##0\);0"/>
    <numFmt numFmtId="179" formatCode="#,###.0\%_);\(#,###.0\)\%;.0\%"/>
    <numFmt numFmtId="180" formatCode="_(* #,##0_);_(* \(#,##0\);_(* &quot;- &quot;?_);_(@_)"/>
    <numFmt numFmtId="181" formatCode="0.0%;\(0.0%\);_(* &quot;- &quot;?_);_(@_)"/>
    <numFmt numFmtId="182" formatCode="_(* #,##0,_);_(* \(#,##0,\);_(* &quot;- &quot;?_);_(@_)"/>
    <numFmt numFmtId="183" formatCode="##,##0,_);\(##,##0,\);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indexed="55"/>
      <name val="Arial Narrow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left" wrapText="1" indent="1"/>
      <protection/>
    </xf>
    <xf numFmtId="0" fontId="5" fillId="0" borderId="15" xfId="0" applyFont="1" applyBorder="1" applyAlignment="1" applyProtection="1">
      <alignment wrapText="1"/>
      <protection/>
    </xf>
    <xf numFmtId="181" fontId="6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6" fillId="0" borderId="16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81" fontId="6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7" fillId="0" borderId="25" xfId="0" applyNumberFormat="1" applyFont="1" applyFill="1" applyBorder="1" applyAlignment="1" applyProtection="1">
      <alignment/>
      <protection/>
    </xf>
    <xf numFmtId="181" fontId="7" fillId="0" borderId="26" xfId="0" applyNumberFormat="1" applyFont="1" applyFill="1" applyBorder="1" applyAlignment="1" applyProtection="1">
      <alignment/>
      <protection/>
    </xf>
    <xf numFmtId="181" fontId="7" fillId="0" borderId="27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0" fillId="0" borderId="29" xfId="0" applyBorder="1" applyAlignment="1" applyProtection="1">
      <alignment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 horizontal="left" wrapText="1" indent="1"/>
      <protection/>
    </xf>
    <xf numFmtId="0" fontId="2" fillId="0" borderId="21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right"/>
      <protection/>
    </xf>
    <xf numFmtId="182" fontId="6" fillId="0" borderId="15" xfId="0" applyNumberFormat="1" applyFont="1" applyFill="1" applyBorder="1" applyAlignment="1" applyProtection="1">
      <alignment/>
      <protection/>
    </xf>
    <xf numFmtId="182" fontId="2" fillId="0" borderId="20" xfId="0" applyNumberFormat="1" applyFont="1" applyBorder="1" applyAlignment="1" applyProtection="1">
      <alignment horizontal="right"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Alignment="1">
      <alignment/>
    </xf>
    <xf numFmtId="182" fontId="7" fillId="0" borderId="20" xfId="0" applyNumberFormat="1" applyFont="1" applyFill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182" fontId="7" fillId="0" borderId="26" xfId="0" applyNumberFormat="1" applyFont="1" applyFill="1" applyBorder="1" applyAlignment="1" applyProtection="1">
      <alignment/>
      <protection/>
    </xf>
    <xf numFmtId="182" fontId="2" fillId="0" borderId="24" xfId="0" applyNumberFormat="1" applyFont="1" applyBorder="1" applyAlignment="1" applyProtection="1">
      <alignment horizontal="right"/>
      <protection/>
    </xf>
    <xf numFmtId="182" fontId="6" fillId="0" borderId="18" xfId="0" applyNumberFormat="1" applyFont="1" applyFill="1" applyBorder="1" applyAlignment="1" applyProtection="1">
      <alignment/>
      <protection/>
    </xf>
    <xf numFmtId="182" fontId="6" fillId="0" borderId="19" xfId="0" applyNumberFormat="1" applyFont="1" applyFill="1" applyBorder="1" applyAlignment="1" applyProtection="1">
      <alignment/>
      <protection/>
    </xf>
    <xf numFmtId="182" fontId="6" fillId="0" borderId="17" xfId="0" applyNumberFormat="1" applyFont="1" applyFill="1" applyBorder="1" applyAlignment="1" applyProtection="1">
      <alignment/>
      <protection/>
    </xf>
    <xf numFmtId="182" fontId="6" fillId="0" borderId="29" xfId="0" applyNumberFormat="1" applyFont="1" applyFill="1" applyBorder="1" applyAlignment="1" applyProtection="1">
      <alignment/>
      <protection/>
    </xf>
    <xf numFmtId="182" fontId="0" fillId="0" borderId="17" xfId="0" applyNumberFormat="1" applyBorder="1" applyAlignment="1" applyProtection="1">
      <alignment/>
      <protection/>
    </xf>
    <xf numFmtId="182" fontId="0" fillId="0" borderId="29" xfId="0" applyNumberForma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82" fontId="2" fillId="0" borderId="30" xfId="0" applyNumberFormat="1" applyFont="1" applyBorder="1" applyAlignment="1" applyProtection="1">
      <alignment/>
      <protection/>
    </xf>
    <xf numFmtId="182" fontId="2" fillId="0" borderId="31" xfId="0" applyNumberFormat="1" applyFont="1" applyBorder="1" applyAlignment="1" applyProtection="1">
      <alignment/>
      <protection/>
    </xf>
    <xf numFmtId="181" fontId="9" fillId="0" borderId="15" xfId="0" applyNumberFormat="1" applyFont="1" applyFill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right"/>
      <protection/>
    </xf>
    <xf numFmtId="182" fontId="7" fillId="0" borderId="32" xfId="0" applyNumberFormat="1" applyFont="1" applyFill="1" applyBorder="1" applyAlignment="1" applyProtection="1">
      <alignment/>
      <protection/>
    </xf>
    <xf numFmtId="181" fontId="7" fillId="0" borderId="32" xfId="0" applyNumberFormat="1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8" fillId="0" borderId="0" xfId="0" applyFont="1" applyAlignment="1">
      <alignment horizontal="right"/>
    </xf>
    <xf numFmtId="181" fontId="9" fillId="0" borderId="24" xfId="0" applyNumberFormat="1" applyFont="1" applyFill="1" applyBorder="1" applyAlignment="1" applyProtection="1">
      <alignment horizontal="right"/>
      <protection/>
    </xf>
    <xf numFmtId="180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182" fontId="4" fillId="0" borderId="20" xfId="0" applyNumberFormat="1" applyFont="1" applyBorder="1" applyAlignment="1" applyProtection="1">
      <alignment horizontal="right"/>
      <protection/>
    </xf>
    <xf numFmtId="181" fontId="9" fillId="0" borderId="21" xfId="0" applyNumberFormat="1" applyFont="1" applyFill="1" applyBorder="1" applyAlignment="1" applyProtection="1">
      <alignment/>
      <protection/>
    </xf>
    <xf numFmtId="181" fontId="9" fillId="0" borderId="20" xfId="0" applyNumberFormat="1" applyFont="1" applyFill="1" applyBorder="1" applyAlignment="1" applyProtection="1">
      <alignment/>
      <protection/>
    </xf>
    <xf numFmtId="182" fontId="4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80" fontId="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 wrapText="1"/>
      <protection/>
    </xf>
    <xf numFmtId="0" fontId="14" fillId="0" borderId="0" xfId="0" applyFont="1" applyAlignment="1">
      <alignment/>
    </xf>
    <xf numFmtId="0" fontId="15" fillId="0" borderId="15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right"/>
      <protection/>
    </xf>
    <xf numFmtId="183" fontId="2" fillId="0" borderId="17" xfId="0" applyNumberFormat="1" applyFont="1" applyBorder="1" applyAlignment="1">
      <alignment horizontal="center"/>
    </xf>
    <xf numFmtId="183" fontId="2" fillId="0" borderId="29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82" fontId="0" fillId="0" borderId="20" xfId="0" applyNumberFormat="1" applyBorder="1" applyAlignment="1" applyProtection="1">
      <alignment/>
      <protection/>
    </xf>
    <xf numFmtId="181" fontId="6" fillId="0" borderId="21" xfId="0" applyNumberFormat="1" applyFont="1" applyFill="1" applyBorder="1" applyAlignment="1" applyProtection="1">
      <alignment/>
      <protection/>
    </xf>
    <xf numFmtId="181" fontId="9" fillId="0" borderId="20" xfId="0" applyNumberFormat="1" applyFont="1" applyFill="1" applyBorder="1" applyAlignment="1" applyProtection="1">
      <alignment horizontal="right"/>
      <protection/>
    </xf>
    <xf numFmtId="181" fontId="6" fillId="0" borderId="2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 applyProtection="1">
      <alignment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/>
      <protection/>
    </xf>
    <xf numFmtId="182" fontId="17" fillId="0" borderId="15" xfId="0" applyNumberFormat="1" applyFont="1" applyFill="1" applyBorder="1" applyAlignment="1" applyProtection="1">
      <alignment/>
      <protection/>
    </xf>
    <xf numFmtId="181" fontId="17" fillId="0" borderId="16" xfId="0" applyNumberFormat="1" applyFont="1" applyFill="1" applyBorder="1" applyAlignment="1" applyProtection="1">
      <alignment/>
      <protection/>
    </xf>
    <xf numFmtId="181" fontId="17" fillId="0" borderId="15" xfId="0" applyNumberFormat="1" applyFont="1" applyFill="1" applyBorder="1" applyAlignment="1" applyProtection="1">
      <alignment/>
      <protection/>
    </xf>
    <xf numFmtId="182" fontId="17" fillId="0" borderId="18" xfId="0" applyNumberFormat="1" applyFont="1" applyFill="1" applyBorder="1" applyAlignment="1" applyProtection="1">
      <alignment/>
      <protection/>
    </xf>
    <xf numFmtId="182" fontId="17" fillId="0" borderId="19" xfId="0" applyNumberFormat="1" applyFont="1" applyFill="1" applyBorder="1" applyAlignment="1" applyProtection="1">
      <alignment/>
      <protection/>
    </xf>
    <xf numFmtId="182" fontId="18" fillId="33" borderId="15" xfId="0" applyNumberFormat="1" applyFont="1" applyFill="1" applyBorder="1" applyAlignment="1" applyProtection="1">
      <alignment/>
      <protection/>
    </xf>
    <xf numFmtId="181" fontId="18" fillId="33" borderId="16" xfId="0" applyNumberFormat="1" applyFont="1" applyFill="1" applyBorder="1" applyAlignment="1" applyProtection="1">
      <alignment/>
      <protection/>
    </xf>
    <xf numFmtId="181" fontId="18" fillId="33" borderId="15" xfId="0" applyNumberFormat="1" applyFont="1" applyFill="1" applyBorder="1" applyAlignment="1" applyProtection="1">
      <alignment/>
      <protection/>
    </xf>
    <xf numFmtId="182" fontId="18" fillId="33" borderId="19" xfId="0" applyNumberFormat="1" applyFont="1" applyFill="1" applyBorder="1" applyAlignment="1" applyProtection="1">
      <alignment/>
      <protection/>
    </xf>
    <xf numFmtId="182" fontId="17" fillId="0" borderId="23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9" fillId="0" borderId="0" xfId="0" applyFont="1" applyBorder="1" applyAlignment="1" applyProtection="1">
      <alignment horizontal="left"/>
      <protection/>
    </xf>
    <xf numFmtId="182" fontId="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26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33" xfId="0" applyFont="1" applyBorder="1" applyAlignment="1" applyProtection="1">
      <alignment horizontal="center" vertical="top" wrapText="1"/>
      <protection/>
    </xf>
    <xf numFmtId="0" fontId="4" fillId="0" borderId="34" xfId="0" applyFont="1" applyBorder="1" applyAlignment="1" applyProtection="1">
      <alignment horizontal="center" vertical="top" wrapText="1"/>
      <protection/>
    </xf>
    <xf numFmtId="183" fontId="2" fillId="0" borderId="30" xfId="0" applyNumberFormat="1" applyFont="1" applyBorder="1" applyAlignment="1">
      <alignment horizontal="center"/>
    </xf>
    <xf numFmtId="183" fontId="2" fillId="0" borderId="31" xfId="0" applyNumberFormat="1" applyFont="1" applyBorder="1" applyAlignment="1">
      <alignment horizontal="center"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183" fontId="4" fillId="0" borderId="30" xfId="0" applyNumberFormat="1" applyFont="1" applyBorder="1" applyAlignment="1">
      <alignment horizontal="center"/>
    </xf>
    <xf numFmtId="183" fontId="4" fillId="0" borderId="31" xfId="0" applyNumberFormat="1" applyFont="1" applyBorder="1" applyAlignment="1">
      <alignment horizontal="center"/>
    </xf>
    <xf numFmtId="0" fontId="13" fillId="0" borderId="28" xfId="0" applyFont="1" applyBorder="1" applyAlignment="1" applyProtection="1">
      <alignment horizontal="center" vertical="top" wrapText="1"/>
      <protection/>
    </xf>
    <xf numFmtId="0" fontId="13" fillId="0" borderId="35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26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wrapText="1"/>
      <protection/>
    </xf>
    <xf numFmtId="0" fontId="13" fillId="0" borderId="26" xfId="0" applyFont="1" applyBorder="1" applyAlignment="1" applyProtection="1">
      <alignment horizontal="left" wrapText="1"/>
      <protection/>
    </xf>
    <xf numFmtId="0" fontId="13" fillId="0" borderId="33" xfId="0" applyFont="1" applyBorder="1" applyAlignment="1" applyProtection="1">
      <alignment horizontal="center" vertical="top" wrapText="1"/>
      <protection/>
    </xf>
    <xf numFmtId="0" fontId="13" fillId="0" borderId="34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Eastern%20Cape-%204th%20Q%20CG%20-%2012%20August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6.%20North%20West%20-%204th%20Q%20CG%20-%2012%20August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36.%20Summary%20per%20province%20CG%20-%204th%20CG%20-%2012%20Aug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.%20Free%20State%20-%204th%20Q%20CG%20-%2012%20August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1.%20Gauteng%20-%204th%20Q%20CG%20-%2012%20August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2.%20Kwazulu%20Natal%20-%204th%20Q%20CG%20-%2012%20August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.%20Limpopo%20-%204th%20Q%20CG%20-%2012%20August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4.%20Mpumalanga%20-%204th%20Q%20CG%20-%2012%20August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5.%20Northern%20Cape%20-%204th%20Q%20CG%20-%2012%20August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7.%20Western%20Cape%20-%204th%20Q%20CG%20-%2012%20August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5.%20Summary%20per%20province%20S71%20-%204th%20CG%20-%2015%20Aug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</sheetNames>
    <sheetDataSet>
      <sheetData sheetId="1">
        <row r="12">
          <cell r="B12">
            <v>3410000</v>
          </cell>
          <cell r="E12">
            <v>3410000</v>
          </cell>
        </row>
        <row r="24">
          <cell r="B24">
            <v>8492000</v>
          </cell>
          <cell r="E24">
            <v>8492000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621936000</v>
          </cell>
          <cell r="E53">
            <v>621936000</v>
          </cell>
          <cell r="Q53">
            <v>320151228</v>
          </cell>
        </row>
      </sheetData>
      <sheetData sheetId="2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98000</v>
          </cell>
          <cell r="E28">
            <v>88000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12790000</v>
          </cell>
          <cell r="E53">
            <v>12780000</v>
          </cell>
          <cell r="Q53">
            <v>14148075</v>
          </cell>
        </row>
      </sheetData>
      <sheetData sheetId="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14940000</v>
          </cell>
          <cell r="E53">
            <v>14940000</v>
          </cell>
          <cell r="Q53">
            <v>16015499</v>
          </cell>
        </row>
      </sheetData>
      <sheetData sheetId="4">
        <row r="12">
          <cell r="E12">
            <v>0</v>
          </cell>
        </row>
        <row r="24">
          <cell r="E24">
            <v>0</v>
          </cell>
        </row>
        <row r="28">
          <cell r="B28">
            <v>44000</v>
          </cell>
          <cell r="E28">
            <v>41000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9016000</v>
          </cell>
          <cell r="E53">
            <v>9013000</v>
          </cell>
          <cell r="Q53">
            <v>13845411</v>
          </cell>
        </row>
      </sheetData>
      <sheetData sheetId="5">
        <row r="12">
          <cell r="B12">
            <v>1000000</v>
          </cell>
          <cell r="E12">
            <v>1000000</v>
          </cell>
        </row>
        <row r="24">
          <cell r="E24">
            <v>0</v>
          </cell>
        </row>
        <row r="28">
          <cell r="B28">
            <v>236000</v>
          </cell>
          <cell r="E28">
            <v>227000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50809000</v>
          </cell>
          <cell r="E53">
            <v>50800000</v>
          </cell>
          <cell r="Q53">
            <v>37767603</v>
          </cell>
        </row>
      </sheetData>
      <sheetData sheetId="6">
        <row r="12">
          <cell r="E12">
            <v>0</v>
          </cell>
        </row>
        <row r="24">
          <cell r="E24">
            <v>0</v>
          </cell>
        </row>
        <row r="28">
          <cell r="B28">
            <v>2009000</v>
          </cell>
          <cell r="E28">
            <v>1999000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31423000</v>
          </cell>
          <cell r="E53">
            <v>31413000</v>
          </cell>
          <cell r="Q53">
            <v>27027985</v>
          </cell>
        </row>
      </sheetData>
      <sheetData sheetId="7">
        <row r="12">
          <cell r="E12">
            <v>0</v>
          </cell>
        </row>
        <row r="24">
          <cell r="E24">
            <v>0</v>
          </cell>
        </row>
        <row r="28">
          <cell r="B28">
            <v>225000</v>
          </cell>
          <cell r="E28">
            <v>215000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10500000</v>
          </cell>
          <cell r="E36">
            <v>16500000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28218000</v>
          </cell>
          <cell r="E53">
            <v>34208000</v>
          </cell>
          <cell r="Q53">
            <v>18258849</v>
          </cell>
        </row>
      </sheetData>
      <sheetData sheetId="8">
        <row r="12">
          <cell r="E12">
            <v>0</v>
          </cell>
        </row>
        <row r="24">
          <cell r="E24">
            <v>0</v>
          </cell>
        </row>
        <row r="28">
          <cell r="B28">
            <v>55000</v>
          </cell>
          <cell r="E28">
            <v>48000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11697000</v>
          </cell>
          <cell r="E53">
            <v>11690000</v>
          </cell>
          <cell r="Q53">
            <v>9343360</v>
          </cell>
        </row>
      </sheetData>
      <sheetData sheetId="9">
        <row r="12">
          <cell r="B12">
            <v>600000</v>
          </cell>
          <cell r="E12">
            <v>600000</v>
          </cell>
        </row>
        <row r="24">
          <cell r="B24">
            <v>580000</v>
          </cell>
          <cell r="E24">
            <v>580000</v>
          </cell>
        </row>
        <row r="28">
          <cell r="B28">
            <v>333000</v>
          </cell>
          <cell r="E28">
            <v>326000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22587000</v>
          </cell>
          <cell r="E53">
            <v>22580000</v>
          </cell>
          <cell r="Q53">
            <v>18687743</v>
          </cell>
        </row>
      </sheetData>
      <sheetData sheetId="10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32000</v>
          </cell>
          <cell r="E28">
            <v>182000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15114000</v>
          </cell>
          <cell r="E53">
            <v>15264000</v>
          </cell>
          <cell r="Q53">
            <v>8584819</v>
          </cell>
        </row>
      </sheetData>
      <sheetData sheetId="11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9700000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42622000</v>
          </cell>
          <cell r="E53">
            <v>28545000</v>
          </cell>
          <cell r="Q53">
            <v>11786812</v>
          </cell>
        </row>
      </sheetData>
      <sheetData sheetId="12">
        <row r="12">
          <cell r="E12">
            <v>0</v>
          </cell>
        </row>
        <row r="24">
          <cell r="E24">
            <v>0</v>
          </cell>
        </row>
        <row r="28">
          <cell r="B28">
            <v>71917000</v>
          </cell>
          <cell r="E28">
            <v>72689000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115197000</v>
          </cell>
          <cell r="E53">
            <v>115969000</v>
          </cell>
          <cell r="Q53">
            <v>42581917</v>
          </cell>
        </row>
      </sheetData>
      <sheetData sheetId="13">
        <row r="12">
          <cell r="E12">
            <v>0</v>
          </cell>
        </row>
        <row r="24">
          <cell r="E24">
            <v>0</v>
          </cell>
        </row>
        <row r="28">
          <cell r="B28">
            <v>13138000</v>
          </cell>
          <cell r="E28">
            <v>13138000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55974000</v>
          </cell>
          <cell r="E53">
            <v>55974000</v>
          </cell>
          <cell r="Q53">
            <v>39263313</v>
          </cell>
        </row>
      </sheetData>
      <sheetData sheetId="14">
        <row r="12">
          <cell r="E12">
            <v>0</v>
          </cell>
        </row>
        <row r="24">
          <cell r="E24">
            <v>0</v>
          </cell>
        </row>
        <row r="28">
          <cell r="B28">
            <v>574000</v>
          </cell>
          <cell r="E28">
            <v>571000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12712000</v>
          </cell>
          <cell r="E53">
            <v>12709000</v>
          </cell>
          <cell r="Q53">
            <v>13352049</v>
          </cell>
        </row>
      </sheetData>
      <sheetData sheetId="15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24013000</v>
          </cell>
          <cell r="E28">
            <v>23512000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49620000</v>
          </cell>
          <cell r="E53">
            <v>49119000</v>
          </cell>
          <cell r="Q53">
            <v>15271306</v>
          </cell>
        </row>
      </sheetData>
      <sheetData sheetId="16">
        <row r="12">
          <cell r="B12">
            <v>1300000</v>
          </cell>
          <cell r="E12">
            <v>1300000</v>
          </cell>
        </row>
        <row r="24">
          <cell r="B24">
            <v>1433000</v>
          </cell>
          <cell r="E24">
            <v>1433000</v>
          </cell>
        </row>
        <row r="28">
          <cell r="B28">
            <v>6491000</v>
          </cell>
          <cell r="E28">
            <v>6516000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314949000</v>
          </cell>
          <cell r="E53">
            <v>309021000</v>
          </cell>
          <cell r="Q53">
            <v>238438821</v>
          </cell>
        </row>
      </sheetData>
      <sheetData sheetId="17">
        <row r="12">
          <cell r="E12">
            <v>0</v>
          </cell>
        </row>
        <row r="24">
          <cell r="E24">
            <v>0</v>
          </cell>
        </row>
        <row r="28">
          <cell r="B28">
            <v>5428000</v>
          </cell>
          <cell r="E28">
            <v>7554000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21727000</v>
          </cell>
          <cell r="E53">
            <v>23853000</v>
          </cell>
          <cell r="Q53">
            <v>15062970</v>
          </cell>
        </row>
      </sheetData>
      <sheetData sheetId="18">
        <row r="12">
          <cell r="E12">
            <v>0</v>
          </cell>
        </row>
        <row r="24">
          <cell r="E24">
            <v>0</v>
          </cell>
        </row>
        <row r="28">
          <cell r="B28">
            <v>2933000</v>
          </cell>
          <cell r="E28">
            <v>3741000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22920000</v>
          </cell>
          <cell r="E53">
            <v>23728000</v>
          </cell>
          <cell r="Q53">
            <v>20653790</v>
          </cell>
        </row>
      </sheetData>
      <sheetData sheetId="19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9989000</v>
          </cell>
          <cell r="E53">
            <v>9989000</v>
          </cell>
          <cell r="Q53">
            <v>6980767</v>
          </cell>
        </row>
      </sheetData>
      <sheetData sheetId="20">
        <row r="12">
          <cell r="B12">
            <v>9800000</v>
          </cell>
          <cell r="E12">
            <v>9800000</v>
          </cell>
        </row>
        <row r="24">
          <cell r="B24">
            <v>13724000</v>
          </cell>
          <cell r="E24">
            <v>13724000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45500000</v>
          </cell>
          <cell r="E36">
            <v>41500000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386264000</v>
          </cell>
          <cell r="E53">
            <v>410213000</v>
          </cell>
          <cell r="Q53">
            <v>317684206</v>
          </cell>
        </row>
      </sheetData>
      <sheetData sheetId="21">
        <row r="12">
          <cell r="E12">
            <v>0</v>
          </cell>
        </row>
        <row r="24">
          <cell r="E24">
            <v>0</v>
          </cell>
        </row>
        <row r="28">
          <cell r="B28">
            <v>198000</v>
          </cell>
          <cell r="E28">
            <v>179000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27264000</v>
          </cell>
          <cell r="E53">
            <v>27245000</v>
          </cell>
          <cell r="Q53">
            <v>16361788</v>
          </cell>
        </row>
      </sheetData>
      <sheetData sheetId="22">
        <row r="12">
          <cell r="E12">
            <v>0</v>
          </cell>
        </row>
        <row r="24">
          <cell r="B24">
            <v>1486000</v>
          </cell>
          <cell r="E24">
            <v>1486000</v>
          </cell>
        </row>
        <row r="28">
          <cell r="B28">
            <v>4342000</v>
          </cell>
          <cell r="E28">
            <v>4342000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17585000</v>
          </cell>
          <cell r="E53">
            <v>17585000</v>
          </cell>
          <cell r="Q53">
            <v>10809870</v>
          </cell>
        </row>
      </sheetData>
      <sheetData sheetId="23">
        <row r="12">
          <cell r="E12">
            <v>0</v>
          </cell>
        </row>
        <row r="24">
          <cell r="E24">
            <v>0</v>
          </cell>
        </row>
        <row r="28">
          <cell r="B28">
            <v>111000</v>
          </cell>
          <cell r="E28">
            <v>111000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12709000</v>
          </cell>
          <cell r="E53">
            <v>12709000</v>
          </cell>
          <cell r="Q53">
            <v>7264882</v>
          </cell>
        </row>
      </sheetData>
      <sheetData sheetId="24">
        <row r="12">
          <cell r="B12">
            <v>500000</v>
          </cell>
          <cell r="E12">
            <v>500000</v>
          </cell>
        </row>
        <row r="24">
          <cell r="B24">
            <v>913000</v>
          </cell>
          <cell r="E24">
            <v>913000</v>
          </cell>
        </row>
        <row r="28">
          <cell r="B28">
            <v>5453000</v>
          </cell>
          <cell r="E28">
            <v>5447000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35883000</v>
          </cell>
          <cell r="E53">
            <v>30877000</v>
          </cell>
          <cell r="Q53">
            <v>18318110</v>
          </cell>
        </row>
      </sheetData>
      <sheetData sheetId="25">
        <row r="12">
          <cell r="E12">
            <v>0</v>
          </cell>
        </row>
        <row r="24">
          <cell r="B24">
            <v>994000</v>
          </cell>
          <cell r="E24">
            <v>994000</v>
          </cell>
        </row>
        <row r="28">
          <cell r="B28">
            <v>56997000</v>
          </cell>
          <cell r="E28">
            <v>53405000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81555000</v>
          </cell>
          <cell r="E53">
            <v>77963000</v>
          </cell>
          <cell r="Q53">
            <v>22243202</v>
          </cell>
        </row>
      </sheetData>
      <sheetData sheetId="26">
        <row r="12">
          <cell r="B12">
            <v>500000</v>
          </cell>
          <cell r="E12">
            <v>500000</v>
          </cell>
        </row>
        <row r="24">
          <cell r="B24">
            <v>1318000</v>
          </cell>
          <cell r="E24">
            <v>1318000</v>
          </cell>
        </row>
        <row r="28">
          <cell r="B28">
            <v>32925000</v>
          </cell>
          <cell r="E28">
            <v>39899000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57721000</v>
          </cell>
          <cell r="E53">
            <v>64695000</v>
          </cell>
          <cell r="Q53">
            <v>27974636</v>
          </cell>
        </row>
      </sheetData>
      <sheetData sheetId="27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9445000</v>
          </cell>
          <cell r="E28">
            <v>9445000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64952000</v>
          </cell>
          <cell r="E53">
            <v>64952000</v>
          </cell>
          <cell r="Q53">
            <v>32679818</v>
          </cell>
        </row>
      </sheetData>
      <sheetData sheetId="28">
        <row r="12">
          <cell r="E12">
            <v>0</v>
          </cell>
        </row>
        <row r="24">
          <cell r="B24">
            <v>662000</v>
          </cell>
          <cell r="E24">
            <v>662000</v>
          </cell>
        </row>
        <row r="28">
          <cell r="B28">
            <v>11996000</v>
          </cell>
          <cell r="E28">
            <v>11996000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33574000</v>
          </cell>
          <cell r="E53">
            <v>33574000</v>
          </cell>
          <cell r="Q53">
            <v>14429318</v>
          </cell>
        </row>
      </sheetData>
      <sheetData sheetId="29">
        <row r="12">
          <cell r="E12">
            <v>0</v>
          </cell>
        </row>
        <row r="24">
          <cell r="B24">
            <v>19013000</v>
          </cell>
          <cell r="E24">
            <v>19013000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45250000</v>
          </cell>
          <cell r="E36">
            <v>47261000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323509000</v>
          </cell>
          <cell r="E53">
            <v>330256000</v>
          </cell>
          <cell r="Q53">
            <v>271238090</v>
          </cell>
        </row>
      </sheetData>
      <sheetData sheetId="30">
        <row r="12">
          <cell r="E12">
            <v>0</v>
          </cell>
        </row>
        <row r="24">
          <cell r="E24">
            <v>0</v>
          </cell>
        </row>
        <row r="28">
          <cell r="B28">
            <v>12575000</v>
          </cell>
          <cell r="E28">
            <v>12572000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33255000</v>
          </cell>
          <cell r="E53">
            <v>33252000</v>
          </cell>
          <cell r="Q53">
            <v>17661557</v>
          </cell>
        </row>
      </sheetData>
      <sheetData sheetId="31">
        <row r="12">
          <cell r="B12">
            <v>1000000</v>
          </cell>
          <cell r="E12">
            <v>1000000</v>
          </cell>
        </row>
        <row r="24">
          <cell r="B24">
            <v>580000</v>
          </cell>
          <cell r="E24">
            <v>580000</v>
          </cell>
        </row>
        <row r="28">
          <cell r="B28">
            <v>4594000</v>
          </cell>
          <cell r="E28">
            <v>4752000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42333000</v>
          </cell>
          <cell r="E53">
            <v>42491000</v>
          </cell>
          <cell r="Q53">
            <v>21679867</v>
          </cell>
        </row>
      </sheetData>
      <sheetData sheetId="32">
        <row r="12">
          <cell r="E12">
            <v>0</v>
          </cell>
        </row>
        <row r="24">
          <cell r="E24">
            <v>0</v>
          </cell>
        </row>
        <row r="28">
          <cell r="B28">
            <v>23000</v>
          </cell>
          <cell r="E28">
            <v>23000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22510000</v>
          </cell>
          <cell r="E53">
            <v>22510000</v>
          </cell>
          <cell r="Q53">
            <v>21392792</v>
          </cell>
        </row>
      </sheetData>
      <sheetData sheetId="33">
        <row r="12">
          <cell r="E12">
            <v>0</v>
          </cell>
        </row>
        <row r="24">
          <cell r="E24">
            <v>0</v>
          </cell>
        </row>
        <row r="28">
          <cell r="B28">
            <v>83000</v>
          </cell>
          <cell r="E28">
            <v>73000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18288000</v>
          </cell>
          <cell r="E53">
            <v>18278000</v>
          </cell>
          <cell r="Q53">
            <v>22394022</v>
          </cell>
        </row>
      </sheetData>
      <sheetData sheetId="34">
        <row r="12">
          <cell r="E12">
            <v>0</v>
          </cell>
        </row>
        <row r="24">
          <cell r="B24">
            <v>6062000</v>
          </cell>
          <cell r="E24">
            <v>6062000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135262000</v>
          </cell>
          <cell r="E53">
            <v>138710000</v>
          </cell>
          <cell r="Q53">
            <v>188444308</v>
          </cell>
        </row>
      </sheetData>
      <sheetData sheetId="35">
        <row r="12">
          <cell r="E12">
            <v>0</v>
          </cell>
        </row>
        <row r="24">
          <cell r="E24">
            <v>0</v>
          </cell>
        </row>
        <row r="28">
          <cell r="B28">
            <v>49182000</v>
          </cell>
          <cell r="E28">
            <v>41909000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85614000</v>
          </cell>
          <cell r="E53">
            <v>78341000</v>
          </cell>
          <cell r="Q53">
            <v>31654309</v>
          </cell>
        </row>
      </sheetData>
      <sheetData sheetId="36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28930000</v>
          </cell>
          <cell r="E53">
            <v>28930000</v>
          </cell>
          <cell r="Q53">
            <v>25007611</v>
          </cell>
        </row>
      </sheetData>
      <sheetData sheetId="37">
        <row r="12">
          <cell r="E12">
            <v>0</v>
          </cell>
        </row>
        <row r="24">
          <cell r="B24">
            <v>333000</v>
          </cell>
          <cell r="E24">
            <v>333000</v>
          </cell>
        </row>
        <row r="28">
          <cell r="B28">
            <v>31462000</v>
          </cell>
          <cell r="E28">
            <v>56204000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79971000</v>
          </cell>
          <cell r="E53">
            <v>99713000</v>
          </cell>
          <cell r="Q53">
            <v>37426265</v>
          </cell>
        </row>
      </sheetData>
      <sheetData sheetId="38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36536000</v>
          </cell>
          <cell r="E28">
            <v>11804000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56706000</v>
          </cell>
          <cell r="E53">
            <v>31974000</v>
          </cell>
          <cell r="Q53">
            <v>11290889</v>
          </cell>
        </row>
      </sheetData>
      <sheetData sheetId="39">
        <row r="12">
          <cell r="E12">
            <v>0</v>
          </cell>
        </row>
        <row r="24">
          <cell r="E24">
            <v>0</v>
          </cell>
        </row>
        <row r="28">
          <cell r="B28">
            <v>18097000</v>
          </cell>
          <cell r="E28">
            <v>18097000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47294000</v>
          </cell>
          <cell r="E53">
            <v>47294000</v>
          </cell>
          <cell r="Q53">
            <v>20929042</v>
          </cell>
        </row>
      </sheetData>
      <sheetData sheetId="40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62147000</v>
          </cell>
          <cell r="E28">
            <v>64680000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129239000</v>
          </cell>
          <cell r="E53">
            <v>131772000</v>
          </cell>
          <cell r="Q53">
            <v>90847905</v>
          </cell>
        </row>
      </sheetData>
      <sheetData sheetId="41">
        <row r="12">
          <cell r="B12">
            <v>222000</v>
          </cell>
          <cell r="E12">
            <v>222000</v>
          </cell>
        </row>
        <row r="24">
          <cell r="B24">
            <v>580000</v>
          </cell>
          <cell r="E24">
            <v>580000</v>
          </cell>
        </row>
        <row r="28">
          <cell r="B28">
            <v>27095000</v>
          </cell>
          <cell r="E28">
            <v>27982000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85326000</v>
          </cell>
          <cell r="E53">
            <v>95261000</v>
          </cell>
          <cell r="Q53">
            <v>47938136</v>
          </cell>
        </row>
      </sheetData>
      <sheetData sheetId="42">
        <row r="12">
          <cell r="B12">
            <v>1000000</v>
          </cell>
          <cell r="E12">
            <v>1000000</v>
          </cell>
        </row>
        <row r="24">
          <cell r="B24">
            <v>1946000</v>
          </cell>
          <cell r="E24">
            <v>1946000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42750000</v>
          </cell>
          <cell r="E36">
            <v>45139000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661868000</v>
          </cell>
          <cell r="E53">
            <v>667079000</v>
          </cell>
          <cell r="Q53">
            <v>435160724</v>
          </cell>
        </row>
      </sheetData>
      <sheetData sheetId="43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2726000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59435000</v>
          </cell>
          <cell r="E53">
            <v>62161000</v>
          </cell>
          <cell r="Q53">
            <v>51943082</v>
          </cell>
        </row>
      </sheetData>
      <sheetData sheetId="44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60701000</v>
          </cell>
          <cell r="E28">
            <v>58471000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107420000</v>
          </cell>
          <cell r="E53">
            <v>105190000</v>
          </cell>
          <cell r="Q53">
            <v>39745986</v>
          </cell>
        </row>
      </sheetData>
      <sheetData sheetId="45">
        <row r="12">
          <cell r="E12">
            <v>0</v>
          </cell>
        </row>
        <row r="24">
          <cell r="B24">
            <v>34470000</v>
          </cell>
          <cell r="E24">
            <v>34470000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7000000</v>
          </cell>
          <cell r="E36">
            <v>3000000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212440000</v>
          </cell>
          <cell r="E53">
            <v>210304000</v>
          </cell>
          <cell r="Q53">
            <v>191814656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1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12041000</v>
          </cell>
          <cell r="E28">
            <v>7851000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90465000</v>
          </cell>
          <cell r="E53">
            <v>86275000</v>
          </cell>
          <cell r="Q53">
            <v>61279104</v>
          </cell>
        </row>
      </sheetData>
      <sheetData sheetId="2">
        <row r="12">
          <cell r="E12">
            <v>0</v>
          </cell>
        </row>
        <row r="24">
          <cell r="B24">
            <v>2588000</v>
          </cell>
          <cell r="E24">
            <v>2588000</v>
          </cell>
        </row>
        <row r="28">
          <cell r="B28">
            <v>21263000</v>
          </cell>
          <cell r="E28">
            <v>17335000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20000000</v>
          </cell>
          <cell r="E36">
            <v>9128000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190496000</v>
          </cell>
          <cell r="E53">
            <v>175696000</v>
          </cell>
          <cell r="Q53">
            <v>21725197</v>
          </cell>
        </row>
      </sheetData>
      <sheetData sheetId="3">
        <row r="12">
          <cell r="B12">
            <v>2500000</v>
          </cell>
          <cell r="E12">
            <v>2500000</v>
          </cell>
        </row>
        <row r="24">
          <cell r="B24">
            <v>9281000</v>
          </cell>
          <cell r="E24">
            <v>9281000</v>
          </cell>
        </row>
        <row r="28">
          <cell r="B28">
            <v>17412000</v>
          </cell>
          <cell r="E28">
            <v>20709000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235618000</v>
          </cell>
          <cell r="E53">
            <v>299490000</v>
          </cell>
          <cell r="Q53">
            <v>173366774</v>
          </cell>
        </row>
      </sheetData>
      <sheetData sheetId="4">
        <row r="12">
          <cell r="E12">
            <v>0</v>
          </cell>
        </row>
        <row r="24">
          <cell r="E24">
            <v>0</v>
          </cell>
        </row>
        <row r="28">
          <cell r="E28">
            <v>452000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17552000</v>
          </cell>
          <cell r="E53">
            <v>18004000</v>
          </cell>
          <cell r="Q53">
            <v>17862562</v>
          </cell>
        </row>
      </sheetData>
      <sheetData sheetId="5">
        <row r="12">
          <cell r="E12">
            <v>0</v>
          </cell>
        </row>
        <row r="24">
          <cell r="B24">
            <v>913000</v>
          </cell>
          <cell r="E24">
            <v>913000</v>
          </cell>
        </row>
        <row r="28">
          <cell r="B28">
            <v>4620000</v>
          </cell>
          <cell r="E28">
            <v>6529000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99219000</v>
          </cell>
          <cell r="E53">
            <v>101128000</v>
          </cell>
          <cell r="Q53">
            <v>34135068</v>
          </cell>
        </row>
      </sheetData>
      <sheetData sheetId="6">
        <row r="12">
          <cell r="E12">
            <v>0</v>
          </cell>
        </row>
        <row r="24">
          <cell r="B24">
            <v>913000</v>
          </cell>
          <cell r="E24">
            <v>913000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1913000</v>
          </cell>
          <cell r="E53">
            <v>2913000</v>
          </cell>
          <cell r="Q53">
            <v>1199180</v>
          </cell>
        </row>
      </sheetData>
      <sheetData sheetId="7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11265000</v>
          </cell>
          <cell r="E28">
            <v>10113000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2072000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28872000</v>
          </cell>
          <cell r="E53">
            <v>29792000</v>
          </cell>
          <cell r="Q53">
            <v>13705833</v>
          </cell>
        </row>
      </sheetData>
      <sheetData sheetId="8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15440000</v>
          </cell>
          <cell r="E28">
            <v>11118000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35454000</v>
          </cell>
          <cell r="E53">
            <v>31132000</v>
          </cell>
          <cell r="Q53">
            <v>10053857</v>
          </cell>
        </row>
      </sheetData>
      <sheetData sheetId="9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24099000</v>
          </cell>
          <cell r="E28">
            <v>21113000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55846000</v>
          </cell>
          <cell r="E53">
            <v>52860000</v>
          </cell>
          <cell r="Q53">
            <v>15726466</v>
          </cell>
        </row>
      </sheetData>
      <sheetData sheetId="10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10202000</v>
          </cell>
          <cell r="E28">
            <v>8019000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33645000</v>
          </cell>
          <cell r="E53">
            <v>31462000</v>
          </cell>
          <cell r="Q53">
            <v>30093044</v>
          </cell>
        </row>
      </sheetData>
      <sheetData sheetId="11">
        <row r="12">
          <cell r="B12">
            <v>700000</v>
          </cell>
          <cell r="E12">
            <v>700000</v>
          </cell>
        </row>
        <row r="24">
          <cell r="B24">
            <v>580000</v>
          </cell>
          <cell r="E24">
            <v>580000</v>
          </cell>
        </row>
        <row r="28">
          <cell r="B28">
            <v>4289000</v>
          </cell>
          <cell r="E28">
            <v>3696000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32600000</v>
          </cell>
          <cell r="E53">
            <v>40007000</v>
          </cell>
          <cell r="Q53">
            <v>3095602</v>
          </cell>
        </row>
      </sheetData>
      <sheetData sheetId="12">
        <row r="12">
          <cell r="E12">
            <v>0</v>
          </cell>
        </row>
        <row r="24">
          <cell r="B24">
            <v>1854000</v>
          </cell>
          <cell r="E24">
            <v>1854000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600000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170380000</v>
          </cell>
          <cell r="E53">
            <v>175565000</v>
          </cell>
          <cell r="Q53">
            <v>202054123</v>
          </cell>
        </row>
      </sheetData>
      <sheetData sheetId="13">
        <row r="12">
          <cell r="E12">
            <v>0</v>
          </cell>
        </row>
        <row r="24">
          <cell r="E24">
            <v>0</v>
          </cell>
        </row>
        <row r="28">
          <cell r="B28">
            <v>5632000</v>
          </cell>
          <cell r="E28">
            <v>2763000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20996000</v>
          </cell>
          <cell r="E53">
            <v>18127000</v>
          </cell>
          <cell r="Q53">
            <v>1390776</v>
          </cell>
        </row>
      </sheetData>
      <sheetData sheetId="14">
        <row r="12">
          <cell r="E12">
            <v>0</v>
          </cell>
        </row>
        <row r="24">
          <cell r="E24">
            <v>0</v>
          </cell>
        </row>
        <row r="28">
          <cell r="B28">
            <v>160000</v>
          </cell>
          <cell r="E28">
            <v>151000</v>
          </cell>
        </row>
        <row r="29">
          <cell r="E29">
            <v>0</v>
          </cell>
        </row>
        <row r="31">
          <cell r="B31">
            <v>54450000</v>
          </cell>
          <cell r="E31">
            <v>54450000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70594000</v>
          </cell>
          <cell r="E53">
            <v>66585000</v>
          </cell>
          <cell r="Q53">
            <v>9425765</v>
          </cell>
        </row>
      </sheetData>
      <sheetData sheetId="15">
        <row r="12">
          <cell r="E12">
            <v>0</v>
          </cell>
        </row>
        <row r="24">
          <cell r="E24">
            <v>0</v>
          </cell>
        </row>
        <row r="28">
          <cell r="B28">
            <v>3956000</v>
          </cell>
          <cell r="E28">
            <v>5662000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17179000</v>
          </cell>
          <cell r="E53">
            <v>18885000</v>
          </cell>
          <cell r="Q53">
            <v>9829363</v>
          </cell>
        </row>
      </sheetData>
      <sheetData sheetId="16">
        <row r="12">
          <cell r="B12">
            <v>3000000</v>
          </cell>
          <cell r="E12">
            <v>3000000</v>
          </cell>
        </row>
        <row r="24">
          <cell r="B24">
            <v>580000</v>
          </cell>
          <cell r="E24">
            <v>580000</v>
          </cell>
        </row>
        <row r="28">
          <cell r="B28">
            <v>28381000</v>
          </cell>
          <cell r="E28">
            <v>24921000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72639000</v>
          </cell>
          <cell r="E53">
            <v>92745000</v>
          </cell>
          <cell r="Q53">
            <v>33797396</v>
          </cell>
        </row>
      </sheetData>
      <sheetData sheetId="17">
        <row r="12">
          <cell r="E12">
            <v>0</v>
          </cell>
        </row>
        <row r="24">
          <cell r="E24">
            <v>0</v>
          </cell>
        </row>
        <row r="28">
          <cell r="B28">
            <v>924000</v>
          </cell>
          <cell r="E28">
            <v>1012000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9774000</v>
          </cell>
          <cell r="E53">
            <v>9862000</v>
          </cell>
          <cell r="Q53">
            <v>2210287</v>
          </cell>
        </row>
      </sheetData>
      <sheetData sheetId="18">
        <row r="12">
          <cell r="E12">
            <v>0</v>
          </cell>
        </row>
        <row r="24">
          <cell r="E24">
            <v>0</v>
          </cell>
        </row>
        <row r="28">
          <cell r="B28">
            <v>6706000</v>
          </cell>
          <cell r="E28">
            <v>6310000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19664000</v>
          </cell>
          <cell r="E53">
            <v>19268000</v>
          </cell>
          <cell r="Q53">
            <v>10375473</v>
          </cell>
        </row>
      </sheetData>
      <sheetData sheetId="19">
        <row r="12">
          <cell r="E12">
            <v>0</v>
          </cell>
        </row>
        <row r="24">
          <cell r="B24">
            <v>3785000</v>
          </cell>
          <cell r="E24">
            <v>3785000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27000000</v>
          </cell>
          <cell r="E36">
            <v>34000000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118671000</v>
          </cell>
          <cell r="E53">
            <v>125671000</v>
          </cell>
          <cell r="Q53">
            <v>47687796</v>
          </cell>
        </row>
      </sheetData>
      <sheetData sheetId="20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228000</v>
          </cell>
          <cell r="E28">
            <v>228000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19226000</v>
          </cell>
          <cell r="E53">
            <v>19326000</v>
          </cell>
          <cell r="Q53">
            <v>18071442</v>
          </cell>
        </row>
      </sheetData>
      <sheetData sheetId="21">
        <row r="12">
          <cell r="B12">
            <v>3000000</v>
          </cell>
          <cell r="E12">
            <v>3000000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47758000</v>
          </cell>
          <cell r="E53">
            <v>39976000</v>
          </cell>
          <cell r="Q53">
            <v>22447259</v>
          </cell>
        </row>
      </sheetData>
      <sheetData sheetId="22">
        <row r="12">
          <cell r="B12">
            <v>4000000</v>
          </cell>
          <cell r="E12">
            <v>4000000</v>
          </cell>
        </row>
        <row r="24">
          <cell r="B24">
            <v>7866000</v>
          </cell>
          <cell r="E24">
            <v>7866000</v>
          </cell>
        </row>
        <row r="28">
          <cell r="B28">
            <v>4124000</v>
          </cell>
          <cell r="E28">
            <v>2246000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111618000</v>
          </cell>
          <cell r="E53">
            <v>100314000</v>
          </cell>
          <cell r="Q53">
            <v>79369598</v>
          </cell>
        </row>
      </sheetData>
      <sheetData sheetId="23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22026000</v>
          </cell>
          <cell r="E28">
            <v>19519000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47982000</v>
          </cell>
          <cell r="E53">
            <v>45475000</v>
          </cell>
          <cell r="Q53">
            <v>23769080</v>
          </cell>
        </row>
      </sheetData>
      <sheetData sheetId="2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2000000</v>
          </cell>
          <cell r="E53">
            <v>2000000</v>
          </cell>
          <cell r="Q53">
            <v>2194158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N"/>
      <sheetName val="LP"/>
      <sheetName val="MP"/>
      <sheetName val="NC"/>
      <sheetName val="NW"/>
      <sheetName val="WC"/>
    </sheetNames>
    <sheetDataSet>
      <sheetData sheetId="0">
        <row r="10">
          <cell r="B10">
            <v>364589000</v>
          </cell>
          <cell r="E10">
            <v>364589000</v>
          </cell>
          <cell r="Q10">
            <v>378576767</v>
          </cell>
        </row>
        <row r="11">
          <cell r="B11">
            <v>1030000000</v>
          </cell>
          <cell r="E11">
            <v>1030000000</v>
          </cell>
          <cell r="Q11">
            <v>508273646</v>
          </cell>
        </row>
        <row r="12">
          <cell r="B12">
            <v>125000000</v>
          </cell>
          <cell r="E12">
            <v>125000000</v>
          </cell>
        </row>
        <row r="15">
          <cell r="B15">
            <v>212000000</v>
          </cell>
          <cell r="E15">
            <v>212000000</v>
          </cell>
          <cell r="Q15">
            <v>197859914</v>
          </cell>
        </row>
        <row r="20">
          <cell r="B20">
            <v>3699462000</v>
          </cell>
          <cell r="E20">
            <v>3699462000</v>
          </cell>
          <cell r="Q20">
            <v>2074248244</v>
          </cell>
        </row>
        <row r="21">
          <cell r="B21">
            <v>10400000</v>
          </cell>
          <cell r="E21">
            <v>10400000</v>
          </cell>
          <cell r="Q21">
            <v>8756915</v>
          </cell>
        </row>
        <row r="24">
          <cell r="B24">
            <v>622999000</v>
          </cell>
          <cell r="E24">
            <v>622999000</v>
          </cell>
        </row>
        <row r="27">
          <cell r="B27">
            <v>1020105000</v>
          </cell>
          <cell r="E27">
            <v>1020105000</v>
          </cell>
          <cell r="Q27">
            <v>893330295</v>
          </cell>
        </row>
        <row r="28">
          <cell r="B28">
            <v>1751780000</v>
          </cell>
          <cell r="E28">
            <v>1751776000</v>
          </cell>
        </row>
        <row r="29">
          <cell r="B29">
            <v>0</v>
          </cell>
          <cell r="E29">
            <v>0</v>
          </cell>
        </row>
        <row r="30">
          <cell r="B30">
            <v>220000000</v>
          </cell>
          <cell r="E30">
            <v>220000000</v>
          </cell>
          <cell r="Q30">
            <v>164491508</v>
          </cell>
        </row>
        <row r="31">
          <cell r="B31">
            <v>108900000</v>
          </cell>
          <cell r="E31">
            <v>108900000</v>
          </cell>
        </row>
        <row r="34">
          <cell r="B34">
            <v>0</v>
          </cell>
          <cell r="E34">
            <v>0</v>
          </cell>
        </row>
        <row r="36">
          <cell r="B36">
            <v>833000000</v>
          </cell>
          <cell r="E36">
            <v>860382000</v>
          </cell>
        </row>
        <row r="37">
          <cell r="B37">
            <v>661704000</v>
          </cell>
          <cell r="E37">
            <v>670102000</v>
          </cell>
          <cell r="Q37">
            <v>863489789</v>
          </cell>
        </row>
        <row r="38">
          <cell r="B38">
            <v>145978000</v>
          </cell>
          <cell r="E38">
            <v>188564000</v>
          </cell>
        </row>
        <row r="39">
          <cell r="B39">
            <v>228357000</v>
          </cell>
          <cell r="E39">
            <v>320357000</v>
          </cell>
          <cell r="Q39">
            <v>124750320</v>
          </cell>
        </row>
        <row r="42">
          <cell r="B42">
            <v>210280000</v>
          </cell>
          <cell r="E42">
            <v>210280000</v>
          </cell>
          <cell r="Q42">
            <v>289381783</v>
          </cell>
        </row>
        <row r="43">
          <cell r="B43">
            <v>302286000</v>
          </cell>
          <cell r="E43">
            <v>302286000</v>
          </cell>
          <cell r="Q43">
            <v>210632036</v>
          </cell>
        </row>
        <row r="46">
          <cell r="B46">
            <v>88000000</v>
          </cell>
          <cell r="E46">
            <v>88000000</v>
          </cell>
        </row>
        <row r="50">
          <cell r="B50">
            <v>9924806000</v>
          </cell>
          <cell r="E50">
            <v>9924806000</v>
          </cell>
          <cell r="Q50">
            <v>7774968901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1">
        <row r="12">
          <cell r="E12">
            <v>0</v>
          </cell>
        </row>
        <row r="24">
          <cell r="E24">
            <v>0</v>
          </cell>
        </row>
        <row r="28">
          <cell r="B28">
            <v>1853000</v>
          </cell>
          <cell r="E28">
            <v>1853000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18944000</v>
          </cell>
          <cell r="E53">
            <v>18944000</v>
          </cell>
          <cell r="Q53">
            <v>8842835</v>
          </cell>
        </row>
      </sheetData>
      <sheetData sheetId="2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15000000</v>
          </cell>
          <cell r="E36">
            <v>19500000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34035000</v>
          </cell>
          <cell r="E53">
            <v>38535000</v>
          </cell>
          <cell r="Q53">
            <v>16660225</v>
          </cell>
        </row>
      </sheetData>
      <sheetData sheetId="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14913000</v>
          </cell>
          <cell r="E53">
            <v>14913000</v>
          </cell>
          <cell r="Q53">
            <v>17069084</v>
          </cell>
        </row>
      </sheetData>
      <sheetData sheetId="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1750000</v>
          </cell>
          <cell r="E53">
            <v>1750000</v>
          </cell>
          <cell r="Q53">
            <v>1847877</v>
          </cell>
        </row>
      </sheetData>
      <sheetData sheetId="5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14544000</v>
          </cell>
          <cell r="E53">
            <v>14544000</v>
          </cell>
          <cell r="Q53">
            <v>13845840</v>
          </cell>
        </row>
      </sheetData>
      <sheetData sheetId="6">
        <row r="12">
          <cell r="E12">
            <v>0</v>
          </cell>
        </row>
        <row r="24">
          <cell r="B24">
            <v>7359000</v>
          </cell>
          <cell r="E24">
            <v>7359000</v>
          </cell>
        </row>
        <row r="28">
          <cell r="B28">
            <v>4401000</v>
          </cell>
          <cell r="E28">
            <v>8497000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235428000</v>
          </cell>
          <cell r="E53">
            <v>390524000</v>
          </cell>
          <cell r="Q53">
            <v>380563370</v>
          </cell>
        </row>
      </sheetData>
      <sheetData sheetId="7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22684000</v>
          </cell>
          <cell r="E53">
            <v>22684000</v>
          </cell>
          <cell r="Q53">
            <v>16127581</v>
          </cell>
        </row>
      </sheetData>
      <sheetData sheetId="8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2330000</v>
          </cell>
          <cell r="E53">
            <v>2330000</v>
          </cell>
          <cell r="Q53">
            <v>1198074</v>
          </cell>
        </row>
      </sheetData>
      <sheetData sheetId="9">
        <row r="12">
          <cell r="E12">
            <v>0</v>
          </cell>
        </row>
        <row r="24">
          <cell r="E24">
            <v>0</v>
          </cell>
        </row>
        <row r="28">
          <cell r="B28">
            <v>4161000</v>
          </cell>
          <cell r="E28">
            <v>6406000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650000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33122000</v>
          </cell>
          <cell r="E53">
            <v>36017000</v>
          </cell>
          <cell r="Q53">
            <v>35318803</v>
          </cell>
        </row>
      </sheetData>
      <sheetData sheetId="10">
        <row r="12">
          <cell r="E12">
            <v>0</v>
          </cell>
        </row>
        <row r="24">
          <cell r="E24">
            <v>0</v>
          </cell>
        </row>
        <row r="28">
          <cell r="B28">
            <v>2317000</v>
          </cell>
          <cell r="E28">
            <v>2458000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15000000</v>
          </cell>
          <cell r="E36">
            <v>7000000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37112000</v>
          </cell>
          <cell r="E53">
            <v>29253000</v>
          </cell>
          <cell r="Q53">
            <v>42639994</v>
          </cell>
        </row>
      </sheetData>
      <sheetData sheetId="11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22749000</v>
          </cell>
          <cell r="E53">
            <v>22749000</v>
          </cell>
          <cell r="Q53">
            <v>15866784</v>
          </cell>
        </row>
      </sheetData>
      <sheetData sheetId="12">
        <row r="12">
          <cell r="B12">
            <v>2000000</v>
          </cell>
          <cell r="E12">
            <v>2000000</v>
          </cell>
        </row>
        <row r="24">
          <cell r="B24">
            <v>3705000</v>
          </cell>
          <cell r="E24">
            <v>3705000</v>
          </cell>
        </row>
        <row r="28">
          <cell r="B28">
            <v>23065000</v>
          </cell>
          <cell r="E28">
            <v>21606000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176124000</v>
          </cell>
          <cell r="E53">
            <v>167465000</v>
          </cell>
          <cell r="Q53">
            <v>124792881</v>
          </cell>
        </row>
      </sheetData>
      <sheetData sheetId="1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45800000</v>
          </cell>
          <cell r="E53">
            <v>45800000</v>
          </cell>
          <cell r="Q53">
            <v>38496162</v>
          </cell>
        </row>
      </sheetData>
      <sheetData sheetId="14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2330000</v>
          </cell>
          <cell r="E53">
            <v>2330000</v>
          </cell>
          <cell r="Q53">
            <v>2456680</v>
          </cell>
        </row>
      </sheetData>
      <sheetData sheetId="15">
        <row r="12">
          <cell r="E12">
            <v>0</v>
          </cell>
        </row>
        <row r="24">
          <cell r="B24">
            <v>6417000</v>
          </cell>
          <cell r="E24">
            <v>6417000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60718000</v>
          </cell>
          <cell r="E53">
            <v>60718000</v>
          </cell>
          <cell r="Q53">
            <v>6105791</v>
          </cell>
        </row>
      </sheetData>
      <sheetData sheetId="16">
        <row r="12">
          <cell r="B12">
            <v>2000000</v>
          </cell>
          <cell r="E12">
            <v>2000000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46409000</v>
          </cell>
          <cell r="E53">
            <v>40209000</v>
          </cell>
          <cell r="Q53">
            <v>37667007</v>
          </cell>
        </row>
      </sheetData>
      <sheetData sheetId="17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25267000</v>
          </cell>
          <cell r="E53">
            <v>25267000</v>
          </cell>
          <cell r="Q53">
            <v>24354160</v>
          </cell>
        </row>
      </sheetData>
      <sheetData sheetId="18">
        <row r="12">
          <cell r="E12">
            <v>0</v>
          </cell>
        </row>
        <row r="24">
          <cell r="B24">
            <v>9381000</v>
          </cell>
          <cell r="E24">
            <v>9381000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55000000</v>
          </cell>
          <cell r="E36">
            <v>50050000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229734000</v>
          </cell>
          <cell r="E53">
            <v>224784000</v>
          </cell>
          <cell r="Q53">
            <v>155856092</v>
          </cell>
        </row>
      </sheetData>
      <sheetData sheetId="19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21998000</v>
          </cell>
          <cell r="E53">
            <v>21998000</v>
          </cell>
          <cell r="Q53">
            <v>17366721</v>
          </cell>
        </row>
      </sheetData>
      <sheetData sheetId="20">
        <row r="12">
          <cell r="E12">
            <v>0</v>
          </cell>
        </row>
        <row r="24">
          <cell r="B24">
            <v>914000</v>
          </cell>
          <cell r="E24">
            <v>914000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2664000</v>
          </cell>
          <cell r="E53">
            <v>2664000</v>
          </cell>
          <cell r="Q53">
            <v>1895216</v>
          </cell>
        </row>
      </sheetData>
      <sheetData sheetId="21">
        <row r="12">
          <cell r="E12">
            <v>0</v>
          </cell>
        </row>
        <row r="24">
          <cell r="B24">
            <v>1304000</v>
          </cell>
          <cell r="E24">
            <v>1304000</v>
          </cell>
        </row>
        <row r="28">
          <cell r="B28">
            <v>3123000</v>
          </cell>
          <cell r="E28">
            <v>4477000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800000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42521000</v>
          </cell>
          <cell r="E53">
            <v>44675000</v>
          </cell>
          <cell r="Q53">
            <v>16026531</v>
          </cell>
        </row>
      </sheetData>
      <sheetData sheetId="22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2000000</v>
          </cell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48573000</v>
          </cell>
          <cell r="E53">
            <v>46573000</v>
          </cell>
          <cell r="Q53">
            <v>38121409</v>
          </cell>
        </row>
      </sheetData>
      <sheetData sheetId="2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38166000</v>
          </cell>
          <cell r="E53">
            <v>38166000</v>
          </cell>
          <cell r="Q53">
            <v>44264044</v>
          </cell>
        </row>
      </sheetData>
      <sheetData sheetId="2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27462000</v>
          </cell>
          <cell r="E53">
            <v>27462000</v>
          </cell>
          <cell r="Q53">
            <v>25374171</v>
          </cell>
        </row>
      </sheetData>
      <sheetData sheetId="25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8000000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2330000</v>
          </cell>
          <cell r="E53">
            <v>10330000</v>
          </cell>
          <cell r="Q53">
            <v>1918511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</sheetNames>
    <sheetDataSet>
      <sheetData sheetId="1">
        <row r="12">
          <cell r="B12">
            <v>6650000</v>
          </cell>
          <cell r="E12">
            <v>6650000</v>
          </cell>
        </row>
        <row r="24">
          <cell r="B24">
            <v>1433000</v>
          </cell>
          <cell r="E24">
            <v>1433000</v>
          </cell>
        </row>
        <row r="28">
          <cell r="B28">
            <v>68621000</v>
          </cell>
          <cell r="E28">
            <v>59958000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195940000</v>
          </cell>
          <cell r="E53">
            <v>197277000</v>
          </cell>
          <cell r="Q53">
            <v>109986989</v>
          </cell>
        </row>
      </sheetData>
      <sheetData sheetId="2">
        <row r="12">
          <cell r="B12">
            <v>10028000</v>
          </cell>
          <cell r="E12">
            <v>10028000</v>
          </cell>
        </row>
        <row r="24">
          <cell r="B24">
            <v>141486000</v>
          </cell>
          <cell r="E24">
            <v>141486000</v>
          </cell>
        </row>
        <row r="28">
          <cell r="B28">
            <v>23217000</v>
          </cell>
          <cell r="E28">
            <v>19741000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1489202000</v>
          </cell>
          <cell r="E53">
            <v>1747987000</v>
          </cell>
          <cell r="Q53">
            <v>1240852517</v>
          </cell>
        </row>
      </sheetData>
      <sheetData sheetId="3">
        <row r="12">
          <cell r="B12">
            <v>4500000</v>
          </cell>
          <cell r="E12">
            <v>4500000</v>
          </cell>
        </row>
        <row r="24">
          <cell r="B24">
            <v>5809000</v>
          </cell>
          <cell r="E24">
            <v>5809000</v>
          </cell>
        </row>
        <row r="28">
          <cell r="B28">
            <v>4777000</v>
          </cell>
          <cell r="E28">
            <v>4777000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1035327000</v>
          </cell>
          <cell r="E53">
            <v>261147000</v>
          </cell>
          <cell r="Q53">
            <v>197016812</v>
          </cell>
        </row>
      </sheetData>
      <sheetData sheetId="4">
        <row r="12">
          <cell r="E12">
            <v>0</v>
          </cell>
        </row>
        <row r="24">
          <cell r="B24">
            <v>7500000</v>
          </cell>
          <cell r="E24">
            <v>7500000</v>
          </cell>
        </row>
        <row r="28">
          <cell r="B28">
            <v>1329000</v>
          </cell>
          <cell r="E28">
            <v>1557000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34000000</v>
          </cell>
          <cell r="E36">
            <v>23800000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150162000</v>
          </cell>
          <cell r="E53">
            <v>140190000</v>
          </cell>
          <cell r="Q53">
            <v>34456369</v>
          </cell>
        </row>
      </sheetData>
      <sheetData sheetId="5">
        <row r="12">
          <cell r="E12">
            <v>0</v>
          </cell>
        </row>
        <row r="24">
          <cell r="E24">
            <v>0</v>
          </cell>
        </row>
        <row r="28">
          <cell r="B28">
            <v>3420000</v>
          </cell>
          <cell r="E28">
            <v>2750000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24414000</v>
          </cell>
          <cell r="E53">
            <v>23744000</v>
          </cell>
          <cell r="Q53">
            <v>21367486</v>
          </cell>
        </row>
      </sheetData>
      <sheetData sheetId="6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22989000</v>
          </cell>
          <cell r="E53">
            <v>22989000</v>
          </cell>
          <cell r="Q53">
            <v>22952392</v>
          </cell>
        </row>
      </sheetData>
      <sheetData sheetId="7">
        <row r="12">
          <cell r="B12">
            <v>5000000</v>
          </cell>
          <cell r="E12">
            <v>5000000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56000000</v>
          </cell>
          <cell r="E53">
            <v>41272000</v>
          </cell>
          <cell r="Q53">
            <v>19821423</v>
          </cell>
        </row>
      </sheetData>
      <sheetData sheetId="8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21245000</v>
          </cell>
          <cell r="E53">
            <v>21245000</v>
          </cell>
          <cell r="Q53">
            <v>12718223</v>
          </cell>
        </row>
      </sheetData>
      <sheetData sheetId="9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13100000</v>
          </cell>
        </row>
        <row r="38">
          <cell r="B38">
            <v>1465000</v>
          </cell>
          <cell r="E38">
            <v>361000</v>
          </cell>
        </row>
        <row r="46">
          <cell r="E46">
            <v>0</v>
          </cell>
        </row>
        <row r="53">
          <cell r="B53">
            <v>49890000</v>
          </cell>
          <cell r="E53">
            <v>62998000</v>
          </cell>
          <cell r="Q53">
            <v>41846307</v>
          </cell>
        </row>
      </sheetData>
      <sheetData sheetId="10">
        <row r="12">
          <cell r="B12">
            <v>1000000</v>
          </cell>
          <cell r="E12">
            <v>1000000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18000000</v>
          </cell>
          <cell r="E53">
            <v>18000000</v>
          </cell>
          <cell r="Q53">
            <v>2296821</v>
          </cell>
        </row>
      </sheetData>
      <sheetData sheetId="11">
        <row r="12">
          <cell r="B12">
            <v>2700000</v>
          </cell>
          <cell r="E12">
            <v>2700000</v>
          </cell>
        </row>
        <row r="24">
          <cell r="B24">
            <v>890000</v>
          </cell>
          <cell r="E24">
            <v>890000</v>
          </cell>
        </row>
        <row r="28">
          <cell r="B28">
            <v>1140000</v>
          </cell>
          <cell r="E28">
            <v>1140000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92706000</v>
          </cell>
          <cell r="E53">
            <v>82706000</v>
          </cell>
          <cell r="Q53">
            <v>57350849</v>
          </cell>
        </row>
      </sheetData>
      <sheetData sheetId="12">
        <row r="12">
          <cell r="E12">
            <v>0</v>
          </cell>
        </row>
        <row r="24">
          <cell r="B24">
            <v>1573000</v>
          </cell>
          <cell r="E24">
            <v>1573000</v>
          </cell>
        </row>
        <row r="28">
          <cell r="B28">
            <v>5112000</v>
          </cell>
          <cell r="E28">
            <v>5789000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35815000</v>
          </cell>
          <cell r="E53">
            <v>36492000</v>
          </cell>
          <cell r="Q53">
            <v>14049582</v>
          </cell>
        </row>
      </sheetData>
      <sheetData sheetId="13">
        <row r="12">
          <cell r="E12">
            <v>0</v>
          </cell>
        </row>
        <row r="24">
          <cell r="B24">
            <v>4616000</v>
          </cell>
          <cell r="E24">
            <v>4616000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20000000</v>
          </cell>
          <cell r="E36">
            <v>19100000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71417000</v>
          </cell>
          <cell r="E53">
            <v>70517000</v>
          </cell>
          <cell r="Q53">
            <v>48041136</v>
          </cell>
        </row>
      </sheetData>
      <sheetData sheetId="14">
        <row r="12">
          <cell r="E12">
            <v>0</v>
          </cell>
        </row>
        <row r="24">
          <cell r="B24">
            <v>3050000</v>
          </cell>
          <cell r="E24">
            <v>3050000</v>
          </cell>
        </row>
        <row r="28">
          <cell r="B28">
            <v>114000</v>
          </cell>
          <cell r="E28">
            <v>114000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74547000</v>
          </cell>
          <cell r="E53">
            <v>74547000</v>
          </cell>
          <cell r="Q53">
            <v>67102684</v>
          </cell>
        </row>
      </sheetData>
      <sheetData sheetId="15">
        <row r="12">
          <cell r="B12">
            <v>1000000</v>
          </cell>
          <cell r="E12">
            <v>1000000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24666000</v>
          </cell>
          <cell r="E53">
            <v>9666000</v>
          </cell>
          <cell r="Q53">
            <v>10371999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1">
        <row r="12">
          <cell r="B12">
            <v>7700000</v>
          </cell>
          <cell r="E12">
            <v>7700000</v>
          </cell>
        </row>
        <row r="24">
          <cell r="B24">
            <v>60258000</v>
          </cell>
          <cell r="E24">
            <v>60258000</v>
          </cell>
        </row>
        <row r="28">
          <cell r="B28">
            <v>1642000</v>
          </cell>
          <cell r="E28">
            <v>7286000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659041000</v>
          </cell>
          <cell r="E53">
            <v>670530000</v>
          </cell>
          <cell r="Q53">
            <v>357885223</v>
          </cell>
        </row>
      </sheetData>
      <sheetData sheetId="2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13247000</v>
          </cell>
          <cell r="E53">
            <v>13247000</v>
          </cell>
          <cell r="Q53">
            <v>7144977</v>
          </cell>
        </row>
      </sheetData>
      <sheetData sheetId="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17318000</v>
          </cell>
          <cell r="E53">
            <v>17318000</v>
          </cell>
          <cell r="Q53">
            <v>14274981</v>
          </cell>
        </row>
      </sheetData>
      <sheetData sheetId="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22499000</v>
          </cell>
          <cell r="E53">
            <v>22499000</v>
          </cell>
          <cell r="Q53">
            <v>19294086</v>
          </cell>
        </row>
      </sheetData>
      <sheetData sheetId="5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25328000</v>
          </cell>
          <cell r="E53">
            <v>25328000</v>
          </cell>
          <cell r="Q53">
            <v>6546614</v>
          </cell>
        </row>
      </sheetData>
      <sheetData sheetId="6">
        <row r="12">
          <cell r="E12">
            <v>0</v>
          </cell>
        </row>
        <row r="24">
          <cell r="E24">
            <v>0</v>
          </cell>
        </row>
        <row r="28">
          <cell r="B28">
            <v>910000</v>
          </cell>
          <cell r="E28">
            <v>910000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20160000</v>
          </cell>
          <cell r="E53">
            <v>20160000</v>
          </cell>
          <cell r="Q53">
            <v>14354616</v>
          </cell>
        </row>
      </sheetData>
      <sheetData sheetId="7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41632000</v>
          </cell>
          <cell r="E53">
            <v>41632000</v>
          </cell>
          <cell r="Q53">
            <v>14712533</v>
          </cell>
        </row>
      </sheetData>
      <sheetData sheetId="8">
        <row r="12">
          <cell r="E12">
            <v>0</v>
          </cell>
        </row>
        <row r="24">
          <cell r="B24">
            <v>1377000</v>
          </cell>
          <cell r="E24">
            <v>1377000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1106000</v>
          </cell>
          <cell r="E36">
            <v>16000000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203333000</v>
          </cell>
          <cell r="E53">
            <v>218227000</v>
          </cell>
          <cell r="Q53">
            <v>126892969</v>
          </cell>
        </row>
      </sheetData>
      <sheetData sheetId="9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22864000</v>
          </cell>
          <cell r="E53">
            <v>22864000</v>
          </cell>
          <cell r="Q53">
            <v>18910695</v>
          </cell>
        </row>
      </sheetData>
      <sheetData sheetId="10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16047000</v>
          </cell>
          <cell r="E53">
            <v>16047000</v>
          </cell>
          <cell r="Q53">
            <v>13692705</v>
          </cell>
        </row>
      </sheetData>
      <sheetData sheetId="11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10289000</v>
          </cell>
          <cell r="E53">
            <v>10289000</v>
          </cell>
          <cell r="Q53">
            <v>5595230</v>
          </cell>
        </row>
      </sheetData>
      <sheetData sheetId="12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10736000</v>
          </cell>
          <cell r="E53">
            <v>10736000</v>
          </cell>
          <cell r="Q53">
            <v>10766666</v>
          </cell>
        </row>
      </sheetData>
      <sheetData sheetId="13">
        <row r="12">
          <cell r="B12">
            <v>700000</v>
          </cell>
          <cell r="E12">
            <v>700000</v>
          </cell>
        </row>
        <row r="24">
          <cell r="B24">
            <v>1433000</v>
          </cell>
          <cell r="E24">
            <v>1433000</v>
          </cell>
        </row>
        <row r="28">
          <cell r="B28">
            <v>868000</v>
          </cell>
          <cell r="E28">
            <v>2909000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144093000</v>
          </cell>
          <cell r="E53">
            <v>136134000</v>
          </cell>
          <cell r="Q53">
            <v>48068546</v>
          </cell>
        </row>
      </sheetData>
      <sheetData sheetId="14">
        <row r="12">
          <cell r="E12">
            <v>0</v>
          </cell>
        </row>
        <row r="24">
          <cell r="E24">
            <v>0</v>
          </cell>
        </row>
        <row r="28">
          <cell r="B28">
            <v>7816000</v>
          </cell>
          <cell r="E28">
            <v>7816000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18594000</v>
          </cell>
          <cell r="E53">
            <v>18594000</v>
          </cell>
          <cell r="Q53">
            <v>11511934</v>
          </cell>
        </row>
      </sheetData>
      <sheetData sheetId="15">
        <row r="12">
          <cell r="E12">
            <v>0</v>
          </cell>
        </row>
        <row r="24">
          <cell r="E24">
            <v>0</v>
          </cell>
        </row>
        <row r="28">
          <cell r="E28">
            <v>131000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13474000</v>
          </cell>
          <cell r="E53">
            <v>13605000</v>
          </cell>
          <cell r="Q53">
            <v>10003649</v>
          </cell>
        </row>
      </sheetData>
      <sheetData sheetId="16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12000000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73131000</v>
          </cell>
          <cell r="E53">
            <v>85131000</v>
          </cell>
          <cell r="Q53">
            <v>29444530</v>
          </cell>
        </row>
      </sheetData>
      <sheetData sheetId="17">
        <row r="12">
          <cell r="B12">
            <v>1000000</v>
          </cell>
          <cell r="E12">
            <v>1000000</v>
          </cell>
        </row>
        <row r="24">
          <cell r="E24">
            <v>0</v>
          </cell>
        </row>
        <row r="28">
          <cell r="B28">
            <v>21876000</v>
          </cell>
          <cell r="E28">
            <v>30121000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76468000</v>
          </cell>
          <cell r="E53">
            <v>88159000</v>
          </cell>
          <cell r="Q53">
            <v>37577900</v>
          </cell>
        </row>
      </sheetData>
      <sheetData sheetId="1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15944000</v>
          </cell>
          <cell r="E53">
            <v>15944000</v>
          </cell>
          <cell r="Q53">
            <v>19118863</v>
          </cell>
        </row>
      </sheetData>
      <sheetData sheetId="19">
        <row r="12">
          <cell r="B12">
            <v>3000000</v>
          </cell>
          <cell r="E12">
            <v>3000000</v>
          </cell>
        </row>
        <row r="24">
          <cell r="E24">
            <v>0</v>
          </cell>
        </row>
        <row r="28">
          <cell r="E28">
            <v>60000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26349000</v>
          </cell>
          <cell r="E53">
            <v>30409000</v>
          </cell>
          <cell r="Q53">
            <v>21683450</v>
          </cell>
        </row>
      </sheetData>
      <sheetData sheetId="20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17874000</v>
          </cell>
          <cell r="E53">
            <v>17874000</v>
          </cell>
          <cell r="Q53">
            <v>7727372</v>
          </cell>
        </row>
      </sheetData>
      <sheetData sheetId="21">
        <row r="12">
          <cell r="E12">
            <v>0</v>
          </cell>
        </row>
        <row r="24">
          <cell r="E24">
            <v>0</v>
          </cell>
        </row>
        <row r="28">
          <cell r="B28">
            <v>18011000</v>
          </cell>
          <cell r="E28">
            <v>11209000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34380000</v>
          </cell>
          <cell r="E53">
            <v>27578000</v>
          </cell>
          <cell r="Q53">
            <v>12752128</v>
          </cell>
        </row>
      </sheetData>
      <sheetData sheetId="22">
        <row r="12">
          <cell r="E12">
            <v>0</v>
          </cell>
        </row>
        <row r="24">
          <cell r="B24">
            <v>9543000</v>
          </cell>
          <cell r="E24">
            <v>9543000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24295000</v>
          </cell>
          <cell r="E36">
            <v>16000000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160922000</v>
          </cell>
          <cell r="E53">
            <v>152627000</v>
          </cell>
          <cell r="Q53">
            <v>85837424</v>
          </cell>
        </row>
      </sheetData>
      <sheetData sheetId="2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10472000</v>
          </cell>
          <cell r="E53">
            <v>10472000</v>
          </cell>
          <cell r="Q53">
            <v>10203273</v>
          </cell>
        </row>
      </sheetData>
      <sheetData sheetId="24">
        <row r="12">
          <cell r="E12">
            <v>0</v>
          </cell>
        </row>
        <row r="24">
          <cell r="E24">
            <v>0</v>
          </cell>
        </row>
        <row r="28">
          <cell r="B28">
            <v>12423000</v>
          </cell>
          <cell r="E28">
            <v>8449000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31900000</v>
          </cell>
          <cell r="E53">
            <v>27926000</v>
          </cell>
          <cell r="Q53">
            <v>12022368</v>
          </cell>
        </row>
      </sheetData>
      <sheetData sheetId="25">
        <row r="12">
          <cell r="E12">
            <v>0</v>
          </cell>
        </row>
        <row r="24">
          <cell r="E24">
            <v>0</v>
          </cell>
        </row>
        <row r="28">
          <cell r="B28">
            <v>53004000</v>
          </cell>
          <cell r="E28">
            <v>60710000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81231000</v>
          </cell>
          <cell r="E53">
            <v>88937000</v>
          </cell>
          <cell r="Q53">
            <v>18784561</v>
          </cell>
        </row>
      </sheetData>
      <sheetData sheetId="26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13449000</v>
          </cell>
          <cell r="E53">
            <v>13449000</v>
          </cell>
          <cell r="Q53">
            <v>11664877</v>
          </cell>
        </row>
      </sheetData>
      <sheetData sheetId="27">
        <row r="12">
          <cell r="E12">
            <v>0</v>
          </cell>
        </row>
        <row r="24">
          <cell r="B24">
            <v>3567000</v>
          </cell>
          <cell r="E24">
            <v>3567000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12450000</v>
          </cell>
          <cell r="E36">
            <v>10000000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152415000</v>
          </cell>
          <cell r="E53">
            <v>149965000</v>
          </cell>
          <cell r="Q53">
            <v>84198036</v>
          </cell>
        </row>
      </sheetData>
      <sheetData sheetId="28">
        <row r="12">
          <cell r="B12">
            <v>2100000</v>
          </cell>
          <cell r="E12">
            <v>2100000</v>
          </cell>
        </row>
        <row r="24">
          <cell r="B24">
            <v>580000</v>
          </cell>
          <cell r="E24">
            <v>580000</v>
          </cell>
        </row>
        <row r="28">
          <cell r="B28">
            <v>8322000</v>
          </cell>
          <cell r="E28">
            <v>4974000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97024000</v>
          </cell>
          <cell r="E53">
            <v>83976000</v>
          </cell>
          <cell r="Q53">
            <v>47250926</v>
          </cell>
        </row>
      </sheetData>
      <sheetData sheetId="29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9170000</v>
          </cell>
          <cell r="E53">
            <v>9170000</v>
          </cell>
          <cell r="Q53">
            <v>5905022</v>
          </cell>
        </row>
      </sheetData>
      <sheetData sheetId="30">
        <row r="12">
          <cell r="E12">
            <v>0</v>
          </cell>
        </row>
        <row r="24">
          <cell r="E24">
            <v>0</v>
          </cell>
        </row>
        <row r="28">
          <cell r="B28">
            <v>13537000</v>
          </cell>
          <cell r="E28">
            <v>7668000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34039000</v>
          </cell>
          <cell r="E53">
            <v>28170000</v>
          </cell>
          <cell r="Q53">
            <v>14854800</v>
          </cell>
        </row>
      </sheetData>
      <sheetData sheetId="31">
        <row r="12">
          <cell r="E12">
            <v>0</v>
          </cell>
        </row>
        <row r="24">
          <cell r="B24">
            <v>8025000</v>
          </cell>
          <cell r="E24">
            <v>8025000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5871000</v>
          </cell>
          <cell r="E36">
            <v>8000000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49911000</v>
          </cell>
          <cell r="E53">
            <v>52040000</v>
          </cell>
          <cell r="Q53">
            <v>33733649</v>
          </cell>
        </row>
      </sheetData>
      <sheetData sheetId="32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15306000</v>
          </cell>
          <cell r="E53">
            <v>15306000</v>
          </cell>
          <cell r="Q53">
            <v>8765669</v>
          </cell>
        </row>
      </sheetData>
      <sheetData sheetId="33">
        <row r="12">
          <cell r="E12">
            <v>0</v>
          </cell>
        </row>
        <row r="24">
          <cell r="E24">
            <v>0</v>
          </cell>
        </row>
        <row r="28">
          <cell r="B28">
            <v>14348000</v>
          </cell>
          <cell r="E28">
            <v>11571000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39261000</v>
          </cell>
          <cell r="E53">
            <v>36484000</v>
          </cell>
          <cell r="Q53">
            <v>9991868</v>
          </cell>
        </row>
      </sheetData>
      <sheetData sheetId="3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27640000</v>
          </cell>
          <cell r="E53">
            <v>29640000</v>
          </cell>
          <cell r="Q53">
            <v>21042283</v>
          </cell>
        </row>
      </sheetData>
      <sheetData sheetId="35">
        <row r="12">
          <cell r="E12">
            <v>0</v>
          </cell>
        </row>
        <row r="24">
          <cell r="E24">
            <v>0</v>
          </cell>
        </row>
        <row r="28">
          <cell r="B28">
            <v>28888000</v>
          </cell>
          <cell r="E28">
            <v>20796000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63189000</v>
          </cell>
          <cell r="E53">
            <v>57597000</v>
          </cell>
          <cell r="Q53">
            <v>39638099</v>
          </cell>
        </row>
      </sheetData>
      <sheetData sheetId="36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22740000</v>
          </cell>
          <cell r="E53">
            <v>22740000</v>
          </cell>
          <cell r="Q53">
            <v>24084767</v>
          </cell>
        </row>
      </sheetData>
      <sheetData sheetId="37">
        <row r="12">
          <cell r="E12">
            <v>0</v>
          </cell>
        </row>
        <row r="24">
          <cell r="B24">
            <v>1470000</v>
          </cell>
          <cell r="E24">
            <v>1470000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27000000</v>
          </cell>
          <cell r="E36">
            <v>29100000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219044000</v>
          </cell>
          <cell r="E53">
            <v>221144000</v>
          </cell>
          <cell r="Q53">
            <v>178231307</v>
          </cell>
        </row>
      </sheetData>
      <sheetData sheetId="3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27188000</v>
          </cell>
          <cell r="E53">
            <v>27188000</v>
          </cell>
          <cell r="Q53">
            <v>9324123</v>
          </cell>
        </row>
      </sheetData>
      <sheetData sheetId="39">
        <row r="12">
          <cell r="E12">
            <v>0</v>
          </cell>
        </row>
        <row r="24">
          <cell r="E24">
            <v>0</v>
          </cell>
        </row>
        <row r="28">
          <cell r="B28">
            <v>24000000</v>
          </cell>
          <cell r="E28">
            <v>22000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55734000</v>
          </cell>
          <cell r="E53">
            <v>31756000</v>
          </cell>
          <cell r="Q53">
            <v>30199945</v>
          </cell>
        </row>
      </sheetData>
      <sheetData sheetId="40">
        <row r="12">
          <cell r="E12">
            <v>0</v>
          </cell>
        </row>
        <row r="24">
          <cell r="E24">
            <v>0</v>
          </cell>
        </row>
        <row r="28">
          <cell r="E28">
            <v>30074000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9314000</v>
          </cell>
          <cell r="E53">
            <v>39388000</v>
          </cell>
          <cell r="Q53">
            <v>9499504</v>
          </cell>
        </row>
      </sheetData>
      <sheetData sheetId="41">
        <row r="12">
          <cell r="E12">
            <v>0</v>
          </cell>
        </row>
        <row r="24">
          <cell r="E24">
            <v>0</v>
          </cell>
        </row>
        <row r="28">
          <cell r="B28">
            <v>1426000</v>
          </cell>
          <cell r="E28">
            <v>1452000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31052000</v>
          </cell>
          <cell r="E53">
            <v>31078000</v>
          </cell>
          <cell r="Q53">
            <v>20657014</v>
          </cell>
        </row>
      </sheetData>
      <sheetData sheetId="42">
        <row r="12">
          <cell r="E12">
            <v>0</v>
          </cell>
        </row>
        <row r="24">
          <cell r="E24">
            <v>0</v>
          </cell>
        </row>
        <row r="28">
          <cell r="B28">
            <v>1803000</v>
          </cell>
          <cell r="E28">
            <v>1803000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12712000</v>
          </cell>
          <cell r="E53">
            <v>12712000</v>
          </cell>
          <cell r="Q53">
            <v>13888041</v>
          </cell>
        </row>
      </sheetData>
      <sheetData sheetId="43">
        <row r="12">
          <cell r="E12">
            <v>0</v>
          </cell>
        </row>
        <row r="24">
          <cell r="B24">
            <v>23394000</v>
          </cell>
          <cell r="E24">
            <v>23394000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37135000</v>
          </cell>
          <cell r="E36">
            <v>35000000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221284000</v>
          </cell>
          <cell r="E53">
            <v>219149000</v>
          </cell>
          <cell r="Q53">
            <v>49364933</v>
          </cell>
        </row>
      </sheetData>
      <sheetData sheetId="44">
        <row r="12">
          <cell r="E12">
            <v>0</v>
          </cell>
        </row>
        <row r="24">
          <cell r="E24">
            <v>0</v>
          </cell>
        </row>
        <row r="28">
          <cell r="B28">
            <v>21207000</v>
          </cell>
          <cell r="E28">
            <v>11754000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35192000</v>
          </cell>
          <cell r="E53">
            <v>25739000</v>
          </cell>
          <cell r="Q53">
            <v>9674331</v>
          </cell>
        </row>
      </sheetData>
      <sheetData sheetId="45">
        <row r="12">
          <cell r="E12">
            <v>0</v>
          </cell>
        </row>
        <row r="24">
          <cell r="E24">
            <v>0</v>
          </cell>
        </row>
        <row r="28">
          <cell r="B28">
            <v>1607000</v>
          </cell>
          <cell r="E28">
            <v>1607000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62926000</v>
          </cell>
          <cell r="E53">
            <v>62926000</v>
          </cell>
          <cell r="Q53">
            <v>45091440</v>
          </cell>
        </row>
      </sheetData>
      <sheetData sheetId="46">
        <row r="12">
          <cell r="E12">
            <v>0</v>
          </cell>
        </row>
        <row r="24">
          <cell r="E24">
            <v>0</v>
          </cell>
        </row>
        <row r="28">
          <cell r="E28">
            <v>473000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36825000</v>
          </cell>
          <cell r="E53">
            <v>37298000</v>
          </cell>
          <cell r="Q53">
            <v>37672885</v>
          </cell>
        </row>
      </sheetData>
      <sheetData sheetId="47">
        <row r="12">
          <cell r="E12">
            <v>0</v>
          </cell>
        </row>
        <row r="24">
          <cell r="E24">
            <v>0</v>
          </cell>
        </row>
        <row r="28">
          <cell r="B28">
            <v>39847000</v>
          </cell>
          <cell r="E28">
            <v>37135000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66325000</v>
          </cell>
          <cell r="E53">
            <v>63613000</v>
          </cell>
          <cell r="Q53">
            <v>28844348</v>
          </cell>
        </row>
      </sheetData>
      <sheetData sheetId="4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10897000</v>
          </cell>
          <cell r="E53">
            <v>10897000</v>
          </cell>
          <cell r="Q53">
            <v>18020788</v>
          </cell>
        </row>
      </sheetData>
      <sheetData sheetId="49">
        <row r="12">
          <cell r="E12">
            <v>0</v>
          </cell>
        </row>
        <row r="24">
          <cell r="E24">
            <v>0</v>
          </cell>
        </row>
        <row r="28">
          <cell r="B28">
            <v>44527000</v>
          </cell>
          <cell r="E28">
            <v>61195000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5000000</v>
          </cell>
          <cell r="E46">
            <v>5000000</v>
          </cell>
        </row>
        <row r="53">
          <cell r="B53">
            <v>76649000</v>
          </cell>
          <cell r="E53">
            <v>93317000</v>
          </cell>
          <cell r="Q53">
            <v>20506597</v>
          </cell>
        </row>
      </sheetData>
      <sheetData sheetId="50">
        <row r="12">
          <cell r="E12">
            <v>0</v>
          </cell>
        </row>
        <row r="24">
          <cell r="B24">
            <v>6562000</v>
          </cell>
          <cell r="E24">
            <v>6562000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19807000</v>
          </cell>
          <cell r="E36">
            <v>18000000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161928000</v>
          </cell>
          <cell r="E53">
            <v>160121000</v>
          </cell>
          <cell r="Q53">
            <v>81809685</v>
          </cell>
        </row>
      </sheetData>
      <sheetData sheetId="51">
        <row r="12">
          <cell r="B12">
            <v>2000000</v>
          </cell>
          <cell r="E12">
            <v>2000000</v>
          </cell>
        </row>
        <row r="24">
          <cell r="E24">
            <v>0</v>
          </cell>
        </row>
        <row r="28">
          <cell r="B28">
            <v>12733000</v>
          </cell>
          <cell r="E28">
            <v>14552000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49270000</v>
          </cell>
          <cell r="E53">
            <v>49759000</v>
          </cell>
          <cell r="Q53">
            <v>43356912</v>
          </cell>
        </row>
      </sheetData>
      <sheetData sheetId="52">
        <row r="12">
          <cell r="B12">
            <v>2000000</v>
          </cell>
          <cell r="E12">
            <v>2000000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43042000</v>
          </cell>
          <cell r="E53">
            <v>43042000</v>
          </cell>
          <cell r="Q53">
            <v>19811825</v>
          </cell>
        </row>
      </sheetData>
      <sheetData sheetId="53">
        <row r="12">
          <cell r="B12">
            <v>1500000</v>
          </cell>
          <cell r="E12">
            <v>1500000</v>
          </cell>
        </row>
        <row r="24">
          <cell r="E24">
            <v>0</v>
          </cell>
        </row>
        <row r="28">
          <cell r="B28">
            <v>13132000</v>
          </cell>
          <cell r="E28">
            <v>12209000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48372000</v>
          </cell>
          <cell r="E53">
            <v>47449000</v>
          </cell>
          <cell r="Q53">
            <v>31093393</v>
          </cell>
        </row>
      </sheetData>
      <sheetData sheetId="54">
        <row r="12">
          <cell r="E12">
            <v>0</v>
          </cell>
        </row>
        <row r="24">
          <cell r="E24">
            <v>0</v>
          </cell>
        </row>
        <row r="28">
          <cell r="B28">
            <v>1329000</v>
          </cell>
          <cell r="E28">
            <v>1329000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20315000</v>
          </cell>
          <cell r="E53">
            <v>20315000</v>
          </cell>
          <cell r="Q53">
            <v>10058671</v>
          </cell>
        </row>
      </sheetData>
      <sheetData sheetId="55">
        <row r="12">
          <cell r="E12">
            <v>0</v>
          </cell>
        </row>
        <row r="24">
          <cell r="B24">
            <v>6245000</v>
          </cell>
          <cell r="E24">
            <v>6245000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30111000</v>
          </cell>
          <cell r="E36">
            <v>6675000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160996000</v>
          </cell>
          <cell r="E53">
            <v>137560000</v>
          </cell>
          <cell r="Q53">
            <v>84213177</v>
          </cell>
        </row>
      </sheetData>
      <sheetData sheetId="56">
        <row r="12">
          <cell r="E12">
            <v>0</v>
          </cell>
        </row>
        <row r="24">
          <cell r="E24">
            <v>0</v>
          </cell>
        </row>
        <row r="28">
          <cell r="B28">
            <v>9752000</v>
          </cell>
          <cell r="E28">
            <v>14505000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34478000</v>
          </cell>
          <cell r="E53">
            <v>39231000</v>
          </cell>
          <cell r="Q53">
            <v>20248928</v>
          </cell>
        </row>
      </sheetData>
      <sheetData sheetId="57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16295000</v>
          </cell>
          <cell r="E53">
            <v>16295000</v>
          </cell>
          <cell r="Q53">
            <v>12281405</v>
          </cell>
        </row>
      </sheetData>
      <sheetData sheetId="5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18840000</v>
          </cell>
          <cell r="E53">
            <v>18840000</v>
          </cell>
          <cell r="Q53">
            <v>15240387</v>
          </cell>
        </row>
      </sheetData>
      <sheetData sheetId="59">
        <row r="12">
          <cell r="E12">
            <v>0</v>
          </cell>
        </row>
        <row r="24">
          <cell r="E24">
            <v>0</v>
          </cell>
        </row>
        <row r="28">
          <cell r="B28">
            <v>54228000</v>
          </cell>
          <cell r="E28">
            <v>49967000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75952000</v>
          </cell>
          <cell r="E53">
            <v>66691000</v>
          </cell>
          <cell r="Q53">
            <v>19137986</v>
          </cell>
        </row>
      </sheetData>
      <sheetData sheetId="60">
        <row r="12">
          <cell r="B12">
            <v>1500000</v>
          </cell>
          <cell r="E12">
            <v>1500000</v>
          </cell>
        </row>
        <row r="24">
          <cell r="E24">
            <v>0</v>
          </cell>
        </row>
        <row r="28">
          <cell r="B28">
            <v>2058000</v>
          </cell>
          <cell r="E28">
            <v>2058000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54324000</v>
          </cell>
          <cell r="E53">
            <v>54324000</v>
          </cell>
          <cell r="Q53">
            <v>50346923</v>
          </cell>
        </row>
      </sheetData>
      <sheetData sheetId="61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11000000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116362000</v>
          </cell>
          <cell r="E53">
            <v>127362000</v>
          </cell>
          <cell r="Q53">
            <v>81240253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1">
        <row r="12">
          <cell r="E12">
            <v>0</v>
          </cell>
        </row>
        <row r="24">
          <cell r="E24">
            <v>0</v>
          </cell>
        </row>
        <row r="28">
          <cell r="B28">
            <v>5706000</v>
          </cell>
          <cell r="E28">
            <v>4252000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45358000</v>
          </cell>
          <cell r="E53">
            <v>43904000</v>
          </cell>
          <cell r="Q53">
            <v>24960611</v>
          </cell>
        </row>
      </sheetData>
      <sheetData sheetId="2">
        <row r="12">
          <cell r="E12">
            <v>0</v>
          </cell>
        </row>
        <row r="24">
          <cell r="B24">
            <v>1906000</v>
          </cell>
          <cell r="E24">
            <v>1906000</v>
          </cell>
        </row>
        <row r="28">
          <cell r="B28">
            <v>14870000</v>
          </cell>
          <cell r="E28">
            <v>14935000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57961000</v>
          </cell>
          <cell r="E53">
            <v>58026000</v>
          </cell>
          <cell r="Q53">
            <v>12528631</v>
          </cell>
        </row>
      </sheetData>
      <sheetData sheetId="3">
        <row r="12">
          <cell r="B12">
            <v>2000000</v>
          </cell>
          <cell r="E12">
            <v>2000000</v>
          </cell>
        </row>
        <row r="24">
          <cell r="B24">
            <v>580000</v>
          </cell>
          <cell r="E24">
            <v>580000</v>
          </cell>
        </row>
        <row r="28">
          <cell r="B28">
            <v>8864000</v>
          </cell>
          <cell r="E28">
            <v>7767000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80033000</v>
          </cell>
          <cell r="E53">
            <v>78936000</v>
          </cell>
          <cell r="Q53">
            <v>33673292</v>
          </cell>
        </row>
      </sheetData>
      <sheetData sheetId="4">
        <row r="12">
          <cell r="B12">
            <v>590000</v>
          </cell>
          <cell r="E12">
            <v>590000</v>
          </cell>
        </row>
        <row r="24">
          <cell r="E24">
            <v>0</v>
          </cell>
        </row>
        <row r="28">
          <cell r="B28">
            <v>17614000</v>
          </cell>
          <cell r="E28">
            <v>16688000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50196000</v>
          </cell>
          <cell r="E53">
            <v>59270000</v>
          </cell>
          <cell r="Q53">
            <v>27520005</v>
          </cell>
        </row>
      </sheetData>
      <sheetData sheetId="5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9596000</v>
          </cell>
          <cell r="E28">
            <v>7529000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32858000</v>
          </cell>
          <cell r="E53">
            <v>30791000</v>
          </cell>
          <cell r="Q53">
            <v>18240638</v>
          </cell>
        </row>
      </sheetData>
      <sheetData sheetId="6">
        <row r="12">
          <cell r="E12">
            <v>0</v>
          </cell>
        </row>
        <row r="24">
          <cell r="B24">
            <v>6479000</v>
          </cell>
          <cell r="E24">
            <v>6479000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7000000</v>
          </cell>
          <cell r="E36">
            <v>61000000</v>
          </cell>
        </row>
        <row r="38">
          <cell r="E38">
            <v>15785000</v>
          </cell>
        </row>
        <row r="46">
          <cell r="E46">
            <v>0</v>
          </cell>
        </row>
        <row r="53">
          <cell r="B53">
            <v>332037000</v>
          </cell>
          <cell r="E53">
            <v>398864000</v>
          </cell>
          <cell r="Q53">
            <v>518114394</v>
          </cell>
        </row>
      </sheetData>
      <sheetData sheetId="7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13760000</v>
          </cell>
          <cell r="E53">
            <v>13760000</v>
          </cell>
          <cell r="Q53">
            <v>14841712</v>
          </cell>
        </row>
      </sheetData>
      <sheetData sheetId="8">
        <row r="12">
          <cell r="E12">
            <v>0</v>
          </cell>
        </row>
        <row r="24">
          <cell r="B24">
            <v>1544000</v>
          </cell>
          <cell r="E24">
            <v>1544000</v>
          </cell>
        </row>
        <row r="28">
          <cell r="B28">
            <v>15613000</v>
          </cell>
          <cell r="E28">
            <v>15716000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30543000</v>
          </cell>
          <cell r="E53">
            <v>30646000</v>
          </cell>
          <cell r="Q53">
            <v>4397494</v>
          </cell>
        </row>
      </sheetData>
      <sheetData sheetId="9">
        <row r="12">
          <cell r="B12">
            <v>5000000</v>
          </cell>
          <cell r="E12">
            <v>5000000</v>
          </cell>
        </row>
        <row r="24">
          <cell r="B24">
            <v>1842000</v>
          </cell>
          <cell r="E24">
            <v>1842000</v>
          </cell>
        </row>
        <row r="28">
          <cell r="B28">
            <v>18992000</v>
          </cell>
          <cell r="E28">
            <v>17630000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138548000</v>
          </cell>
          <cell r="E53">
            <v>137186000</v>
          </cell>
          <cell r="Q53">
            <v>62554463</v>
          </cell>
        </row>
      </sheetData>
      <sheetData sheetId="10">
        <row r="12">
          <cell r="E12">
            <v>0</v>
          </cell>
        </row>
        <row r="24">
          <cell r="B24">
            <v>913000</v>
          </cell>
          <cell r="E24">
            <v>913000</v>
          </cell>
        </row>
        <row r="28">
          <cell r="B28">
            <v>26253000</v>
          </cell>
          <cell r="E28">
            <v>38445000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84832000</v>
          </cell>
          <cell r="E53">
            <v>97024000</v>
          </cell>
          <cell r="Q53">
            <v>52659220</v>
          </cell>
        </row>
      </sheetData>
      <sheetData sheetId="11">
        <row r="12">
          <cell r="E12">
            <v>0</v>
          </cell>
        </row>
        <row r="24">
          <cell r="B24">
            <v>4423000</v>
          </cell>
          <cell r="E24">
            <v>4423000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70000000</v>
          </cell>
          <cell r="E36">
            <v>16000000</v>
          </cell>
        </row>
        <row r="38">
          <cell r="B38">
            <v>66954000</v>
          </cell>
          <cell r="E38">
            <v>77046000</v>
          </cell>
        </row>
        <row r="46">
          <cell r="E46">
            <v>0</v>
          </cell>
        </row>
        <row r="53">
          <cell r="B53">
            <v>509587000</v>
          </cell>
          <cell r="E53">
            <v>480006000</v>
          </cell>
          <cell r="Q53">
            <v>349779075</v>
          </cell>
        </row>
      </sheetData>
      <sheetData sheetId="12">
        <row r="12">
          <cell r="E12">
            <v>0</v>
          </cell>
        </row>
        <row r="24">
          <cell r="E24">
            <v>0</v>
          </cell>
        </row>
        <row r="28">
          <cell r="B28">
            <v>7637000</v>
          </cell>
          <cell r="E28">
            <v>8000000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38819000</v>
          </cell>
          <cell r="E53">
            <v>39182000</v>
          </cell>
          <cell r="Q53">
            <v>24055038</v>
          </cell>
        </row>
      </sheetData>
      <sheetData sheetId="13">
        <row r="12">
          <cell r="E12">
            <v>0</v>
          </cell>
        </row>
        <row r="24">
          <cell r="E24">
            <v>0</v>
          </cell>
        </row>
        <row r="28">
          <cell r="B28">
            <v>698000</v>
          </cell>
          <cell r="E28">
            <v>2116000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25523000</v>
          </cell>
          <cell r="E53">
            <v>26941000</v>
          </cell>
          <cell r="Q53">
            <v>24924055</v>
          </cell>
        </row>
      </sheetData>
      <sheetData sheetId="1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18142000</v>
          </cell>
          <cell r="E53">
            <v>18142000</v>
          </cell>
          <cell r="Q53">
            <v>8194332</v>
          </cell>
        </row>
      </sheetData>
      <sheetData sheetId="15">
        <row r="12">
          <cell r="B12">
            <v>2400000</v>
          </cell>
          <cell r="E12">
            <v>2400000</v>
          </cell>
        </row>
        <row r="24">
          <cell r="B24">
            <v>7035000</v>
          </cell>
          <cell r="E24">
            <v>7035000</v>
          </cell>
        </row>
        <row r="28">
          <cell r="B28">
            <v>10141000</v>
          </cell>
          <cell r="E28">
            <v>12224000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42000</v>
          </cell>
        </row>
        <row r="46">
          <cell r="E46">
            <v>0</v>
          </cell>
        </row>
        <row r="53">
          <cell r="B53">
            <v>271016000</v>
          </cell>
          <cell r="E53">
            <v>320662000</v>
          </cell>
          <cell r="Q53">
            <v>176124808</v>
          </cell>
        </row>
      </sheetData>
      <sheetData sheetId="16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5570000</v>
          </cell>
          <cell r="E28">
            <v>7063000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39277000</v>
          </cell>
          <cell r="E53">
            <v>40770000</v>
          </cell>
          <cell r="Q53">
            <v>22023850</v>
          </cell>
        </row>
      </sheetData>
      <sheetData sheetId="17">
        <row r="12">
          <cell r="E12">
            <v>0</v>
          </cell>
        </row>
        <row r="24">
          <cell r="B24">
            <v>5762000</v>
          </cell>
          <cell r="E24">
            <v>5762000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42000000</v>
          </cell>
          <cell r="E36">
            <v>42000000</v>
          </cell>
        </row>
        <row r="38">
          <cell r="B38">
            <v>23594000</v>
          </cell>
          <cell r="E38">
            <v>32189000</v>
          </cell>
        </row>
        <row r="46">
          <cell r="E46">
            <v>0</v>
          </cell>
        </row>
        <row r="53">
          <cell r="B53">
            <v>282311000</v>
          </cell>
          <cell r="E53">
            <v>282612000</v>
          </cell>
          <cell r="Q53">
            <v>189454827</v>
          </cell>
        </row>
      </sheetData>
      <sheetData sheetId="1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36142000</v>
          </cell>
          <cell r="E53">
            <v>36142000</v>
          </cell>
          <cell r="Q53">
            <v>33021619</v>
          </cell>
        </row>
      </sheetData>
      <sheetData sheetId="19">
        <row r="12">
          <cell r="E12">
            <v>0</v>
          </cell>
        </row>
        <row r="24">
          <cell r="B24">
            <v>2051000</v>
          </cell>
          <cell r="E24">
            <v>2051000</v>
          </cell>
        </row>
        <row r="28">
          <cell r="B28">
            <v>335000</v>
          </cell>
          <cell r="E28">
            <v>327000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45661000</v>
          </cell>
          <cell r="E53">
            <v>46109000</v>
          </cell>
          <cell r="Q53">
            <v>36025605</v>
          </cell>
        </row>
      </sheetData>
      <sheetData sheetId="20">
        <row r="12">
          <cell r="E12">
            <v>0</v>
          </cell>
        </row>
        <row r="24">
          <cell r="E24">
            <v>0</v>
          </cell>
        </row>
        <row r="28">
          <cell r="B28">
            <v>332000</v>
          </cell>
          <cell r="E28">
            <v>317000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18336000</v>
          </cell>
          <cell r="E53">
            <v>13321000</v>
          </cell>
          <cell r="Q53">
            <v>1500000</v>
          </cell>
        </row>
      </sheetData>
      <sheetData sheetId="21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32149000</v>
          </cell>
          <cell r="E53">
            <v>32149000</v>
          </cell>
          <cell r="Q53">
            <v>24154134</v>
          </cell>
        </row>
      </sheetData>
      <sheetData sheetId="22">
        <row r="12">
          <cell r="E12">
            <v>0</v>
          </cell>
        </row>
        <row r="24">
          <cell r="E24">
            <v>0</v>
          </cell>
        </row>
        <row r="28">
          <cell r="B28">
            <v>337000</v>
          </cell>
          <cell r="E28">
            <v>324000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B38">
            <v>84000</v>
          </cell>
          <cell r="E38">
            <v>84000</v>
          </cell>
        </row>
        <row r="46">
          <cell r="E46">
            <v>0</v>
          </cell>
        </row>
        <row r="53">
          <cell r="B53">
            <v>18257000</v>
          </cell>
          <cell r="E53">
            <v>18244000</v>
          </cell>
          <cell r="Q53">
            <v>14300036</v>
          </cell>
        </row>
      </sheetData>
      <sheetData sheetId="23">
        <row r="12">
          <cell r="B12">
            <v>2000000</v>
          </cell>
          <cell r="E12">
            <v>2000000</v>
          </cell>
        </row>
        <row r="24">
          <cell r="B24">
            <v>1089000</v>
          </cell>
          <cell r="E24">
            <v>1089000</v>
          </cell>
        </row>
        <row r="28">
          <cell r="B28">
            <v>6726000</v>
          </cell>
          <cell r="E28">
            <v>8142000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28000000</v>
          </cell>
          <cell r="E36">
            <v>27000000</v>
          </cell>
        </row>
        <row r="38">
          <cell r="B38">
            <v>4983000</v>
          </cell>
          <cell r="E38">
            <v>11052000</v>
          </cell>
        </row>
        <row r="46">
          <cell r="B46">
            <v>3000000</v>
          </cell>
          <cell r="E46">
            <v>3000000</v>
          </cell>
        </row>
        <row r="53">
          <cell r="B53">
            <v>168859000</v>
          </cell>
          <cell r="E53">
            <v>213498000</v>
          </cell>
          <cell r="Q53">
            <v>115883904</v>
          </cell>
        </row>
      </sheetData>
      <sheetData sheetId="24">
        <row r="12">
          <cell r="E12">
            <v>0</v>
          </cell>
        </row>
        <row r="24">
          <cell r="B24">
            <v>913000</v>
          </cell>
          <cell r="E24">
            <v>913000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2663000</v>
          </cell>
          <cell r="E53">
            <v>2663000</v>
          </cell>
          <cell r="Q53">
            <v>1725051</v>
          </cell>
        </row>
      </sheetData>
      <sheetData sheetId="25">
        <row r="12">
          <cell r="E12">
            <v>0</v>
          </cell>
        </row>
        <row r="24">
          <cell r="E24">
            <v>0</v>
          </cell>
        </row>
        <row r="28">
          <cell r="B28">
            <v>1539000</v>
          </cell>
          <cell r="E28">
            <v>1737000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18148000</v>
          </cell>
          <cell r="E53">
            <v>18346000</v>
          </cell>
          <cell r="Q53">
            <v>13473357</v>
          </cell>
        </row>
      </sheetData>
      <sheetData sheetId="26">
        <row r="12">
          <cell r="E12">
            <v>0</v>
          </cell>
        </row>
        <row r="24">
          <cell r="B24">
            <v>2194000</v>
          </cell>
          <cell r="E24">
            <v>2194000</v>
          </cell>
        </row>
        <row r="28">
          <cell r="B28">
            <v>9286000</v>
          </cell>
          <cell r="E28">
            <v>9286000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43373000</v>
          </cell>
          <cell r="E53">
            <v>43373000</v>
          </cell>
          <cell r="Q53">
            <v>19218617</v>
          </cell>
        </row>
      </sheetData>
      <sheetData sheetId="27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10078000</v>
          </cell>
          <cell r="E28">
            <v>12869000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41309000</v>
          </cell>
          <cell r="E53">
            <v>49100000</v>
          </cell>
          <cell r="Q53">
            <v>29887079</v>
          </cell>
        </row>
      </sheetData>
      <sheetData sheetId="28">
        <row r="12">
          <cell r="E12">
            <v>0</v>
          </cell>
        </row>
        <row r="24">
          <cell r="E24">
            <v>0</v>
          </cell>
        </row>
        <row r="28">
          <cell r="B28">
            <v>9635000</v>
          </cell>
          <cell r="E28">
            <v>10566000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24446000</v>
          </cell>
          <cell r="E53">
            <v>25377000</v>
          </cell>
          <cell r="Q53">
            <v>18562875</v>
          </cell>
        </row>
      </sheetData>
      <sheetData sheetId="29">
        <row r="12">
          <cell r="B12">
            <v>1000000</v>
          </cell>
          <cell r="E12">
            <v>1000000</v>
          </cell>
        </row>
        <row r="24">
          <cell r="B24">
            <v>580000</v>
          </cell>
          <cell r="E24">
            <v>580000</v>
          </cell>
        </row>
        <row r="28">
          <cell r="B28">
            <v>8444000</v>
          </cell>
          <cell r="E28">
            <v>7222000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60965000</v>
          </cell>
          <cell r="E53">
            <v>49743000</v>
          </cell>
          <cell r="Q53">
            <v>37679513</v>
          </cell>
        </row>
      </sheetData>
      <sheetData sheetId="30">
        <row r="12">
          <cell r="E12">
            <v>0</v>
          </cell>
        </row>
        <row r="24">
          <cell r="B24">
            <v>16305000</v>
          </cell>
          <cell r="E24">
            <v>16305000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43000000</v>
          </cell>
          <cell r="E36">
            <v>61000000</v>
          </cell>
        </row>
        <row r="38">
          <cell r="B38">
            <v>16651000</v>
          </cell>
          <cell r="E38">
            <v>23931000</v>
          </cell>
        </row>
        <row r="46">
          <cell r="E46">
            <v>0</v>
          </cell>
        </row>
        <row r="53">
          <cell r="B53">
            <v>417472000</v>
          </cell>
          <cell r="E53">
            <v>442846000</v>
          </cell>
          <cell r="Q53">
            <v>369981222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1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16934000</v>
          </cell>
          <cell r="E28">
            <v>18353000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130000</v>
          </cell>
        </row>
        <row r="46">
          <cell r="E46">
            <v>0</v>
          </cell>
        </row>
        <row r="53">
          <cell r="B53">
            <v>91336000</v>
          </cell>
          <cell r="E53">
            <v>93248000</v>
          </cell>
          <cell r="Q53">
            <v>1291349</v>
          </cell>
        </row>
      </sheetData>
      <sheetData sheetId="2">
        <row r="12">
          <cell r="E12">
            <v>0</v>
          </cell>
        </row>
        <row r="24">
          <cell r="E24">
            <v>0</v>
          </cell>
        </row>
        <row r="28">
          <cell r="B28">
            <v>3510000</v>
          </cell>
          <cell r="E28">
            <v>4501000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35035000</v>
          </cell>
          <cell r="E53">
            <v>36026000</v>
          </cell>
          <cell r="Q53">
            <v>19489778</v>
          </cell>
        </row>
      </sheetData>
      <sheetData sheetId="3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7405000</v>
          </cell>
          <cell r="E28">
            <v>10999000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50230000</v>
          </cell>
          <cell r="E53">
            <v>53824000</v>
          </cell>
          <cell r="Q53">
            <v>11572159</v>
          </cell>
        </row>
      </sheetData>
      <sheetData sheetId="4">
        <row r="12">
          <cell r="E12">
            <v>0</v>
          </cell>
        </row>
        <row r="24">
          <cell r="B24">
            <v>12765000</v>
          </cell>
          <cell r="E24">
            <v>12765000</v>
          </cell>
        </row>
        <row r="28">
          <cell r="B28">
            <v>7000000</v>
          </cell>
          <cell r="E28">
            <v>6020000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43611000</v>
          </cell>
          <cell r="E53">
            <v>42631000</v>
          </cell>
          <cell r="Q53">
            <v>161110</v>
          </cell>
        </row>
      </sheetData>
      <sheetData sheetId="5">
        <row r="12">
          <cell r="B12">
            <v>2500000</v>
          </cell>
          <cell r="E12">
            <v>2500000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46660000</v>
          </cell>
          <cell r="E53">
            <v>43338000</v>
          </cell>
          <cell r="Q53">
            <v>2434040</v>
          </cell>
        </row>
      </sheetData>
      <sheetData sheetId="6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17197000</v>
          </cell>
          <cell r="E53">
            <v>17197000</v>
          </cell>
          <cell r="Q53">
            <v>5494936</v>
          </cell>
        </row>
      </sheetData>
      <sheetData sheetId="7">
        <row r="12">
          <cell r="E12">
            <v>0</v>
          </cell>
        </row>
        <row r="24">
          <cell r="B24">
            <v>1822000</v>
          </cell>
          <cell r="E24">
            <v>1822000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76559000</v>
          </cell>
          <cell r="E53">
            <v>76559000</v>
          </cell>
          <cell r="Q53">
            <v>77692486</v>
          </cell>
        </row>
      </sheetData>
      <sheetData sheetId="8">
        <row r="12">
          <cell r="E12">
            <v>0</v>
          </cell>
        </row>
        <row r="24">
          <cell r="B24">
            <v>5095000</v>
          </cell>
          <cell r="E24">
            <v>5095000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1500000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7095000</v>
          </cell>
          <cell r="E53">
            <v>8595000</v>
          </cell>
          <cell r="Q53">
            <v>1950352</v>
          </cell>
        </row>
      </sheetData>
      <sheetData sheetId="9">
        <row r="12">
          <cell r="E12">
            <v>0</v>
          </cell>
        </row>
        <row r="24">
          <cell r="E24">
            <v>0</v>
          </cell>
        </row>
        <row r="28">
          <cell r="B28">
            <v>1179000</v>
          </cell>
          <cell r="E28">
            <v>1179000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10000000</v>
          </cell>
          <cell r="E36">
            <v>10000000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33741000</v>
          </cell>
          <cell r="E53">
            <v>33741000</v>
          </cell>
          <cell r="Q53">
            <v>20284479</v>
          </cell>
        </row>
      </sheetData>
      <sheetData sheetId="10">
        <row r="12">
          <cell r="E12">
            <v>0</v>
          </cell>
        </row>
        <row r="24">
          <cell r="B24">
            <v>913000</v>
          </cell>
          <cell r="E24">
            <v>913000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73918000</v>
          </cell>
          <cell r="E53">
            <v>70588000</v>
          </cell>
          <cell r="Q53">
            <v>70358679</v>
          </cell>
        </row>
      </sheetData>
      <sheetData sheetId="11">
        <row r="12">
          <cell r="B12">
            <v>1500000</v>
          </cell>
          <cell r="E12">
            <v>1500000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49569000</v>
          </cell>
          <cell r="E53">
            <v>49569000</v>
          </cell>
          <cell r="Q53">
            <v>34295549</v>
          </cell>
        </row>
      </sheetData>
      <sheetData sheetId="12">
        <row r="12">
          <cell r="E12">
            <v>0</v>
          </cell>
        </row>
        <row r="24">
          <cell r="E24">
            <v>0</v>
          </cell>
        </row>
        <row r="28">
          <cell r="E28">
            <v>427000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12668000</v>
          </cell>
          <cell r="E53">
            <v>13095000</v>
          </cell>
          <cell r="Q53">
            <v>5121284</v>
          </cell>
        </row>
      </sheetData>
      <sheetData sheetId="13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14512000</v>
          </cell>
          <cell r="E28">
            <v>14528000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629000</v>
          </cell>
        </row>
        <row r="46">
          <cell r="E46">
            <v>0</v>
          </cell>
        </row>
        <row r="53">
          <cell r="B53">
            <v>102702000</v>
          </cell>
          <cell r="E53">
            <v>103909000</v>
          </cell>
          <cell r="Q53">
            <v>0</v>
          </cell>
        </row>
      </sheetData>
      <sheetData sheetId="14">
        <row r="12">
          <cell r="E12">
            <v>0</v>
          </cell>
        </row>
        <row r="24">
          <cell r="B24">
            <v>1647000</v>
          </cell>
          <cell r="E24">
            <v>1647000</v>
          </cell>
        </row>
        <row r="28">
          <cell r="B28">
            <v>1742000</v>
          </cell>
          <cell r="E28">
            <v>1955000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119750000</v>
          </cell>
          <cell r="E53">
            <v>121153000</v>
          </cell>
          <cell r="Q53">
            <v>68996857</v>
          </cell>
        </row>
      </sheetData>
      <sheetData sheetId="15">
        <row r="12">
          <cell r="E12">
            <v>0</v>
          </cell>
        </row>
        <row r="24">
          <cell r="B24">
            <v>4725000</v>
          </cell>
          <cell r="E24">
            <v>4725000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6475000</v>
          </cell>
          <cell r="E53">
            <v>6475000</v>
          </cell>
          <cell r="Q53">
            <v>1004577</v>
          </cell>
        </row>
      </sheetData>
      <sheetData sheetId="16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24967000</v>
          </cell>
          <cell r="E53">
            <v>24979000</v>
          </cell>
          <cell r="Q53">
            <v>13309968</v>
          </cell>
        </row>
      </sheetData>
      <sheetData sheetId="17">
        <row r="12">
          <cell r="B12">
            <v>1500000</v>
          </cell>
          <cell r="E12">
            <v>1500000</v>
          </cell>
        </row>
        <row r="24">
          <cell r="B24">
            <v>3974000</v>
          </cell>
          <cell r="E24">
            <v>3974000</v>
          </cell>
        </row>
        <row r="28">
          <cell r="B28">
            <v>22593000</v>
          </cell>
          <cell r="E28">
            <v>21123000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30000000</v>
          </cell>
          <cell r="E36">
            <v>13000000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249765000</v>
          </cell>
          <cell r="E53">
            <v>333151000</v>
          </cell>
          <cell r="Q53">
            <v>176029789</v>
          </cell>
        </row>
      </sheetData>
      <sheetData sheetId="18">
        <row r="12">
          <cell r="E12">
            <v>0</v>
          </cell>
        </row>
        <row r="24">
          <cell r="B24">
            <v>333000</v>
          </cell>
          <cell r="E24">
            <v>333000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29213000</v>
          </cell>
          <cell r="E53">
            <v>29213000</v>
          </cell>
          <cell r="Q53">
            <v>21869450</v>
          </cell>
        </row>
      </sheetData>
      <sheetData sheetId="19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22448000</v>
          </cell>
          <cell r="E28">
            <v>29209000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4000000</v>
          </cell>
          <cell r="E46">
            <v>4000000</v>
          </cell>
        </row>
        <row r="53">
          <cell r="B53">
            <v>139024000</v>
          </cell>
          <cell r="E53">
            <v>146441000</v>
          </cell>
          <cell r="Q53">
            <v>91474063</v>
          </cell>
        </row>
      </sheetData>
      <sheetData sheetId="20">
        <row r="12">
          <cell r="B12">
            <v>2000000</v>
          </cell>
          <cell r="E12">
            <v>2000000</v>
          </cell>
        </row>
        <row r="24">
          <cell r="B24">
            <v>1374000</v>
          </cell>
          <cell r="E24">
            <v>1374000</v>
          </cell>
        </row>
        <row r="28">
          <cell r="B28">
            <v>20335000</v>
          </cell>
          <cell r="E28">
            <v>20664000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24000000</v>
          </cell>
          <cell r="E36">
            <v>15100000</v>
          </cell>
        </row>
        <row r="38">
          <cell r="E38">
            <v>268000</v>
          </cell>
        </row>
        <row r="46">
          <cell r="E46">
            <v>0</v>
          </cell>
        </row>
        <row r="53">
          <cell r="B53">
            <v>294173000</v>
          </cell>
          <cell r="E53">
            <v>278322000</v>
          </cell>
          <cell r="Q53">
            <v>174101321</v>
          </cell>
        </row>
      </sheetData>
      <sheetData sheetId="21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9193000</v>
          </cell>
          <cell r="E53">
            <v>9193000</v>
          </cell>
          <cell r="Q53">
            <v>294501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1">
        <row r="12">
          <cell r="E12">
            <v>0</v>
          </cell>
        </row>
        <row r="24">
          <cell r="E24">
            <v>0</v>
          </cell>
        </row>
        <row r="28">
          <cell r="B28">
            <v>6458000</v>
          </cell>
          <cell r="E28">
            <v>4161000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48139000</v>
          </cell>
          <cell r="E53">
            <v>45842000</v>
          </cell>
          <cell r="Q53">
            <v>41633364</v>
          </cell>
        </row>
      </sheetData>
      <sheetData sheetId="2">
        <row r="12">
          <cell r="B12">
            <v>500000</v>
          </cell>
          <cell r="E12">
            <v>500000</v>
          </cell>
        </row>
        <row r="24">
          <cell r="B24">
            <v>580000</v>
          </cell>
          <cell r="E24">
            <v>580000</v>
          </cell>
        </row>
        <row r="28">
          <cell r="B28">
            <v>6439000</v>
          </cell>
          <cell r="E28">
            <v>5347000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B46">
            <v>3000000</v>
          </cell>
          <cell r="E46">
            <v>3000000</v>
          </cell>
        </row>
        <row r="53">
          <cell r="B53">
            <v>50052000</v>
          </cell>
          <cell r="E53">
            <v>41750000</v>
          </cell>
          <cell r="Q53">
            <v>41401116</v>
          </cell>
        </row>
      </sheetData>
      <sheetData sheetId="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B38">
            <v>32247000</v>
          </cell>
          <cell r="E38">
            <v>27047000</v>
          </cell>
        </row>
        <row r="46">
          <cell r="E46">
            <v>0</v>
          </cell>
        </row>
        <row r="53">
          <cell r="B53">
            <v>44029000</v>
          </cell>
          <cell r="E53">
            <v>38829000</v>
          </cell>
          <cell r="Q53">
            <v>14448624</v>
          </cell>
        </row>
      </sheetData>
      <sheetData sheetId="4">
        <row r="12">
          <cell r="E12">
            <v>0</v>
          </cell>
        </row>
        <row r="24">
          <cell r="B24">
            <v>8768000</v>
          </cell>
          <cell r="E24">
            <v>8768000</v>
          </cell>
        </row>
        <row r="28">
          <cell r="B28">
            <v>4107000</v>
          </cell>
          <cell r="E28">
            <v>4210000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33992000</v>
          </cell>
          <cell r="E53">
            <v>34095000</v>
          </cell>
          <cell r="Q53">
            <v>16621940</v>
          </cell>
        </row>
      </sheetData>
      <sheetData sheetId="5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1450000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7864000</v>
          </cell>
          <cell r="E53">
            <v>9314000</v>
          </cell>
          <cell r="Q53">
            <v>1829563</v>
          </cell>
        </row>
      </sheetData>
      <sheetData sheetId="6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4000000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19929000</v>
          </cell>
          <cell r="E53">
            <v>30929000</v>
          </cell>
          <cell r="Q53">
            <v>21023143</v>
          </cell>
        </row>
      </sheetData>
      <sheetData sheetId="7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10642000</v>
          </cell>
          <cell r="E53">
            <v>11542000</v>
          </cell>
          <cell r="Q53">
            <v>2235237</v>
          </cell>
        </row>
      </sheetData>
      <sheetData sheetId="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9636000</v>
          </cell>
          <cell r="E53">
            <v>9636000</v>
          </cell>
          <cell r="Q53">
            <v>6714083</v>
          </cell>
        </row>
      </sheetData>
      <sheetData sheetId="9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10503000</v>
          </cell>
          <cell r="E53">
            <v>10503000</v>
          </cell>
          <cell r="Q53">
            <v>7494285</v>
          </cell>
        </row>
      </sheetData>
      <sheetData sheetId="10">
        <row r="12">
          <cell r="E12">
            <v>0</v>
          </cell>
        </row>
        <row r="24">
          <cell r="E24">
            <v>0</v>
          </cell>
        </row>
        <row r="28">
          <cell r="B28">
            <v>2381000</v>
          </cell>
          <cell r="E28">
            <v>1083000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12432000</v>
          </cell>
          <cell r="E53">
            <v>11134000</v>
          </cell>
          <cell r="Q53">
            <v>6045949</v>
          </cell>
        </row>
      </sheetData>
      <sheetData sheetId="11">
        <row r="12">
          <cell r="E12">
            <v>0</v>
          </cell>
        </row>
        <row r="24">
          <cell r="B24">
            <v>7518000</v>
          </cell>
          <cell r="E24">
            <v>7518000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14510000</v>
          </cell>
          <cell r="E53">
            <v>14510000</v>
          </cell>
          <cell r="Q53">
            <v>7771801</v>
          </cell>
        </row>
      </sheetData>
      <sheetData sheetId="12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9839000</v>
          </cell>
          <cell r="E53">
            <v>9839000</v>
          </cell>
          <cell r="Q53">
            <v>2054164</v>
          </cell>
        </row>
      </sheetData>
      <sheetData sheetId="13">
        <row r="12">
          <cell r="E12">
            <v>0</v>
          </cell>
        </row>
        <row r="24">
          <cell r="E24">
            <v>0</v>
          </cell>
        </row>
        <row r="28">
          <cell r="E28">
            <v>842000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10000000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12012000</v>
          </cell>
          <cell r="E53">
            <v>25891000</v>
          </cell>
          <cell r="Q53">
            <v>16118949</v>
          </cell>
        </row>
      </sheetData>
      <sheetData sheetId="1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12060000</v>
          </cell>
          <cell r="E53">
            <v>12060000</v>
          </cell>
          <cell r="Q53">
            <v>11776758</v>
          </cell>
        </row>
      </sheetData>
      <sheetData sheetId="15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8962000</v>
          </cell>
          <cell r="E53">
            <v>8962000</v>
          </cell>
          <cell r="Q53">
            <v>15185962</v>
          </cell>
        </row>
      </sheetData>
      <sheetData sheetId="16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9323000</v>
          </cell>
          <cell r="E53">
            <v>9323000</v>
          </cell>
          <cell r="Q53">
            <v>7493402</v>
          </cell>
        </row>
      </sheetData>
      <sheetData sheetId="17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9807000</v>
          </cell>
          <cell r="E53">
            <v>9807000</v>
          </cell>
          <cell r="Q53">
            <v>4440959</v>
          </cell>
        </row>
      </sheetData>
      <sheetData sheetId="18">
        <row r="12">
          <cell r="E12">
            <v>0</v>
          </cell>
        </row>
        <row r="24">
          <cell r="B24">
            <v>580000</v>
          </cell>
          <cell r="E24">
            <v>580000</v>
          </cell>
        </row>
        <row r="28">
          <cell r="B28">
            <v>179000</v>
          </cell>
          <cell r="E28">
            <v>281000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9735000</v>
          </cell>
          <cell r="E53">
            <v>9837000</v>
          </cell>
          <cell r="Q53">
            <v>2364226</v>
          </cell>
        </row>
      </sheetData>
      <sheetData sheetId="19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16250000</v>
          </cell>
          <cell r="E53">
            <v>16250000</v>
          </cell>
          <cell r="Q53">
            <v>1923152</v>
          </cell>
        </row>
      </sheetData>
      <sheetData sheetId="20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10000000</v>
          </cell>
          <cell r="E36">
            <v>1000000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18173000</v>
          </cell>
          <cell r="E53">
            <v>9173000</v>
          </cell>
          <cell r="Q53">
            <v>6172430</v>
          </cell>
        </row>
      </sheetData>
      <sheetData sheetId="21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8370000</v>
          </cell>
          <cell r="E53">
            <v>8370000</v>
          </cell>
          <cell r="Q53">
            <v>4216462</v>
          </cell>
        </row>
      </sheetData>
      <sheetData sheetId="22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50000000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15396000</v>
          </cell>
          <cell r="E53">
            <v>65396000</v>
          </cell>
          <cell r="Q53">
            <v>34497629</v>
          </cell>
        </row>
      </sheetData>
      <sheetData sheetId="23">
        <row r="12">
          <cell r="E12">
            <v>0</v>
          </cell>
        </row>
        <row r="24">
          <cell r="E24">
            <v>0</v>
          </cell>
        </row>
        <row r="28">
          <cell r="B28">
            <v>798000</v>
          </cell>
          <cell r="E28">
            <v>817000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17981000</v>
          </cell>
          <cell r="E53">
            <v>18000000</v>
          </cell>
          <cell r="Q53">
            <v>6981999</v>
          </cell>
        </row>
      </sheetData>
      <sheetData sheetId="24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10074000</v>
          </cell>
          <cell r="E53">
            <v>10074000</v>
          </cell>
          <cell r="Q53">
            <v>8450240</v>
          </cell>
        </row>
      </sheetData>
      <sheetData sheetId="25">
        <row r="12">
          <cell r="E12">
            <v>0</v>
          </cell>
        </row>
        <row r="24">
          <cell r="E24">
            <v>0</v>
          </cell>
        </row>
        <row r="28">
          <cell r="B28">
            <v>3930000</v>
          </cell>
          <cell r="E28">
            <v>3930000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14381000</v>
          </cell>
          <cell r="E53">
            <v>14381000</v>
          </cell>
          <cell r="Q53">
            <v>11239450</v>
          </cell>
        </row>
      </sheetData>
      <sheetData sheetId="26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8826000</v>
          </cell>
          <cell r="E53">
            <v>8826000</v>
          </cell>
          <cell r="Q53">
            <v>11060254</v>
          </cell>
        </row>
      </sheetData>
      <sheetData sheetId="27">
        <row r="12">
          <cell r="E12">
            <v>0</v>
          </cell>
        </row>
        <row r="24">
          <cell r="B24">
            <v>11490000</v>
          </cell>
          <cell r="E24">
            <v>11490000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39225000</v>
          </cell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59378000</v>
          </cell>
          <cell r="E53">
            <v>20153000</v>
          </cell>
          <cell r="Q53">
            <v>5784357</v>
          </cell>
        </row>
      </sheetData>
      <sheetData sheetId="28">
        <row r="12">
          <cell r="B12">
            <v>2000000</v>
          </cell>
          <cell r="E12">
            <v>2000000</v>
          </cell>
        </row>
        <row r="24">
          <cell r="B24">
            <v>12338000</v>
          </cell>
          <cell r="E24">
            <v>12338000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B31">
            <v>54450000</v>
          </cell>
          <cell r="E31">
            <v>54450000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133032000</v>
          </cell>
          <cell r="E53">
            <v>117732000</v>
          </cell>
          <cell r="Q53">
            <v>34486870</v>
          </cell>
        </row>
      </sheetData>
      <sheetData sheetId="29">
        <row r="12">
          <cell r="E12">
            <v>0</v>
          </cell>
        </row>
        <row r="24">
          <cell r="E24">
            <v>0</v>
          </cell>
        </row>
        <row r="28">
          <cell r="B28">
            <v>6394000</v>
          </cell>
          <cell r="E28">
            <v>6307000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23577000</v>
          </cell>
          <cell r="E53">
            <v>23490000</v>
          </cell>
          <cell r="Q53">
            <v>1672575</v>
          </cell>
        </row>
      </sheetData>
      <sheetData sheetId="30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10978000</v>
          </cell>
          <cell r="E53">
            <v>10978000</v>
          </cell>
          <cell r="Q53">
            <v>12240371</v>
          </cell>
        </row>
      </sheetData>
      <sheetData sheetId="31">
        <row r="12">
          <cell r="E12">
            <v>0</v>
          </cell>
        </row>
        <row r="24">
          <cell r="E24">
            <v>0</v>
          </cell>
        </row>
        <row r="28">
          <cell r="B28">
            <v>16579000</v>
          </cell>
          <cell r="E28">
            <v>13476000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37977000</v>
          </cell>
          <cell r="E53">
            <v>34874000</v>
          </cell>
          <cell r="Q53">
            <v>19386935</v>
          </cell>
        </row>
      </sheetData>
      <sheetData sheetId="32">
        <row r="12">
          <cell r="E12">
            <v>0</v>
          </cell>
        </row>
        <row r="24">
          <cell r="B24">
            <v>8546000</v>
          </cell>
          <cell r="E24">
            <v>8546000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16992000</v>
          </cell>
          <cell r="E53">
            <v>16992000</v>
          </cell>
          <cell r="Q53">
            <v>8524496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1">
        <row r="12">
          <cell r="B12">
            <v>7000000</v>
          </cell>
          <cell r="E12">
            <v>7000000</v>
          </cell>
        </row>
        <row r="24">
          <cell r="B24">
            <v>19263000</v>
          </cell>
          <cell r="E24">
            <v>19263000</v>
          </cell>
        </row>
        <row r="28">
          <cell r="B28">
            <v>66781000</v>
          </cell>
          <cell r="E28">
            <v>81306000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1216824000</v>
          </cell>
          <cell r="E53">
            <v>1405704000</v>
          </cell>
          <cell r="Q53">
            <v>591808788</v>
          </cell>
        </row>
      </sheetData>
      <sheetData sheetId="2">
        <row r="12">
          <cell r="B12">
            <v>800000</v>
          </cell>
          <cell r="E12">
            <v>800000</v>
          </cell>
        </row>
        <row r="24">
          <cell r="E24">
            <v>0</v>
          </cell>
        </row>
        <row r="28">
          <cell r="E28">
            <v>44000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20959000</v>
          </cell>
          <cell r="E53">
            <v>19003000</v>
          </cell>
          <cell r="Q53">
            <v>18755129</v>
          </cell>
        </row>
      </sheetData>
      <sheetData sheetId="3">
        <row r="12">
          <cell r="E12">
            <v>0</v>
          </cell>
        </row>
        <row r="24">
          <cell r="E24">
            <v>0</v>
          </cell>
        </row>
        <row r="28">
          <cell r="B28">
            <v>798000</v>
          </cell>
          <cell r="E28">
            <v>837000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8000000</v>
          </cell>
          <cell r="E36">
            <v>8557000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19549000</v>
          </cell>
          <cell r="E53">
            <v>20145000</v>
          </cell>
          <cell r="Q53">
            <v>9971103</v>
          </cell>
        </row>
      </sheetData>
      <sheetData sheetId="4">
        <row r="12">
          <cell r="E12">
            <v>0</v>
          </cell>
        </row>
        <row r="24">
          <cell r="E24">
            <v>0</v>
          </cell>
        </row>
        <row r="28">
          <cell r="B28">
            <v>114000</v>
          </cell>
          <cell r="E28">
            <v>114000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11007000</v>
          </cell>
          <cell r="E53">
            <v>11007000</v>
          </cell>
          <cell r="Q53">
            <v>10251810</v>
          </cell>
        </row>
      </sheetData>
      <sheetData sheetId="5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14411400</v>
          </cell>
          <cell r="E53">
            <v>14411400</v>
          </cell>
          <cell r="Q53">
            <v>13747074</v>
          </cell>
        </row>
      </sheetData>
      <sheetData sheetId="6">
        <row r="12">
          <cell r="E12">
            <v>0</v>
          </cell>
        </row>
        <row r="24">
          <cell r="E24">
            <v>0</v>
          </cell>
        </row>
        <row r="28">
          <cell r="B28">
            <v>2926000</v>
          </cell>
          <cell r="E28">
            <v>453000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17631000</v>
          </cell>
          <cell r="E53">
            <v>15158000</v>
          </cell>
          <cell r="Q53">
            <v>10049345</v>
          </cell>
        </row>
      </sheetData>
      <sheetData sheetId="7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7971000</v>
          </cell>
          <cell r="E53">
            <v>7971000</v>
          </cell>
          <cell r="Q53">
            <v>6242153</v>
          </cell>
        </row>
      </sheetData>
      <sheetData sheetId="8">
        <row r="12">
          <cell r="E12">
            <v>0</v>
          </cell>
        </row>
        <row r="24">
          <cell r="E24">
            <v>0</v>
          </cell>
        </row>
        <row r="28">
          <cell r="B28">
            <v>1025000</v>
          </cell>
          <cell r="E28">
            <v>818000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11000000</v>
          </cell>
          <cell r="E36">
            <v>11000000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30585000</v>
          </cell>
          <cell r="E53">
            <v>30378000</v>
          </cell>
          <cell r="Q53">
            <v>16995560</v>
          </cell>
        </row>
      </sheetData>
      <sheetData sheetId="9">
        <row r="12">
          <cell r="E12">
            <v>0</v>
          </cell>
        </row>
        <row r="24">
          <cell r="E24">
            <v>0</v>
          </cell>
        </row>
        <row r="28">
          <cell r="B28">
            <v>114000</v>
          </cell>
          <cell r="E28">
            <v>1074000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6000000</v>
          </cell>
          <cell r="E36">
            <v>6000000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36909000</v>
          </cell>
          <cell r="E53">
            <v>37869000</v>
          </cell>
          <cell r="Q53">
            <v>32561613</v>
          </cell>
        </row>
      </sheetData>
      <sheetData sheetId="10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19173000</v>
          </cell>
          <cell r="E53">
            <v>19173000</v>
          </cell>
          <cell r="Q53">
            <v>18805332</v>
          </cell>
        </row>
      </sheetData>
      <sheetData sheetId="11">
        <row r="12">
          <cell r="E12">
            <v>0</v>
          </cell>
        </row>
        <row r="24">
          <cell r="E24">
            <v>0</v>
          </cell>
        </row>
        <row r="28">
          <cell r="B28">
            <v>20224000</v>
          </cell>
          <cell r="E28">
            <v>8608000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40364000</v>
          </cell>
          <cell r="E53">
            <v>28748000</v>
          </cell>
          <cell r="Q53">
            <v>20176594</v>
          </cell>
        </row>
      </sheetData>
      <sheetData sheetId="12">
        <row r="12">
          <cell r="B12">
            <v>700000</v>
          </cell>
          <cell r="E12">
            <v>700000</v>
          </cell>
        </row>
        <row r="24">
          <cell r="E24">
            <v>0</v>
          </cell>
        </row>
        <row r="28">
          <cell r="B28">
            <v>114000</v>
          </cell>
          <cell r="E28">
            <v>114000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17649000</v>
          </cell>
          <cell r="E53">
            <v>16849000</v>
          </cell>
          <cell r="Q53">
            <v>9771634</v>
          </cell>
        </row>
      </sheetData>
      <sheetData sheetId="13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7343000</v>
          </cell>
          <cell r="E53">
            <v>7343000</v>
          </cell>
          <cell r="Q53">
            <v>2533147</v>
          </cell>
        </row>
      </sheetData>
      <sheetData sheetId="14">
        <row r="12">
          <cell r="E12">
            <v>0</v>
          </cell>
        </row>
        <row r="24">
          <cell r="B24">
            <v>2174000</v>
          </cell>
          <cell r="E24">
            <v>2174000</v>
          </cell>
        </row>
        <row r="28">
          <cell r="B28">
            <v>4506000</v>
          </cell>
          <cell r="E28">
            <v>2262000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26820000</v>
          </cell>
          <cell r="E53">
            <v>24576000</v>
          </cell>
          <cell r="Q53">
            <v>22594811</v>
          </cell>
        </row>
      </sheetData>
      <sheetData sheetId="15">
        <row r="12">
          <cell r="B12">
            <v>300000</v>
          </cell>
          <cell r="E12">
            <v>300000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25805000</v>
          </cell>
          <cell r="E53">
            <v>28805000</v>
          </cell>
          <cell r="Q53">
            <v>20345333</v>
          </cell>
        </row>
      </sheetData>
      <sheetData sheetId="16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11049000</v>
          </cell>
          <cell r="E53">
            <v>11049000</v>
          </cell>
          <cell r="Q53">
            <v>9911095</v>
          </cell>
        </row>
      </sheetData>
      <sheetData sheetId="17">
        <row r="12">
          <cell r="E12">
            <v>0</v>
          </cell>
        </row>
        <row r="24">
          <cell r="E24">
            <v>0</v>
          </cell>
        </row>
        <row r="28">
          <cell r="B28">
            <v>114000</v>
          </cell>
          <cell r="E28">
            <v>121000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11957600</v>
          </cell>
          <cell r="E53">
            <v>11964600</v>
          </cell>
          <cell r="Q53">
            <v>33484858</v>
          </cell>
        </row>
      </sheetData>
      <sheetData sheetId="1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1750000</v>
          </cell>
          <cell r="E53">
            <v>1750000</v>
          </cell>
          <cell r="Q53">
            <v>1536531</v>
          </cell>
        </row>
      </sheetData>
      <sheetData sheetId="19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16857000</v>
          </cell>
          <cell r="E53">
            <v>16857000</v>
          </cell>
          <cell r="Q53">
            <v>6512586</v>
          </cell>
        </row>
      </sheetData>
      <sheetData sheetId="20">
        <row r="12">
          <cell r="E12">
            <v>0</v>
          </cell>
        </row>
        <row r="24">
          <cell r="E24">
            <v>0</v>
          </cell>
        </row>
        <row r="28">
          <cell r="B28">
            <v>114000</v>
          </cell>
          <cell r="E28">
            <v>114000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21937000</v>
          </cell>
          <cell r="E53">
            <v>21937000</v>
          </cell>
          <cell r="Q53">
            <v>25901934</v>
          </cell>
        </row>
      </sheetData>
      <sheetData sheetId="21">
        <row r="12">
          <cell r="E12">
            <v>0</v>
          </cell>
        </row>
        <row r="24">
          <cell r="B24">
            <v>913000</v>
          </cell>
          <cell r="E24">
            <v>913000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27922000</v>
          </cell>
          <cell r="E53">
            <v>119922000</v>
          </cell>
          <cell r="Q53">
            <v>26462896</v>
          </cell>
        </row>
      </sheetData>
      <sheetData sheetId="22">
        <row r="12">
          <cell r="E12">
            <v>0</v>
          </cell>
        </row>
        <row r="24">
          <cell r="B24">
            <v>1942000</v>
          </cell>
          <cell r="E24">
            <v>1942000</v>
          </cell>
        </row>
        <row r="28">
          <cell r="B28">
            <v>969000</v>
          </cell>
          <cell r="E28">
            <v>291000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B36">
            <v>8000000</v>
          </cell>
          <cell r="E36">
            <v>8000000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119006000</v>
          </cell>
          <cell r="E53">
            <v>118328000</v>
          </cell>
          <cell r="Q53">
            <v>14224388</v>
          </cell>
        </row>
      </sheetData>
      <sheetData sheetId="23">
        <row r="12">
          <cell r="B12">
            <v>1000000</v>
          </cell>
          <cell r="E12">
            <v>1000000</v>
          </cell>
        </row>
        <row r="24">
          <cell r="B24">
            <v>913000</v>
          </cell>
          <cell r="E24">
            <v>913000</v>
          </cell>
        </row>
        <row r="28">
          <cell r="B28">
            <v>388000</v>
          </cell>
          <cell r="E28">
            <v>436000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28555000</v>
          </cell>
          <cell r="E53">
            <v>26803000</v>
          </cell>
          <cell r="Q53">
            <v>23776468</v>
          </cell>
        </row>
      </sheetData>
      <sheetData sheetId="24">
        <row r="12">
          <cell r="B12">
            <v>1000000</v>
          </cell>
          <cell r="E12">
            <v>1000000</v>
          </cell>
        </row>
        <row r="24">
          <cell r="E24">
            <v>0</v>
          </cell>
        </row>
        <row r="28">
          <cell r="E28">
            <v>505000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59545000</v>
          </cell>
          <cell r="E53">
            <v>60050000</v>
          </cell>
          <cell r="Q53">
            <v>48414254</v>
          </cell>
        </row>
      </sheetData>
      <sheetData sheetId="25">
        <row r="12">
          <cell r="B12">
            <v>2000000</v>
          </cell>
          <cell r="E12">
            <v>2000000</v>
          </cell>
        </row>
        <row r="24">
          <cell r="B24">
            <v>333000</v>
          </cell>
          <cell r="E24">
            <v>333000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52008000</v>
          </cell>
          <cell r="E53">
            <v>45008000</v>
          </cell>
          <cell r="Q53">
            <v>37227956</v>
          </cell>
        </row>
      </sheetData>
      <sheetData sheetId="26">
        <row r="12">
          <cell r="E12">
            <v>0</v>
          </cell>
        </row>
        <row r="24">
          <cell r="B24">
            <v>500000</v>
          </cell>
          <cell r="E24">
            <v>500000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15094000</v>
          </cell>
          <cell r="E53">
            <v>15094000</v>
          </cell>
          <cell r="Q53">
            <v>20280478</v>
          </cell>
        </row>
      </sheetData>
      <sheetData sheetId="27">
        <row r="12">
          <cell r="E12">
            <v>0</v>
          </cell>
        </row>
        <row r="24">
          <cell r="E24">
            <v>0</v>
          </cell>
        </row>
        <row r="28">
          <cell r="E28">
            <v>12000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7617000</v>
          </cell>
          <cell r="E53">
            <v>7629000</v>
          </cell>
          <cell r="Q53">
            <v>5747008</v>
          </cell>
        </row>
      </sheetData>
      <sheetData sheetId="28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7616000</v>
          </cell>
          <cell r="E53">
            <v>7616000</v>
          </cell>
          <cell r="Q53">
            <v>7283030</v>
          </cell>
        </row>
      </sheetData>
      <sheetData sheetId="29">
        <row r="12">
          <cell r="B12">
            <v>300000</v>
          </cell>
          <cell r="E12">
            <v>300000</v>
          </cell>
        </row>
        <row r="24">
          <cell r="E24">
            <v>0</v>
          </cell>
        </row>
        <row r="28">
          <cell r="B28">
            <v>204000</v>
          </cell>
          <cell r="E28">
            <v>1517000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52087000</v>
          </cell>
          <cell r="E53">
            <v>53400000</v>
          </cell>
          <cell r="Q53">
            <v>57456714</v>
          </cell>
        </row>
      </sheetData>
      <sheetData sheetId="30">
        <row r="12">
          <cell r="E12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8">
          <cell r="E38">
            <v>0</v>
          </cell>
        </row>
        <row r="46">
          <cell r="E46">
            <v>0</v>
          </cell>
        </row>
        <row r="53">
          <cell r="B53">
            <v>9211000</v>
          </cell>
          <cell r="E53">
            <v>9211000</v>
          </cell>
          <cell r="Q53">
            <v>8871454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N"/>
      <sheetName val="LIM"/>
      <sheetName val="MP"/>
      <sheetName val="NC"/>
      <sheetName val="NW"/>
      <sheetName val="WC"/>
    </sheetNames>
    <sheetDataSet>
      <sheetData sheetId="0">
        <row r="12">
          <cell r="Q12">
            <v>8.7</v>
          </cell>
        </row>
        <row r="34">
          <cell r="Q34">
            <v>-16.6</v>
          </cell>
        </row>
        <row r="36">
          <cell r="Q36">
            <v>24.8</v>
          </cell>
        </row>
        <row r="38">
          <cell r="Q38">
            <v>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showGridLines="0" tabSelected="1" zoomScalePageLayoutView="0" workbookViewId="0" topLeftCell="A1">
      <selection activeCell="B2" sqref="B2:L18"/>
    </sheetView>
  </sheetViews>
  <sheetFormatPr defaultColWidth="9.140625" defaultRowHeight="12.75"/>
  <cols>
    <col min="1" max="1" width="1.1484375" style="3" customWidth="1"/>
    <col min="2" max="2" width="23.7109375" style="3" customWidth="1"/>
    <col min="3" max="3" width="5.57421875" style="104" customWidth="1"/>
    <col min="4" max="4" width="12.140625" style="3" customWidth="1"/>
    <col min="5" max="5" width="12.7109375" style="3" customWidth="1"/>
    <col min="6" max="6" width="12.140625" style="3" customWidth="1"/>
    <col min="7" max="7" width="12.8515625" style="3" customWidth="1"/>
    <col min="8" max="8" width="12.57421875" style="3" customWidth="1"/>
    <col min="9" max="9" width="12.8515625" style="3" customWidth="1"/>
    <col min="10" max="10" width="12.7109375" style="3" customWidth="1"/>
    <col min="11" max="12" width="12.140625" style="3" customWidth="1"/>
    <col min="13" max="16384" width="9.140625" style="3" customWidth="1"/>
  </cols>
  <sheetData>
    <row r="1" spans="1:12" ht="16.5">
      <c r="A1" s="1"/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4"/>
      <c r="B2" s="122" t="s">
        <v>721</v>
      </c>
      <c r="C2" s="99"/>
      <c r="D2" s="5"/>
      <c r="E2" s="5"/>
      <c r="F2" s="5"/>
      <c r="G2" s="5"/>
      <c r="H2" s="5"/>
      <c r="I2" s="5"/>
      <c r="J2" s="5"/>
      <c r="K2" s="5"/>
      <c r="L2" s="5"/>
    </row>
    <row r="3" spans="1:12" ht="16.5" hidden="1">
      <c r="A3" s="1"/>
      <c r="B3" s="2"/>
      <c r="C3" s="98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1"/>
      <c r="B4" s="126" t="s">
        <v>0</v>
      </c>
      <c r="C4" s="128" t="s">
        <v>1</v>
      </c>
      <c r="D4" s="130" t="s">
        <v>705</v>
      </c>
      <c r="E4" s="130" t="s">
        <v>708</v>
      </c>
      <c r="F4" s="138" t="s">
        <v>2</v>
      </c>
      <c r="G4" s="140" t="s">
        <v>706</v>
      </c>
      <c r="H4" s="130" t="s">
        <v>709</v>
      </c>
      <c r="I4" s="132" t="s">
        <v>3</v>
      </c>
      <c r="J4" s="136" t="s">
        <v>4</v>
      </c>
      <c r="K4" s="130" t="s">
        <v>719</v>
      </c>
      <c r="L4" s="130" t="s">
        <v>720</v>
      </c>
    </row>
    <row r="5" spans="1:12" ht="34.5" customHeight="1">
      <c r="A5" s="1"/>
      <c r="B5" s="127"/>
      <c r="C5" s="129"/>
      <c r="D5" s="131"/>
      <c r="E5" s="131"/>
      <c r="F5" s="139"/>
      <c r="G5" s="141"/>
      <c r="H5" s="131"/>
      <c r="I5" s="133"/>
      <c r="J5" s="137"/>
      <c r="K5" s="131"/>
      <c r="L5" s="131"/>
    </row>
    <row r="6" spans="1:12" ht="16.5">
      <c r="A6" s="1"/>
      <c r="B6" s="6"/>
      <c r="C6" s="100"/>
      <c r="D6" s="6"/>
      <c r="E6" s="6"/>
      <c r="F6" s="25"/>
      <c r="G6" s="7"/>
      <c r="H6" s="6"/>
      <c r="I6" s="9"/>
      <c r="J6" s="10"/>
      <c r="K6" s="6"/>
      <c r="L6" s="6"/>
    </row>
    <row r="7" spans="1:12" ht="16.5">
      <c r="A7" s="1"/>
      <c r="B7" s="11" t="s">
        <v>6</v>
      </c>
      <c r="C7" s="101"/>
      <c r="D7" s="12"/>
      <c r="E7" s="12"/>
      <c r="F7" s="26"/>
      <c r="G7" s="13"/>
      <c r="H7" s="12"/>
      <c r="I7" s="15"/>
      <c r="J7" s="16"/>
      <c r="K7" s="12"/>
      <c r="L7" s="12"/>
    </row>
    <row r="8" spans="1:12" ht="12.75">
      <c r="A8" s="2"/>
      <c r="B8" s="17" t="s">
        <v>7</v>
      </c>
      <c r="C8" s="102" t="s">
        <v>8</v>
      </c>
      <c r="D8" s="47">
        <f>'Detail CG Total'!D59</f>
        <v>3473521000</v>
      </c>
      <c r="E8" s="47">
        <f>'Detail CG Total'!E59</f>
        <v>3483658000</v>
      </c>
      <c r="F8" s="47">
        <f>'Detail CG Total'!F59</f>
        <v>2881557388</v>
      </c>
      <c r="G8" s="23">
        <f>IF($D8=0,0,$F8/$D8)</f>
        <v>0.8295782256678454</v>
      </c>
      <c r="H8" s="19">
        <f>IF($E8=0,0,$F8/$E8)</f>
        <v>0.8271642589484961</v>
      </c>
      <c r="I8" s="55">
        <f>'Detail CG Total'!I59</f>
        <v>-132915520</v>
      </c>
      <c r="J8" s="55">
        <f>'Detail CG Total'!J59</f>
        <v>735016132</v>
      </c>
      <c r="K8" s="19">
        <f>ABS(I8)/E8</f>
        <v>0.038154009377499166</v>
      </c>
      <c r="L8" s="19">
        <f>J8/E8</f>
        <v>0.2109897504290031</v>
      </c>
    </row>
    <row r="9" spans="1:12" ht="12.75">
      <c r="A9" s="2"/>
      <c r="B9" s="17" t="s">
        <v>9</v>
      </c>
      <c r="C9" s="102" t="s">
        <v>10</v>
      </c>
      <c r="D9" s="47">
        <f>'Detail CG Total'!D93</f>
        <v>1043387000</v>
      </c>
      <c r="E9" s="47">
        <f>'Detail CG Total'!E93</f>
        <v>1180987000</v>
      </c>
      <c r="F9" s="47">
        <f>'Detail CG Total'!F93</f>
        <v>1084675843</v>
      </c>
      <c r="G9" s="23">
        <f>IF($D9=0,0,$F9/$D9)</f>
        <v>1.0395719354371868</v>
      </c>
      <c r="H9" s="19">
        <f>IF($E9=0,0,$F9/$E9)</f>
        <v>0.9184485883417853</v>
      </c>
      <c r="I9" s="55">
        <f>'Detail CG Total'!I93</f>
        <v>-44470579</v>
      </c>
      <c r="J9" s="56">
        <f>'Detail CG Total'!J93</f>
        <v>140781736</v>
      </c>
      <c r="K9" s="19">
        <f aca="true" t="shared" si="0" ref="K9:K17">ABS(I9)/E9</f>
        <v>0.0376554348185035</v>
      </c>
      <c r="L9" s="19">
        <f aca="true" t="shared" si="1" ref="L9:L17">J9/E9</f>
        <v>0.1192068464767182</v>
      </c>
    </row>
    <row r="10" spans="1:12" ht="12.75">
      <c r="A10" s="2"/>
      <c r="B10" s="17" t="s">
        <v>11</v>
      </c>
      <c r="C10" s="102" t="s">
        <v>12</v>
      </c>
      <c r="D10" s="47">
        <f>'Detail CG Total'!D116</f>
        <v>3000150000</v>
      </c>
      <c r="E10" s="47">
        <f>'Detail CG Total'!E116</f>
        <v>2459615000</v>
      </c>
      <c r="F10" s="47">
        <f>'Detail CG Total'!F116</f>
        <v>1900231589</v>
      </c>
      <c r="G10" s="23">
        <f aca="true" t="shared" si="2" ref="G10:G17">IF($D10=0,0,$F10/$D10)</f>
        <v>0.6333788607236305</v>
      </c>
      <c r="H10" s="19">
        <f aca="true" t="shared" si="3" ref="H10:H17">IF($E10=0,0,$F10/$E10)</f>
        <v>0.7725727762271738</v>
      </c>
      <c r="I10" s="55">
        <f>'Detail CG Total'!I116</f>
        <v>-3899621</v>
      </c>
      <c r="J10" s="56">
        <f>'Detail CG Total'!J116</f>
        <v>563283032</v>
      </c>
      <c r="K10" s="19">
        <f t="shared" si="0"/>
        <v>0.0015854599195402532</v>
      </c>
      <c r="L10" s="19">
        <f t="shared" si="1"/>
        <v>0.2290126836923665</v>
      </c>
    </row>
    <row r="11" spans="1:12" ht="12.75">
      <c r="A11" s="2"/>
      <c r="B11" s="17" t="s">
        <v>13</v>
      </c>
      <c r="C11" s="102" t="s">
        <v>14</v>
      </c>
      <c r="D11" s="47">
        <f>'Detail CG Total'!D192</f>
        <v>3217603000</v>
      </c>
      <c r="E11" s="47">
        <f>'Detail CG Total'!E192</f>
        <v>3209364000</v>
      </c>
      <c r="F11" s="47">
        <f>'Detail CG Total'!F192</f>
        <v>2175752090</v>
      </c>
      <c r="G11" s="23">
        <f t="shared" si="2"/>
        <v>0.6762027789009396</v>
      </c>
      <c r="H11" s="19">
        <f t="shared" si="3"/>
        <v>0.6779387099749359</v>
      </c>
      <c r="I11" s="55">
        <f>'Detail CG Total'!I192</f>
        <v>-38187793</v>
      </c>
      <c r="J11" s="56">
        <f>'Detail CG Total'!J192</f>
        <v>1071799703</v>
      </c>
      <c r="K11" s="19">
        <f t="shared" si="0"/>
        <v>0.011898866255120953</v>
      </c>
      <c r="L11" s="19">
        <f t="shared" si="1"/>
        <v>0.3339601562801851</v>
      </c>
    </row>
    <row r="12" spans="1:12" ht="12.75">
      <c r="A12" s="2"/>
      <c r="B12" s="17" t="s">
        <v>15</v>
      </c>
      <c r="C12" s="102" t="s">
        <v>16</v>
      </c>
      <c r="D12" s="47">
        <f>'Detail CG Total'!D231</f>
        <v>2392703000</v>
      </c>
      <c r="E12" s="47">
        <f>'Detail CG Total'!E231</f>
        <v>2482003000</v>
      </c>
      <c r="F12" s="47">
        <f>'Detail CG Total'!F231</f>
        <v>2279459457</v>
      </c>
      <c r="G12" s="23">
        <f t="shared" si="2"/>
        <v>0.9526712914222952</v>
      </c>
      <c r="H12" s="19">
        <f t="shared" si="3"/>
        <v>0.918395125630388</v>
      </c>
      <c r="I12" s="55">
        <f>'Detail CG Total'!I231</f>
        <v>-238818258</v>
      </c>
      <c r="J12" s="56">
        <f>'Detail CG Total'!J231</f>
        <v>441361801</v>
      </c>
      <c r="K12" s="19">
        <f t="shared" si="0"/>
        <v>0.09621997153105778</v>
      </c>
      <c r="L12" s="19">
        <f t="shared" si="1"/>
        <v>0.17782484590066974</v>
      </c>
    </row>
    <row r="13" spans="1:12" ht="12.75">
      <c r="A13" s="2"/>
      <c r="B13" s="17" t="s">
        <v>17</v>
      </c>
      <c r="C13" s="102" t="s">
        <v>18</v>
      </c>
      <c r="D13" s="47">
        <f>'Detail CG Total'!D259</f>
        <v>1282435000</v>
      </c>
      <c r="E13" s="47">
        <f>'Detail CG Total'!E259</f>
        <v>1372870000</v>
      </c>
      <c r="F13" s="47">
        <f>'Detail CG Total'!F259</f>
        <v>797226727</v>
      </c>
      <c r="G13" s="23">
        <f t="shared" si="2"/>
        <v>0.6216507869794571</v>
      </c>
      <c r="H13" s="19">
        <f t="shared" si="3"/>
        <v>0.580700814352415</v>
      </c>
      <c r="I13" s="55">
        <f>'Detail CG Total'!I259</f>
        <v>-3639165</v>
      </c>
      <c r="J13" s="56">
        <f>'Detail CG Total'!J259</f>
        <v>579282438</v>
      </c>
      <c r="K13" s="19">
        <f t="shared" si="0"/>
        <v>0.0026507717409514375</v>
      </c>
      <c r="L13" s="19">
        <f t="shared" si="1"/>
        <v>0.4219499573885364</v>
      </c>
    </row>
    <row r="14" spans="1:12" ht="12.75">
      <c r="A14" s="2"/>
      <c r="B14" s="17" t="s">
        <v>19</v>
      </c>
      <c r="C14" s="102" t="s">
        <v>20</v>
      </c>
      <c r="D14" s="47">
        <f>'Detail CG Total'!D291</f>
        <v>1203743000</v>
      </c>
      <c r="E14" s="47">
        <f>'Detail CG Total'!E291</f>
        <v>1279261000</v>
      </c>
      <c r="F14" s="47">
        <f>'Detail CG Total'!F291</f>
        <v>844865203</v>
      </c>
      <c r="G14" s="23">
        <f t="shared" si="2"/>
        <v>0.7018651016039138</v>
      </c>
      <c r="H14" s="19">
        <f t="shared" si="3"/>
        <v>0.6604322362676577</v>
      </c>
      <c r="I14" s="55">
        <f>'Detail CG Total'!I291</f>
        <v>-36877067</v>
      </c>
      <c r="J14" s="56">
        <f>'Detail CG Total'!J291</f>
        <v>471272864</v>
      </c>
      <c r="K14" s="19">
        <f t="shared" si="0"/>
        <v>0.02882685159635133</v>
      </c>
      <c r="L14" s="19">
        <f t="shared" si="1"/>
        <v>0.36839461532869366</v>
      </c>
    </row>
    <row r="15" spans="1:12" ht="12.75">
      <c r="A15" s="2"/>
      <c r="B15" s="17" t="s">
        <v>21</v>
      </c>
      <c r="C15" s="102" t="s">
        <v>22</v>
      </c>
      <c r="D15" s="47">
        <f>'Detail CG Total'!D332</f>
        <v>485764000</v>
      </c>
      <c r="E15" s="47">
        <f>'Detail CG Total'!E332</f>
        <v>474191000</v>
      </c>
      <c r="F15" s="47">
        <f>'Detail CG Total'!F332</f>
        <v>393290745</v>
      </c>
      <c r="G15" s="23">
        <f t="shared" si="2"/>
        <v>0.8096333713490501</v>
      </c>
      <c r="H15" s="19">
        <f t="shared" si="3"/>
        <v>0.8293931032010308</v>
      </c>
      <c r="I15" s="55">
        <f>'Detail CG Total'!I332</f>
        <v>-43283652</v>
      </c>
      <c r="J15" s="56">
        <f>'Detail CG Total'!J332</f>
        <v>124183907</v>
      </c>
      <c r="K15" s="19">
        <f t="shared" si="0"/>
        <v>0.09127894034260456</v>
      </c>
      <c r="L15" s="19">
        <f t="shared" si="1"/>
        <v>0.26188583714157376</v>
      </c>
    </row>
    <row r="16" spans="1:12" ht="12.75">
      <c r="A16" s="2"/>
      <c r="B16" s="17" t="s">
        <v>23</v>
      </c>
      <c r="C16" s="102" t="s">
        <v>24</v>
      </c>
      <c r="D16" s="47">
        <f>'Detail CG Total'!D372</f>
        <v>1784683000</v>
      </c>
      <c r="E16" s="47">
        <f>'Detail CG Total'!E372</f>
        <v>2042438000</v>
      </c>
      <c r="F16" s="47">
        <f>'Detail CG Total'!F372</f>
        <v>1131701076</v>
      </c>
      <c r="G16" s="23">
        <f t="shared" si="2"/>
        <v>0.6341188188602682</v>
      </c>
      <c r="H16" s="19">
        <f t="shared" si="3"/>
        <v>0.5540932336746575</v>
      </c>
      <c r="I16" s="55">
        <f>'Detail CG Total'!I372</f>
        <v>-42134531</v>
      </c>
      <c r="J16" s="56">
        <f>'Detail CG Total'!J372</f>
        <v>952871455</v>
      </c>
      <c r="K16" s="19">
        <f t="shared" si="0"/>
        <v>0.020629527554814394</v>
      </c>
      <c r="L16" s="19">
        <f t="shared" si="1"/>
        <v>0.46653629388015694</v>
      </c>
    </row>
    <row r="17" spans="1:12" ht="16.5">
      <c r="A17" s="20"/>
      <c r="B17" s="21" t="s">
        <v>602</v>
      </c>
      <c r="C17" s="103"/>
      <c r="D17" s="48">
        <f>SUM(D8:D16)</f>
        <v>17883989000</v>
      </c>
      <c r="E17" s="48">
        <f>SUM(E8:E16)</f>
        <v>17984387000</v>
      </c>
      <c r="F17" s="54">
        <f>SUM(F8:F16)</f>
        <v>13488760118</v>
      </c>
      <c r="G17" s="24">
        <f t="shared" si="2"/>
        <v>0.7542366592822216</v>
      </c>
      <c r="H17" s="22">
        <f t="shared" si="3"/>
        <v>0.7500261264395611</v>
      </c>
      <c r="I17" s="62">
        <f>SUM(I8:I16)</f>
        <v>-584226186</v>
      </c>
      <c r="J17" s="63">
        <f>SUM(J8:J16)</f>
        <v>5079853068</v>
      </c>
      <c r="K17" s="22">
        <f t="shared" si="0"/>
        <v>0.032485187624131974</v>
      </c>
      <c r="L17" s="22">
        <f t="shared" si="1"/>
        <v>0.2824590611845708</v>
      </c>
    </row>
    <row r="18" spans="1:12" ht="16.5">
      <c r="A18" s="2"/>
      <c r="B18" s="2"/>
      <c r="C18" s="98"/>
      <c r="D18" s="49"/>
      <c r="E18" s="49"/>
      <c r="F18" s="49"/>
      <c r="G18" s="2"/>
      <c r="H18" s="61" t="s">
        <v>603</v>
      </c>
      <c r="I18" s="134">
        <f>SUM(I8:J16)</f>
        <v>4495626882</v>
      </c>
      <c r="J18" s="135"/>
      <c r="K18" s="2"/>
      <c r="L18" s="2"/>
    </row>
    <row r="19" spans="4:10" ht="12.75">
      <c r="D19" s="50"/>
      <c r="E19" s="50"/>
      <c r="F19" s="50"/>
      <c r="I19" s="50"/>
      <c r="J19" s="50"/>
    </row>
    <row r="20" spans="4:10" ht="12.75">
      <c r="D20" s="50"/>
      <c r="E20" s="50"/>
      <c r="F20" s="50"/>
      <c r="I20" s="50"/>
      <c r="J20" s="50"/>
    </row>
    <row r="21" spans="4:10" ht="12.75">
      <c r="D21" s="50"/>
      <c r="E21" s="50"/>
      <c r="F21" s="50"/>
      <c r="I21" s="50"/>
      <c r="J21" s="50"/>
    </row>
    <row r="22" spans="4:10" ht="12.75">
      <c r="D22" s="50"/>
      <c r="E22" s="50"/>
      <c r="F22" s="50"/>
      <c r="I22" s="50"/>
      <c r="J22" s="50"/>
    </row>
    <row r="23" spans="4:10" ht="12.75">
      <c r="D23" s="50"/>
      <c r="E23" s="50"/>
      <c r="F23" s="50"/>
      <c r="I23" s="50"/>
      <c r="J23" s="50"/>
    </row>
    <row r="24" spans="4:10" ht="12.75">
      <c r="D24" s="50"/>
      <c r="E24" s="50"/>
      <c r="F24" s="50"/>
      <c r="I24" s="50"/>
      <c r="J24" s="50"/>
    </row>
    <row r="25" spans="4:10" ht="12.75">
      <c r="D25" s="50"/>
      <c r="E25" s="50"/>
      <c r="F25" s="50"/>
      <c r="I25" s="50"/>
      <c r="J25" s="50"/>
    </row>
    <row r="26" spans="4:10" ht="12.75">
      <c r="D26" s="50"/>
      <c r="E26" s="50"/>
      <c r="F26" s="50"/>
      <c r="I26" s="50"/>
      <c r="J26" s="50"/>
    </row>
    <row r="27" spans="4:10" ht="12.75">
      <c r="D27" s="50"/>
      <c r="E27" s="50"/>
      <c r="F27" s="50"/>
      <c r="I27" s="50"/>
      <c r="J27" s="50"/>
    </row>
    <row r="28" spans="4:10" ht="12.75">
      <c r="D28" s="50"/>
      <c r="E28" s="50"/>
      <c r="F28" s="50"/>
      <c r="I28" s="50"/>
      <c r="J28" s="50"/>
    </row>
    <row r="29" spans="4:10" ht="12.75">
      <c r="D29" s="50"/>
      <c r="E29" s="50"/>
      <c r="F29" s="50"/>
      <c r="I29" s="50"/>
      <c r="J29" s="50"/>
    </row>
    <row r="30" spans="4:10" ht="12.75">
      <c r="D30" s="50"/>
      <c r="E30" s="50"/>
      <c r="F30" s="50"/>
      <c r="I30" s="50"/>
      <c r="J30" s="50"/>
    </row>
    <row r="31" spans="4:10" ht="12.75">
      <c r="D31" s="50"/>
      <c r="E31" s="50"/>
      <c r="F31" s="50"/>
      <c r="I31" s="50"/>
      <c r="J31" s="50"/>
    </row>
    <row r="32" spans="4:10" ht="12.75">
      <c r="D32" s="50"/>
      <c r="E32" s="50"/>
      <c r="F32" s="50"/>
      <c r="I32" s="50"/>
      <c r="J32" s="50"/>
    </row>
    <row r="33" spans="4:10" ht="12.75">
      <c r="D33" s="50"/>
      <c r="E33" s="50"/>
      <c r="F33" s="50"/>
      <c r="I33" s="50"/>
      <c r="J33" s="50"/>
    </row>
    <row r="34" spans="4:10" ht="12.75">
      <c r="D34" s="50"/>
      <c r="E34" s="50"/>
      <c r="F34" s="50"/>
      <c r="I34" s="50"/>
      <c r="J34" s="50"/>
    </row>
    <row r="35" spans="4:10" ht="12.75">
      <c r="D35" s="50"/>
      <c r="E35" s="50"/>
      <c r="F35" s="50"/>
      <c r="I35" s="50"/>
      <c r="J35" s="50"/>
    </row>
    <row r="36" spans="4:10" ht="12.75">
      <c r="D36" s="50"/>
      <c r="E36" s="50"/>
      <c r="F36" s="50"/>
      <c r="I36" s="50"/>
      <c r="J36" s="50"/>
    </row>
    <row r="37" spans="4:10" ht="12.75">
      <c r="D37" s="50"/>
      <c r="E37" s="50"/>
      <c r="F37" s="50"/>
      <c r="I37" s="50"/>
      <c r="J37" s="50"/>
    </row>
    <row r="38" spans="4:10" ht="12.75">
      <c r="D38" s="50"/>
      <c r="E38" s="50"/>
      <c r="F38" s="50"/>
      <c r="I38" s="50"/>
      <c r="J38" s="50"/>
    </row>
    <row r="39" spans="4:10" ht="12.75">
      <c r="D39" s="50"/>
      <c r="E39" s="50"/>
      <c r="F39" s="50"/>
      <c r="I39" s="50"/>
      <c r="J39" s="50"/>
    </row>
    <row r="40" spans="4:10" ht="12.75">
      <c r="D40" s="50"/>
      <c r="E40" s="50"/>
      <c r="F40" s="50"/>
      <c r="I40" s="50"/>
      <c r="J40" s="50"/>
    </row>
    <row r="41" spans="4:10" ht="12.75">
      <c r="D41" s="50"/>
      <c r="E41" s="50"/>
      <c r="F41" s="50"/>
      <c r="I41" s="50"/>
      <c r="J41" s="50"/>
    </row>
    <row r="42" spans="4:10" ht="12.75">
      <c r="D42" s="50"/>
      <c r="E42" s="50"/>
      <c r="F42" s="50"/>
      <c r="I42" s="50"/>
      <c r="J42" s="50"/>
    </row>
    <row r="43" spans="4:10" ht="12.75">
      <c r="D43" s="50"/>
      <c r="E43" s="50"/>
      <c r="F43" s="50"/>
      <c r="I43" s="50"/>
      <c r="J43" s="50"/>
    </row>
    <row r="44" spans="4:10" ht="12.75">
      <c r="D44" s="50"/>
      <c r="E44" s="50"/>
      <c r="F44" s="50"/>
      <c r="I44" s="50"/>
      <c r="J44" s="50"/>
    </row>
    <row r="45" spans="4:10" ht="12.75">
      <c r="D45" s="50"/>
      <c r="E45" s="50"/>
      <c r="F45" s="50"/>
      <c r="I45" s="50"/>
      <c r="J45" s="50"/>
    </row>
    <row r="46" spans="4:10" ht="12.75">
      <c r="D46" s="50"/>
      <c r="E46" s="50"/>
      <c r="F46" s="50"/>
      <c r="I46" s="50"/>
      <c r="J46" s="50"/>
    </row>
    <row r="47" spans="4:10" ht="12.75">
      <c r="D47" s="50"/>
      <c r="E47" s="50"/>
      <c r="F47" s="50"/>
      <c r="I47" s="50"/>
      <c r="J47" s="50"/>
    </row>
    <row r="48" spans="4:10" ht="12.75">
      <c r="D48" s="50"/>
      <c r="E48" s="50"/>
      <c r="F48" s="50"/>
      <c r="I48" s="50"/>
      <c r="J48" s="50"/>
    </row>
    <row r="49" spans="4:10" ht="12.75">
      <c r="D49" s="50"/>
      <c r="E49" s="50"/>
      <c r="F49" s="50"/>
      <c r="I49" s="50"/>
      <c r="J49" s="50"/>
    </row>
    <row r="50" spans="4:10" ht="12.75">
      <c r="D50" s="50"/>
      <c r="E50" s="50"/>
      <c r="F50" s="50"/>
      <c r="I50" s="50"/>
      <c r="J50" s="50"/>
    </row>
    <row r="51" spans="4:10" ht="12.75">
      <c r="D51" s="50"/>
      <c r="E51" s="50"/>
      <c r="F51" s="50"/>
      <c r="I51" s="50"/>
      <c r="J51" s="50"/>
    </row>
    <row r="52" spans="4:10" ht="12.75">
      <c r="D52" s="50"/>
      <c r="E52" s="50"/>
      <c r="F52" s="50"/>
      <c r="I52" s="50"/>
      <c r="J52" s="50"/>
    </row>
    <row r="53" spans="4:10" ht="12.75">
      <c r="D53" s="50"/>
      <c r="E53" s="50"/>
      <c r="F53" s="50"/>
      <c r="I53" s="50"/>
      <c r="J53" s="50"/>
    </row>
    <row r="54" spans="4:10" ht="12.75">
      <c r="D54" s="50"/>
      <c r="E54" s="50"/>
      <c r="F54" s="50"/>
      <c r="I54" s="50"/>
      <c r="J54" s="50"/>
    </row>
    <row r="55" spans="4:10" ht="12.75">
      <c r="D55" s="50"/>
      <c r="E55" s="50"/>
      <c r="F55" s="50"/>
      <c r="I55" s="50"/>
      <c r="J55" s="50"/>
    </row>
    <row r="56" spans="4:10" ht="12.75">
      <c r="D56" s="50"/>
      <c r="E56" s="50"/>
      <c r="F56" s="50"/>
      <c r="I56" s="50"/>
      <c r="J56" s="50"/>
    </row>
    <row r="57" spans="4:10" ht="12.75">
      <c r="D57" s="50"/>
      <c r="E57" s="50"/>
      <c r="F57" s="50"/>
      <c r="I57" s="50"/>
      <c r="J57" s="50"/>
    </row>
    <row r="58" spans="4:10" ht="12.75">
      <c r="D58" s="50"/>
      <c r="E58" s="50"/>
      <c r="F58" s="50"/>
      <c r="I58" s="50"/>
      <c r="J58" s="50"/>
    </row>
    <row r="59" spans="4:10" ht="12.75">
      <c r="D59" s="50"/>
      <c r="E59" s="50"/>
      <c r="F59" s="50"/>
      <c r="I59" s="50"/>
      <c r="J59" s="50"/>
    </row>
    <row r="60" spans="4:10" ht="12.75">
      <c r="D60" s="50"/>
      <c r="E60" s="50"/>
      <c r="F60" s="50"/>
      <c r="I60" s="50"/>
      <c r="J60" s="50"/>
    </row>
    <row r="61" spans="4:10" ht="12.75">
      <c r="D61" s="50"/>
      <c r="E61" s="50"/>
      <c r="F61" s="50"/>
      <c r="I61" s="50"/>
      <c r="J61" s="50"/>
    </row>
    <row r="62" spans="4:10" ht="12.75">
      <c r="D62" s="50"/>
      <c r="E62" s="50"/>
      <c r="F62" s="50"/>
      <c r="I62" s="50"/>
      <c r="J62" s="50"/>
    </row>
    <row r="63" spans="4:10" ht="12.75">
      <c r="D63" s="50"/>
      <c r="E63" s="50"/>
      <c r="F63" s="50"/>
      <c r="I63" s="50"/>
      <c r="J63" s="50"/>
    </row>
    <row r="64" spans="4:10" ht="12.75">
      <c r="D64" s="50"/>
      <c r="E64" s="50"/>
      <c r="F64" s="50"/>
      <c r="I64" s="50"/>
      <c r="J64" s="50"/>
    </row>
    <row r="65" spans="4:10" ht="12.75">
      <c r="D65" s="50"/>
      <c r="E65" s="50"/>
      <c r="F65" s="50"/>
      <c r="I65" s="50"/>
      <c r="J65" s="50"/>
    </row>
    <row r="66" spans="4:10" ht="12.75">
      <c r="D66" s="50"/>
      <c r="E66" s="50"/>
      <c r="F66" s="50"/>
      <c r="I66" s="50"/>
      <c r="J66" s="50"/>
    </row>
    <row r="67" spans="4:10" ht="12.75">
      <c r="D67" s="50"/>
      <c r="E67" s="50"/>
      <c r="F67" s="50"/>
      <c r="I67" s="50"/>
      <c r="J67" s="50"/>
    </row>
    <row r="68" spans="4:10" ht="12.75">
      <c r="D68" s="50"/>
      <c r="E68" s="50"/>
      <c r="F68" s="50"/>
      <c r="I68" s="50"/>
      <c r="J68" s="50"/>
    </row>
    <row r="69" spans="4:10" ht="12.75">
      <c r="D69" s="50"/>
      <c r="E69" s="50"/>
      <c r="F69" s="50"/>
      <c r="I69" s="50"/>
      <c r="J69" s="50"/>
    </row>
    <row r="70" spans="4:10" ht="12.75">
      <c r="D70" s="50"/>
      <c r="E70" s="50"/>
      <c r="F70" s="50"/>
      <c r="I70" s="50"/>
      <c r="J70" s="50"/>
    </row>
    <row r="71" spans="4:10" ht="12.75">
      <c r="D71" s="50"/>
      <c r="E71" s="50"/>
      <c r="F71" s="50"/>
      <c r="I71" s="50"/>
      <c r="J71" s="50"/>
    </row>
    <row r="72" spans="4:10" ht="12.75">
      <c r="D72" s="50"/>
      <c r="E72" s="50"/>
      <c r="F72" s="50"/>
      <c r="I72" s="50"/>
      <c r="J72" s="50"/>
    </row>
    <row r="73" spans="4:10" ht="12.75">
      <c r="D73" s="50"/>
      <c r="E73" s="50"/>
      <c r="F73" s="50"/>
      <c r="I73" s="50"/>
      <c r="J73" s="50"/>
    </row>
    <row r="74" spans="4:10" ht="12.75">
      <c r="D74" s="50"/>
      <c r="E74" s="50"/>
      <c r="F74" s="50"/>
      <c r="I74" s="50"/>
      <c r="J74" s="50"/>
    </row>
    <row r="75" spans="4:10" ht="12.75">
      <c r="D75" s="50"/>
      <c r="E75" s="50"/>
      <c r="F75" s="50"/>
      <c r="I75" s="50"/>
      <c r="J75" s="50"/>
    </row>
    <row r="76" spans="4:10" ht="12.75">
      <c r="D76" s="50"/>
      <c r="E76" s="50"/>
      <c r="F76" s="50"/>
      <c r="I76" s="50"/>
      <c r="J76" s="50"/>
    </row>
    <row r="77" spans="4:10" ht="12.75">
      <c r="D77" s="50"/>
      <c r="E77" s="50"/>
      <c r="F77" s="50"/>
      <c r="I77" s="50"/>
      <c r="J77" s="50"/>
    </row>
    <row r="78" spans="4:10" ht="12.75">
      <c r="D78" s="50"/>
      <c r="E78" s="50"/>
      <c r="F78" s="50"/>
      <c r="I78" s="50"/>
      <c r="J78" s="50"/>
    </row>
    <row r="79" spans="4:10" ht="12.75">
      <c r="D79" s="50"/>
      <c r="E79" s="50"/>
      <c r="F79" s="50"/>
      <c r="I79" s="50"/>
      <c r="J79" s="50"/>
    </row>
    <row r="80" spans="4:10" ht="12.75">
      <c r="D80" s="50"/>
      <c r="E80" s="50"/>
      <c r="F80" s="50"/>
      <c r="I80" s="50"/>
      <c r="J80" s="50"/>
    </row>
    <row r="81" spans="4:10" ht="12.75">
      <c r="D81" s="50"/>
      <c r="E81" s="50"/>
      <c r="F81" s="50"/>
      <c r="I81" s="50"/>
      <c r="J81" s="50"/>
    </row>
    <row r="82" spans="4:10" ht="12.75">
      <c r="D82" s="50"/>
      <c r="E82" s="50"/>
      <c r="F82" s="50"/>
      <c r="I82" s="50"/>
      <c r="J82" s="50"/>
    </row>
    <row r="83" spans="4:10" ht="12.75">
      <c r="D83" s="50"/>
      <c r="E83" s="50"/>
      <c r="F83" s="50"/>
      <c r="I83" s="50"/>
      <c r="J83" s="50"/>
    </row>
    <row r="84" spans="4:10" ht="12.75">
      <c r="D84" s="50"/>
      <c r="E84" s="50"/>
      <c r="F84" s="50"/>
      <c r="I84" s="50"/>
      <c r="J84" s="50"/>
    </row>
    <row r="85" spans="4:10" ht="12.75">
      <c r="D85" s="50"/>
      <c r="E85" s="50"/>
      <c r="F85" s="50"/>
      <c r="I85" s="50"/>
      <c r="J85" s="50"/>
    </row>
    <row r="86" spans="4:10" ht="12.75">
      <c r="D86" s="50"/>
      <c r="E86" s="50"/>
      <c r="F86" s="50"/>
      <c r="I86" s="50"/>
      <c r="J86" s="50"/>
    </row>
    <row r="87" spans="4:10" ht="12.75">
      <c r="D87" s="50"/>
      <c r="E87" s="50"/>
      <c r="F87" s="50"/>
      <c r="I87" s="50"/>
      <c r="J87" s="50"/>
    </row>
    <row r="88" spans="4:10" ht="12.75">
      <c r="D88" s="50"/>
      <c r="E88" s="50"/>
      <c r="F88" s="50"/>
      <c r="I88" s="50"/>
      <c r="J88" s="50"/>
    </row>
    <row r="89" spans="4:10" ht="12.75">
      <c r="D89" s="50"/>
      <c r="E89" s="50"/>
      <c r="F89" s="50"/>
      <c r="I89" s="50"/>
      <c r="J89" s="50"/>
    </row>
    <row r="90" spans="4:10" ht="12.75">
      <c r="D90" s="50"/>
      <c r="E90" s="50"/>
      <c r="F90" s="50"/>
      <c r="I90" s="50"/>
      <c r="J90" s="50"/>
    </row>
    <row r="91" spans="4:10" ht="12.75">
      <c r="D91" s="50"/>
      <c r="E91" s="50"/>
      <c r="F91" s="50"/>
      <c r="I91" s="50"/>
      <c r="J91" s="50"/>
    </row>
    <row r="92" spans="4:10" ht="12.75">
      <c r="D92" s="50"/>
      <c r="E92" s="50"/>
      <c r="F92" s="50"/>
      <c r="I92" s="50"/>
      <c r="J92" s="50"/>
    </row>
    <row r="93" spans="4:10" ht="12.75">
      <c r="D93" s="50"/>
      <c r="E93" s="50"/>
      <c r="F93" s="50"/>
      <c r="I93" s="50"/>
      <c r="J93" s="50"/>
    </row>
    <row r="94" spans="4:10" ht="12.75">
      <c r="D94" s="50"/>
      <c r="E94" s="50"/>
      <c r="F94" s="50"/>
      <c r="I94" s="50"/>
      <c r="J94" s="50"/>
    </row>
    <row r="95" spans="4:10" ht="12.75">
      <c r="D95" s="50"/>
      <c r="E95" s="50"/>
      <c r="F95" s="50"/>
      <c r="I95" s="50"/>
      <c r="J95" s="50"/>
    </row>
    <row r="96" spans="4:10" ht="12.75">
      <c r="D96" s="50"/>
      <c r="E96" s="50"/>
      <c r="F96" s="50"/>
      <c r="I96" s="50"/>
      <c r="J96" s="50"/>
    </row>
    <row r="97" spans="4:10" ht="12.75">
      <c r="D97" s="50"/>
      <c r="E97" s="50"/>
      <c r="F97" s="50"/>
      <c r="I97" s="50"/>
      <c r="J97" s="50"/>
    </row>
    <row r="98" spans="4:10" ht="12.75">
      <c r="D98" s="50"/>
      <c r="E98" s="50"/>
      <c r="F98" s="50"/>
      <c r="I98" s="50"/>
      <c r="J98" s="50"/>
    </row>
    <row r="99" spans="4:10" ht="12.75">
      <c r="D99" s="50"/>
      <c r="E99" s="50"/>
      <c r="F99" s="50"/>
      <c r="I99" s="50"/>
      <c r="J99" s="50"/>
    </row>
    <row r="100" spans="4:10" ht="12.75">
      <c r="D100" s="50"/>
      <c r="E100" s="50"/>
      <c r="F100" s="50"/>
      <c r="I100" s="50"/>
      <c r="J100" s="50"/>
    </row>
    <row r="101" spans="4:10" ht="12.75">
      <c r="D101" s="50"/>
      <c r="E101" s="50"/>
      <c r="F101" s="50"/>
      <c r="I101" s="50"/>
      <c r="J101" s="50"/>
    </row>
    <row r="102" spans="4:10" ht="12.75">
      <c r="D102" s="50"/>
      <c r="E102" s="50"/>
      <c r="F102" s="50"/>
      <c r="I102" s="50"/>
      <c r="J102" s="50"/>
    </row>
    <row r="103" spans="4:10" ht="12.75">
      <c r="D103" s="50"/>
      <c r="E103" s="50"/>
      <c r="F103" s="50"/>
      <c r="I103" s="50"/>
      <c r="J103" s="50"/>
    </row>
    <row r="104" spans="4:10" ht="12.75">
      <c r="D104" s="50"/>
      <c r="E104" s="50"/>
      <c r="F104" s="50"/>
      <c r="I104" s="50"/>
      <c r="J104" s="50"/>
    </row>
    <row r="105" spans="4:10" ht="12.75">
      <c r="D105" s="50"/>
      <c r="E105" s="50"/>
      <c r="F105" s="50"/>
      <c r="I105" s="50"/>
      <c r="J105" s="50"/>
    </row>
    <row r="106" spans="4:10" ht="12.75">
      <c r="D106" s="50"/>
      <c r="E106" s="50"/>
      <c r="F106" s="50"/>
      <c r="I106" s="50"/>
      <c r="J106" s="50"/>
    </row>
    <row r="107" spans="4:10" ht="12.75">
      <c r="D107" s="50"/>
      <c r="E107" s="50"/>
      <c r="F107" s="50"/>
      <c r="I107" s="50"/>
      <c r="J107" s="50"/>
    </row>
    <row r="108" spans="4:10" ht="12.75">
      <c r="D108" s="50"/>
      <c r="E108" s="50"/>
      <c r="F108" s="50"/>
      <c r="I108" s="50"/>
      <c r="J108" s="50"/>
    </row>
    <row r="109" spans="4:10" ht="12.75">
      <c r="D109" s="50"/>
      <c r="E109" s="50"/>
      <c r="F109" s="50"/>
      <c r="I109" s="50"/>
      <c r="J109" s="50"/>
    </row>
    <row r="110" spans="4:10" ht="12.75">
      <c r="D110" s="50"/>
      <c r="E110" s="50"/>
      <c r="F110" s="50"/>
      <c r="I110" s="50"/>
      <c r="J110" s="50"/>
    </row>
    <row r="111" spans="4:10" ht="12.75">
      <c r="D111" s="50"/>
      <c r="E111" s="50"/>
      <c r="F111" s="50"/>
      <c r="I111" s="50"/>
      <c r="J111" s="50"/>
    </row>
    <row r="112" spans="4:10" ht="12.75">
      <c r="D112" s="50"/>
      <c r="E112" s="50"/>
      <c r="F112" s="50"/>
      <c r="I112" s="50"/>
      <c r="J112" s="50"/>
    </row>
    <row r="113" spans="4:10" ht="12.75">
      <c r="D113" s="50"/>
      <c r="E113" s="50"/>
      <c r="F113" s="50"/>
      <c r="I113" s="50"/>
      <c r="J113" s="50"/>
    </row>
    <row r="114" spans="4:10" ht="12.75">
      <c r="D114" s="50"/>
      <c r="E114" s="50"/>
      <c r="F114" s="50"/>
      <c r="I114" s="50"/>
      <c r="J114" s="50"/>
    </row>
    <row r="115" spans="4:10" ht="12.75">
      <c r="D115" s="50"/>
      <c r="E115" s="50"/>
      <c r="F115" s="50"/>
      <c r="I115" s="50"/>
      <c r="J115" s="50"/>
    </row>
    <row r="116" spans="4:10" ht="12.75">
      <c r="D116" s="50"/>
      <c r="E116" s="50"/>
      <c r="F116" s="50"/>
      <c r="I116" s="50"/>
      <c r="J116" s="50"/>
    </row>
    <row r="117" spans="4:10" ht="12.75">
      <c r="D117" s="50"/>
      <c r="E117" s="50"/>
      <c r="F117" s="50"/>
      <c r="I117" s="50"/>
      <c r="J117" s="50"/>
    </row>
    <row r="118" spans="4:10" ht="12.75">
      <c r="D118" s="50"/>
      <c r="E118" s="50"/>
      <c r="F118" s="50"/>
      <c r="I118" s="50"/>
      <c r="J118" s="50"/>
    </row>
    <row r="119" spans="4:10" ht="12.75">
      <c r="D119" s="50"/>
      <c r="E119" s="50"/>
      <c r="F119" s="50"/>
      <c r="I119" s="50"/>
      <c r="J119" s="50"/>
    </row>
    <row r="120" spans="4:10" ht="12.75">
      <c r="D120" s="50"/>
      <c r="E120" s="50"/>
      <c r="F120" s="50"/>
      <c r="I120" s="50"/>
      <c r="J120" s="50"/>
    </row>
    <row r="121" spans="4:10" ht="12.75">
      <c r="D121" s="50"/>
      <c r="E121" s="50"/>
      <c r="F121" s="50"/>
      <c r="I121" s="50"/>
      <c r="J121" s="50"/>
    </row>
    <row r="122" spans="4:10" ht="12.75">
      <c r="D122" s="50"/>
      <c r="E122" s="50"/>
      <c r="F122" s="50"/>
      <c r="I122" s="50"/>
      <c r="J122" s="50"/>
    </row>
    <row r="123" spans="4:10" ht="12.75">
      <c r="D123" s="50"/>
      <c r="E123" s="50"/>
      <c r="F123" s="50"/>
      <c r="I123" s="50"/>
      <c r="J123" s="50"/>
    </row>
    <row r="124" spans="4:10" ht="12.75">
      <c r="D124" s="50"/>
      <c r="E124" s="50"/>
      <c r="F124" s="50"/>
      <c r="I124" s="50"/>
      <c r="J124" s="50"/>
    </row>
    <row r="125" spans="4:10" ht="12.75">
      <c r="D125" s="50"/>
      <c r="E125" s="50"/>
      <c r="F125" s="50"/>
      <c r="I125" s="50"/>
      <c r="J125" s="50"/>
    </row>
    <row r="126" spans="4:10" ht="12.75">
      <c r="D126" s="50"/>
      <c r="E126" s="50"/>
      <c r="F126" s="50"/>
      <c r="I126" s="50"/>
      <c r="J126" s="50"/>
    </row>
    <row r="127" spans="4:10" ht="12.75">
      <c r="D127" s="50"/>
      <c r="E127" s="50"/>
      <c r="F127" s="50"/>
      <c r="I127" s="50"/>
      <c r="J127" s="50"/>
    </row>
    <row r="128" spans="4:10" ht="12.75">
      <c r="D128" s="50"/>
      <c r="E128" s="50"/>
      <c r="F128" s="50"/>
      <c r="I128" s="50"/>
      <c r="J128" s="50"/>
    </row>
    <row r="129" spans="4:10" ht="12.75">
      <c r="D129" s="50"/>
      <c r="E129" s="50"/>
      <c r="F129" s="50"/>
      <c r="I129" s="50"/>
      <c r="J129" s="50"/>
    </row>
    <row r="130" spans="4:10" ht="12.75">
      <c r="D130" s="50"/>
      <c r="E130" s="50"/>
      <c r="F130" s="50"/>
      <c r="I130" s="50"/>
      <c r="J130" s="50"/>
    </row>
    <row r="131" spans="4:10" ht="12.75">
      <c r="D131" s="50"/>
      <c r="E131" s="50"/>
      <c r="F131" s="50"/>
      <c r="I131" s="50"/>
      <c r="J131" s="50"/>
    </row>
    <row r="132" spans="4:10" ht="12.75">
      <c r="D132" s="50"/>
      <c r="E132" s="50"/>
      <c r="F132" s="50"/>
      <c r="I132" s="50"/>
      <c r="J132" s="50"/>
    </row>
    <row r="133" spans="4:10" ht="12.75">
      <c r="D133" s="50"/>
      <c r="E133" s="50"/>
      <c r="F133" s="50"/>
      <c r="I133" s="50"/>
      <c r="J133" s="50"/>
    </row>
    <row r="134" spans="4:10" ht="12.75">
      <c r="D134" s="50"/>
      <c r="E134" s="50"/>
      <c r="F134" s="50"/>
      <c r="I134" s="50"/>
      <c r="J134" s="50"/>
    </row>
    <row r="135" spans="4:10" ht="12.75">
      <c r="D135" s="50"/>
      <c r="E135" s="50"/>
      <c r="F135" s="50"/>
      <c r="I135" s="50"/>
      <c r="J135" s="50"/>
    </row>
    <row r="136" spans="4:10" ht="12.75">
      <c r="D136" s="50"/>
      <c r="E136" s="50"/>
      <c r="F136" s="50"/>
      <c r="I136" s="50"/>
      <c r="J136" s="50"/>
    </row>
    <row r="137" spans="4:10" ht="12.75">
      <c r="D137" s="50"/>
      <c r="E137" s="50"/>
      <c r="F137" s="50"/>
      <c r="I137" s="50"/>
      <c r="J137" s="50"/>
    </row>
    <row r="138" spans="4:10" ht="12.75">
      <c r="D138" s="50"/>
      <c r="E138" s="50"/>
      <c r="F138" s="50"/>
      <c r="I138" s="50"/>
      <c r="J138" s="50"/>
    </row>
    <row r="139" spans="4:10" ht="12.75">
      <c r="D139" s="50"/>
      <c r="E139" s="50"/>
      <c r="F139" s="50"/>
      <c r="I139" s="50"/>
      <c r="J139" s="50"/>
    </row>
    <row r="140" spans="4:10" ht="12.75">
      <c r="D140" s="50"/>
      <c r="E140" s="50"/>
      <c r="F140" s="50"/>
      <c r="I140" s="50"/>
      <c r="J140" s="50"/>
    </row>
    <row r="141" spans="4:10" ht="12.75">
      <c r="D141" s="50"/>
      <c r="E141" s="50"/>
      <c r="F141" s="50"/>
      <c r="I141" s="50"/>
      <c r="J141" s="50"/>
    </row>
    <row r="142" spans="4:10" ht="12.75">
      <c r="D142" s="50"/>
      <c r="E142" s="50"/>
      <c r="F142" s="50"/>
      <c r="I142" s="50"/>
      <c r="J142" s="50"/>
    </row>
    <row r="143" spans="4:10" ht="12.75">
      <c r="D143" s="50"/>
      <c r="E143" s="50"/>
      <c r="F143" s="50"/>
      <c r="I143" s="50"/>
      <c r="J143" s="50"/>
    </row>
    <row r="144" spans="4:10" ht="12.75">
      <c r="D144" s="50"/>
      <c r="E144" s="50"/>
      <c r="F144" s="50"/>
      <c r="I144" s="50"/>
      <c r="J144" s="50"/>
    </row>
    <row r="145" spans="4:10" ht="12.75">
      <c r="D145" s="50"/>
      <c r="E145" s="50"/>
      <c r="F145" s="50"/>
      <c r="I145" s="50"/>
      <c r="J145" s="50"/>
    </row>
    <row r="146" spans="4:10" ht="12.75">
      <c r="D146" s="50"/>
      <c r="E146" s="50"/>
      <c r="F146" s="50"/>
      <c r="I146" s="50"/>
      <c r="J146" s="50"/>
    </row>
    <row r="147" spans="4:10" ht="12.75">
      <c r="D147" s="50"/>
      <c r="E147" s="50"/>
      <c r="F147" s="50"/>
      <c r="I147" s="50"/>
      <c r="J147" s="50"/>
    </row>
    <row r="148" spans="4:10" ht="12.75">
      <c r="D148" s="50"/>
      <c r="E148" s="50"/>
      <c r="F148" s="50"/>
      <c r="I148" s="50"/>
      <c r="J148" s="50"/>
    </row>
    <row r="149" spans="4:10" ht="12.75">
      <c r="D149" s="50"/>
      <c r="E149" s="50"/>
      <c r="F149" s="50"/>
      <c r="I149" s="50"/>
      <c r="J149" s="50"/>
    </row>
    <row r="150" spans="4:10" ht="12.75">
      <c r="D150" s="50"/>
      <c r="E150" s="50"/>
      <c r="F150" s="50"/>
      <c r="I150" s="50"/>
      <c r="J150" s="50"/>
    </row>
    <row r="151" spans="4:10" ht="12.75">
      <c r="D151" s="50"/>
      <c r="E151" s="50"/>
      <c r="F151" s="50"/>
      <c r="I151" s="50"/>
      <c r="J151" s="50"/>
    </row>
    <row r="152" spans="4:10" ht="12.75">
      <c r="D152" s="50"/>
      <c r="E152" s="50"/>
      <c r="F152" s="50"/>
      <c r="I152" s="50"/>
      <c r="J152" s="50"/>
    </row>
    <row r="153" spans="4:10" ht="12.75">
      <c r="D153" s="50"/>
      <c r="E153" s="50"/>
      <c r="F153" s="50"/>
      <c r="I153" s="50"/>
      <c r="J153" s="50"/>
    </row>
    <row r="154" spans="4:10" ht="12.75">
      <c r="D154" s="50"/>
      <c r="E154" s="50"/>
      <c r="F154" s="50"/>
      <c r="I154" s="50"/>
      <c r="J154" s="50"/>
    </row>
    <row r="155" spans="4:10" ht="12.75">
      <c r="D155" s="50"/>
      <c r="E155" s="50"/>
      <c r="F155" s="50"/>
      <c r="I155" s="50"/>
      <c r="J155" s="50"/>
    </row>
    <row r="156" spans="4:10" ht="12.75">
      <c r="D156" s="50"/>
      <c r="E156" s="50"/>
      <c r="F156" s="50"/>
      <c r="I156" s="50"/>
      <c r="J156" s="50"/>
    </row>
    <row r="157" spans="4:10" ht="12.75">
      <c r="D157" s="50"/>
      <c r="E157" s="50"/>
      <c r="F157" s="50"/>
      <c r="I157" s="50"/>
      <c r="J157" s="50"/>
    </row>
    <row r="158" spans="4:10" ht="12.75">
      <c r="D158" s="50"/>
      <c r="E158" s="50"/>
      <c r="F158" s="50"/>
      <c r="I158" s="50"/>
      <c r="J158" s="50"/>
    </row>
    <row r="159" spans="4:10" ht="12.75">
      <c r="D159" s="50"/>
      <c r="E159" s="50"/>
      <c r="F159" s="50"/>
      <c r="I159" s="50"/>
      <c r="J159" s="50"/>
    </row>
    <row r="160" spans="4:10" ht="12.75">
      <c r="D160" s="50"/>
      <c r="E160" s="50"/>
      <c r="F160" s="50"/>
      <c r="I160" s="50"/>
      <c r="J160" s="50"/>
    </row>
    <row r="161" spans="4:10" ht="12.75">
      <c r="D161" s="50"/>
      <c r="E161" s="50"/>
      <c r="F161" s="50"/>
      <c r="I161" s="50"/>
      <c r="J161" s="50"/>
    </row>
    <row r="162" spans="4:10" ht="12.75">
      <c r="D162" s="50"/>
      <c r="E162" s="50"/>
      <c r="F162" s="50"/>
      <c r="I162" s="50"/>
      <c r="J162" s="50"/>
    </row>
    <row r="163" spans="4:10" ht="12.75">
      <c r="D163" s="50"/>
      <c r="E163" s="50"/>
      <c r="F163" s="50"/>
      <c r="I163" s="50"/>
      <c r="J163" s="50"/>
    </row>
    <row r="164" spans="4:10" ht="12.75">
      <c r="D164" s="50"/>
      <c r="E164" s="50"/>
      <c r="F164" s="50"/>
      <c r="I164" s="50"/>
      <c r="J164" s="50"/>
    </row>
    <row r="165" spans="4:10" ht="12.75">
      <c r="D165" s="50"/>
      <c r="E165" s="50"/>
      <c r="F165" s="50"/>
      <c r="I165" s="50"/>
      <c r="J165" s="50"/>
    </row>
    <row r="166" spans="4:10" ht="12.75">
      <c r="D166" s="50"/>
      <c r="E166" s="50"/>
      <c r="F166" s="50"/>
      <c r="I166" s="50"/>
      <c r="J166" s="50"/>
    </row>
    <row r="167" spans="4:10" ht="12.75">
      <c r="D167" s="50"/>
      <c r="E167" s="50"/>
      <c r="F167" s="50"/>
      <c r="I167" s="50"/>
      <c r="J167" s="50"/>
    </row>
    <row r="168" spans="4:10" ht="12.75">
      <c r="D168" s="50"/>
      <c r="E168" s="50"/>
      <c r="F168" s="50"/>
      <c r="I168" s="50"/>
      <c r="J168" s="50"/>
    </row>
    <row r="169" spans="4:10" ht="12.75">
      <c r="D169" s="50"/>
      <c r="E169" s="50"/>
      <c r="F169" s="50"/>
      <c r="I169" s="50"/>
      <c r="J169" s="50"/>
    </row>
    <row r="170" spans="4:10" ht="12.75">
      <c r="D170" s="50"/>
      <c r="E170" s="50"/>
      <c r="F170" s="50"/>
      <c r="I170" s="50"/>
      <c r="J170" s="50"/>
    </row>
    <row r="171" spans="4:10" ht="12.75">
      <c r="D171" s="50"/>
      <c r="E171" s="50"/>
      <c r="F171" s="50"/>
      <c r="I171" s="50"/>
      <c r="J171" s="50"/>
    </row>
    <row r="172" spans="4:10" ht="12.75">
      <c r="D172" s="50"/>
      <c r="E172" s="50"/>
      <c r="F172" s="50"/>
      <c r="I172" s="50"/>
      <c r="J172" s="50"/>
    </row>
    <row r="173" spans="4:10" ht="12.75">
      <c r="D173" s="50"/>
      <c r="E173" s="50"/>
      <c r="F173" s="50"/>
      <c r="I173" s="50"/>
      <c r="J173" s="50"/>
    </row>
    <row r="174" spans="4:10" ht="12.75">
      <c r="D174" s="50"/>
      <c r="E174" s="50"/>
      <c r="F174" s="50"/>
      <c r="I174" s="50"/>
      <c r="J174" s="50"/>
    </row>
    <row r="175" spans="4:10" ht="12.75">
      <c r="D175" s="50"/>
      <c r="E175" s="50"/>
      <c r="F175" s="50"/>
      <c r="I175" s="50"/>
      <c r="J175" s="50"/>
    </row>
    <row r="176" spans="4:10" ht="12.75">
      <c r="D176" s="50"/>
      <c r="E176" s="50"/>
      <c r="F176" s="50"/>
      <c r="I176" s="50"/>
      <c r="J176" s="50"/>
    </row>
    <row r="177" spans="4:10" ht="12.75">
      <c r="D177" s="50"/>
      <c r="E177" s="50"/>
      <c r="F177" s="50"/>
      <c r="I177" s="50"/>
      <c r="J177" s="50"/>
    </row>
    <row r="178" spans="4:10" ht="12.75">
      <c r="D178" s="50"/>
      <c r="E178" s="50"/>
      <c r="F178" s="50"/>
      <c r="I178" s="50"/>
      <c r="J178" s="50"/>
    </row>
    <row r="179" spans="4:10" ht="12.75">
      <c r="D179" s="50"/>
      <c r="E179" s="50"/>
      <c r="F179" s="50"/>
      <c r="I179" s="50"/>
      <c r="J179" s="50"/>
    </row>
    <row r="180" spans="4:10" ht="12.75">
      <c r="D180" s="50"/>
      <c r="E180" s="50"/>
      <c r="F180" s="50"/>
      <c r="I180" s="50"/>
      <c r="J180" s="50"/>
    </row>
    <row r="181" spans="4:10" ht="12.75">
      <c r="D181" s="50"/>
      <c r="E181" s="50"/>
      <c r="F181" s="50"/>
      <c r="I181" s="50"/>
      <c r="J181" s="50"/>
    </row>
    <row r="182" spans="4:10" ht="12.75">
      <c r="D182" s="50"/>
      <c r="E182" s="50"/>
      <c r="F182" s="50"/>
      <c r="I182" s="50"/>
      <c r="J182" s="50"/>
    </row>
    <row r="183" spans="4:10" ht="12.75">
      <c r="D183" s="50"/>
      <c r="E183" s="50"/>
      <c r="F183" s="50"/>
      <c r="I183" s="50"/>
      <c r="J183" s="50"/>
    </row>
    <row r="184" spans="4:10" ht="12.75">
      <c r="D184" s="50"/>
      <c r="E184" s="50"/>
      <c r="F184" s="50"/>
      <c r="I184" s="50"/>
      <c r="J184" s="50"/>
    </row>
    <row r="185" spans="4:10" ht="12.75">
      <c r="D185" s="50"/>
      <c r="E185" s="50"/>
      <c r="F185" s="50"/>
      <c r="I185" s="50"/>
      <c r="J185" s="50"/>
    </row>
    <row r="186" spans="4:10" ht="12.75">
      <c r="D186" s="50"/>
      <c r="E186" s="50"/>
      <c r="F186" s="50"/>
      <c r="I186" s="50"/>
      <c r="J186" s="50"/>
    </row>
    <row r="187" spans="4:10" ht="12.75">
      <c r="D187" s="50"/>
      <c r="E187" s="50"/>
      <c r="F187" s="50"/>
      <c r="I187" s="50"/>
      <c r="J187" s="50"/>
    </row>
    <row r="188" spans="4:10" ht="12.75">
      <c r="D188" s="50"/>
      <c r="E188" s="50"/>
      <c r="F188" s="50"/>
      <c r="I188" s="50"/>
      <c r="J188" s="50"/>
    </row>
    <row r="189" spans="4:10" ht="12.75">
      <c r="D189" s="50"/>
      <c r="E189" s="50"/>
      <c r="F189" s="50"/>
      <c r="I189" s="50"/>
      <c r="J189" s="50"/>
    </row>
    <row r="190" spans="4:10" ht="12.75">
      <c r="D190" s="50"/>
      <c r="E190" s="50"/>
      <c r="F190" s="50"/>
      <c r="I190" s="50"/>
      <c r="J190" s="50"/>
    </row>
    <row r="191" spans="4:10" ht="12.75">
      <c r="D191" s="50"/>
      <c r="E191" s="50"/>
      <c r="F191" s="50"/>
      <c r="I191" s="50"/>
      <c r="J191" s="50"/>
    </row>
    <row r="192" spans="4:10" ht="12.75">
      <c r="D192" s="50"/>
      <c r="E192" s="50"/>
      <c r="F192" s="50"/>
      <c r="I192" s="50"/>
      <c r="J192" s="50"/>
    </row>
    <row r="193" spans="4:10" ht="12.75">
      <c r="D193" s="50"/>
      <c r="E193" s="50"/>
      <c r="F193" s="50"/>
      <c r="I193" s="50"/>
      <c r="J193" s="50"/>
    </row>
    <row r="194" spans="4:10" ht="12.75">
      <c r="D194" s="50"/>
      <c r="E194" s="50"/>
      <c r="F194" s="50"/>
      <c r="I194" s="50"/>
      <c r="J194" s="50"/>
    </row>
    <row r="195" spans="4:10" ht="12.75">
      <c r="D195" s="50"/>
      <c r="E195" s="50"/>
      <c r="F195" s="50"/>
      <c r="I195" s="50"/>
      <c r="J195" s="50"/>
    </row>
    <row r="196" spans="4:10" ht="12.75">
      <c r="D196" s="50"/>
      <c r="E196" s="50"/>
      <c r="F196" s="50"/>
      <c r="I196" s="50"/>
      <c r="J196" s="50"/>
    </row>
    <row r="197" spans="4:10" ht="12.75">
      <c r="D197" s="50"/>
      <c r="E197" s="50"/>
      <c r="F197" s="50"/>
      <c r="I197" s="50"/>
      <c r="J197" s="50"/>
    </row>
    <row r="198" spans="4:10" ht="12.75">
      <c r="D198" s="50"/>
      <c r="E198" s="50"/>
      <c r="F198" s="50"/>
      <c r="I198" s="50"/>
      <c r="J198" s="50"/>
    </row>
    <row r="199" spans="4:10" ht="12.75">
      <c r="D199" s="50"/>
      <c r="E199" s="50"/>
      <c r="F199" s="50"/>
      <c r="I199" s="50"/>
      <c r="J199" s="50"/>
    </row>
    <row r="200" spans="4:10" ht="12.75">
      <c r="D200" s="50"/>
      <c r="E200" s="50"/>
      <c r="F200" s="50"/>
      <c r="I200" s="50"/>
      <c r="J200" s="50"/>
    </row>
    <row r="201" spans="4:10" ht="12.75">
      <c r="D201" s="50"/>
      <c r="E201" s="50"/>
      <c r="F201" s="50"/>
      <c r="I201" s="50"/>
      <c r="J201" s="50"/>
    </row>
    <row r="202" spans="4:10" ht="12.75">
      <c r="D202" s="50"/>
      <c r="E202" s="50"/>
      <c r="F202" s="50"/>
      <c r="I202" s="50"/>
      <c r="J202" s="50"/>
    </row>
    <row r="203" spans="4:10" ht="12.75">
      <c r="D203" s="50"/>
      <c r="E203" s="50"/>
      <c r="F203" s="50"/>
      <c r="I203" s="50"/>
      <c r="J203" s="50"/>
    </row>
    <row r="204" spans="4:10" ht="12.75">
      <c r="D204" s="50"/>
      <c r="E204" s="50"/>
      <c r="F204" s="50"/>
      <c r="I204" s="50"/>
      <c r="J204" s="50"/>
    </row>
    <row r="205" spans="4:10" ht="12.75">
      <c r="D205" s="50"/>
      <c r="E205" s="50"/>
      <c r="F205" s="50"/>
      <c r="I205" s="50"/>
      <c r="J205" s="50"/>
    </row>
    <row r="206" spans="4:10" ht="12.75">
      <c r="D206" s="50"/>
      <c r="E206" s="50"/>
      <c r="F206" s="50"/>
      <c r="I206" s="50"/>
      <c r="J206" s="50"/>
    </row>
    <row r="207" spans="4:10" ht="12.75">
      <c r="D207" s="50"/>
      <c r="E207" s="50"/>
      <c r="F207" s="50"/>
      <c r="I207" s="50"/>
      <c r="J207" s="50"/>
    </row>
    <row r="208" spans="4:10" ht="12.75">
      <c r="D208" s="50"/>
      <c r="E208" s="50"/>
      <c r="F208" s="50"/>
      <c r="I208" s="50"/>
      <c r="J208" s="50"/>
    </row>
    <row r="209" spans="4:10" ht="12.75">
      <c r="D209" s="50"/>
      <c r="E209" s="50"/>
      <c r="F209" s="50"/>
      <c r="I209" s="50"/>
      <c r="J209" s="50"/>
    </row>
    <row r="210" spans="4:10" ht="12.75">
      <c r="D210" s="50"/>
      <c r="E210" s="50"/>
      <c r="F210" s="50"/>
      <c r="I210" s="50"/>
      <c r="J210" s="50"/>
    </row>
    <row r="211" spans="4:10" ht="12.75">
      <c r="D211" s="50"/>
      <c r="E211" s="50"/>
      <c r="F211" s="50"/>
      <c r="I211" s="50"/>
      <c r="J211" s="50"/>
    </row>
    <row r="212" spans="4:10" ht="12.75">
      <c r="D212" s="50"/>
      <c r="E212" s="50"/>
      <c r="F212" s="50"/>
      <c r="I212" s="50"/>
      <c r="J212" s="50"/>
    </row>
    <row r="213" spans="4:10" ht="12.75">
      <c r="D213" s="50"/>
      <c r="E213" s="50"/>
      <c r="F213" s="50"/>
      <c r="I213" s="50"/>
      <c r="J213" s="50"/>
    </row>
    <row r="214" spans="4:10" ht="12.75">
      <c r="D214" s="50"/>
      <c r="E214" s="50"/>
      <c r="F214" s="50"/>
      <c r="I214" s="50"/>
      <c r="J214" s="50"/>
    </row>
    <row r="215" spans="4:10" ht="12.75">
      <c r="D215" s="50"/>
      <c r="E215" s="50"/>
      <c r="F215" s="50"/>
      <c r="I215" s="50"/>
      <c r="J215" s="50"/>
    </row>
    <row r="216" spans="4:10" ht="12.75">
      <c r="D216" s="50"/>
      <c r="E216" s="50"/>
      <c r="F216" s="50"/>
      <c r="I216" s="50"/>
      <c r="J216" s="50"/>
    </row>
    <row r="217" spans="4:10" ht="12.75">
      <c r="D217" s="50"/>
      <c r="E217" s="50"/>
      <c r="F217" s="50"/>
      <c r="I217" s="50"/>
      <c r="J217" s="50"/>
    </row>
    <row r="218" spans="4:10" ht="12.75">
      <c r="D218" s="50"/>
      <c r="E218" s="50"/>
      <c r="F218" s="50"/>
      <c r="I218" s="50"/>
      <c r="J218" s="50"/>
    </row>
    <row r="219" spans="4:10" ht="12.75">
      <c r="D219" s="50"/>
      <c r="E219" s="50"/>
      <c r="F219" s="50"/>
      <c r="I219" s="50"/>
      <c r="J219" s="50"/>
    </row>
    <row r="220" spans="4:10" ht="12.75">
      <c r="D220" s="50"/>
      <c r="E220" s="50"/>
      <c r="F220" s="50"/>
      <c r="I220" s="50"/>
      <c r="J220" s="50"/>
    </row>
    <row r="221" spans="4:10" ht="12.75">
      <c r="D221" s="50"/>
      <c r="E221" s="50"/>
      <c r="F221" s="50"/>
      <c r="I221" s="50"/>
      <c r="J221" s="50"/>
    </row>
    <row r="222" spans="4:10" ht="12.75">
      <c r="D222" s="50"/>
      <c r="E222" s="50"/>
      <c r="F222" s="50"/>
      <c r="I222" s="50"/>
      <c r="J222" s="50"/>
    </row>
    <row r="223" spans="4:10" ht="12.75">
      <c r="D223" s="50"/>
      <c r="E223" s="50"/>
      <c r="F223" s="50"/>
      <c r="I223" s="50"/>
      <c r="J223" s="50"/>
    </row>
    <row r="224" spans="4:10" ht="12.75">
      <c r="D224" s="50"/>
      <c r="E224" s="50"/>
      <c r="F224" s="50"/>
      <c r="I224" s="50"/>
      <c r="J224" s="50"/>
    </row>
    <row r="225" spans="4:10" ht="12.75">
      <c r="D225" s="50"/>
      <c r="E225" s="50"/>
      <c r="F225" s="50"/>
      <c r="I225" s="50"/>
      <c r="J225" s="50"/>
    </row>
    <row r="226" spans="4:10" ht="12.75">
      <c r="D226" s="50"/>
      <c r="E226" s="50"/>
      <c r="F226" s="50"/>
      <c r="I226" s="50"/>
      <c r="J226" s="50"/>
    </row>
    <row r="227" spans="4:10" ht="12.75">
      <c r="D227" s="50"/>
      <c r="E227" s="50"/>
      <c r="F227" s="50"/>
      <c r="I227" s="50"/>
      <c r="J227" s="50"/>
    </row>
    <row r="228" spans="4:10" ht="12.75">
      <c r="D228" s="50"/>
      <c r="E228" s="50"/>
      <c r="F228" s="50"/>
      <c r="I228" s="50"/>
      <c r="J228" s="50"/>
    </row>
    <row r="229" spans="4:10" ht="12.75">
      <c r="D229" s="50"/>
      <c r="E229" s="50"/>
      <c r="F229" s="50"/>
      <c r="I229" s="50"/>
      <c r="J229" s="50"/>
    </row>
    <row r="230" spans="4:10" ht="12.75">
      <c r="D230" s="50"/>
      <c r="E230" s="50"/>
      <c r="F230" s="50"/>
      <c r="I230" s="50"/>
      <c r="J230" s="50"/>
    </row>
    <row r="231" spans="4:10" ht="12.75">
      <c r="D231" s="50"/>
      <c r="E231" s="50"/>
      <c r="F231" s="50"/>
      <c r="I231" s="50"/>
      <c r="J231" s="50"/>
    </row>
    <row r="232" spans="4:10" ht="12.75">
      <c r="D232" s="50"/>
      <c r="E232" s="50"/>
      <c r="F232" s="50"/>
      <c r="I232" s="50"/>
      <c r="J232" s="50"/>
    </row>
    <row r="233" spans="4:10" ht="12.75">
      <c r="D233" s="50"/>
      <c r="E233" s="50"/>
      <c r="F233" s="50"/>
      <c r="I233" s="50"/>
      <c r="J233" s="50"/>
    </row>
    <row r="234" spans="4:10" ht="12.75">
      <c r="D234" s="50"/>
      <c r="E234" s="50"/>
      <c r="F234" s="50"/>
      <c r="I234" s="50"/>
      <c r="J234" s="50"/>
    </row>
    <row r="235" spans="4:10" ht="12.75">
      <c r="D235" s="50"/>
      <c r="E235" s="50"/>
      <c r="F235" s="50"/>
      <c r="I235" s="50"/>
      <c r="J235" s="50"/>
    </row>
    <row r="236" spans="4:10" ht="12.75">
      <c r="D236" s="50"/>
      <c r="E236" s="50"/>
      <c r="F236" s="50"/>
      <c r="I236" s="50"/>
      <c r="J236" s="50"/>
    </row>
    <row r="237" spans="4:10" ht="12.75">
      <c r="D237" s="50"/>
      <c r="E237" s="50"/>
      <c r="F237" s="50"/>
      <c r="I237" s="50"/>
      <c r="J237" s="50"/>
    </row>
    <row r="238" spans="4:10" ht="12.75">
      <c r="D238" s="50"/>
      <c r="E238" s="50"/>
      <c r="F238" s="50"/>
      <c r="I238" s="50"/>
      <c r="J238" s="50"/>
    </row>
    <row r="239" spans="4:10" ht="12.75">
      <c r="D239" s="50"/>
      <c r="E239" s="50"/>
      <c r="F239" s="50"/>
      <c r="I239" s="50"/>
      <c r="J239" s="50"/>
    </row>
    <row r="240" spans="4:10" ht="12.75">
      <c r="D240" s="50"/>
      <c r="E240" s="50"/>
      <c r="F240" s="50"/>
      <c r="I240" s="50"/>
      <c r="J240" s="50"/>
    </row>
    <row r="241" spans="4:10" ht="12.75">
      <c r="D241" s="50"/>
      <c r="E241" s="50"/>
      <c r="F241" s="50"/>
      <c r="I241" s="50"/>
      <c r="J241" s="50"/>
    </row>
    <row r="242" spans="4:10" ht="12.75">
      <c r="D242" s="50"/>
      <c r="E242" s="50"/>
      <c r="F242" s="50"/>
      <c r="I242" s="50"/>
      <c r="J242" s="50"/>
    </row>
    <row r="243" spans="4:10" ht="12.75">
      <c r="D243" s="50"/>
      <c r="E243" s="50"/>
      <c r="F243" s="50"/>
      <c r="I243" s="50"/>
      <c r="J243" s="50"/>
    </row>
    <row r="244" spans="4:10" ht="12.75">
      <c r="D244" s="50"/>
      <c r="E244" s="50"/>
      <c r="F244" s="50"/>
      <c r="I244" s="50"/>
      <c r="J244" s="50"/>
    </row>
    <row r="245" spans="4:10" ht="12.75">
      <c r="D245" s="50"/>
      <c r="E245" s="50"/>
      <c r="F245" s="50"/>
      <c r="I245" s="50"/>
      <c r="J245" s="50"/>
    </row>
    <row r="246" spans="4:10" ht="12.75">
      <c r="D246" s="50"/>
      <c r="E246" s="50"/>
      <c r="F246" s="50"/>
      <c r="I246" s="50"/>
      <c r="J246" s="50"/>
    </row>
    <row r="247" spans="4:10" ht="12.75">
      <c r="D247" s="50"/>
      <c r="E247" s="50"/>
      <c r="F247" s="50"/>
      <c r="I247" s="50"/>
      <c r="J247" s="50"/>
    </row>
    <row r="248" spans="4:10" ht="12.75">
      <c r="D248" s="50"/>
      <c r="E248" s="50"/>
      <c r="F248" s="50"/>
      <c r="I248" s="50"/>
      <c r="J248" s="50"/>
    </row>
    <row r="249" spans="4:10" ht="12.75">
      <c r="D249" s="50"/>
      <c r="E249" s="50"/>
      <c r="F249" s="50"/>
      <c r="I249" s="50"/>
      <c r="J249" s="50"/>
    </row>
    <row r="250" spans="4:10" ht="12.75">
      <c r="D250" s="50"/>
      <c r="E250" s="50"/>
      <c r="F250" s="50"/>
      <c r="I250" s="50"/>
      <c r="J250" s="50"/>
    </row>
    <row r="251" spans="4:10" ht="12.75">
      <c r="D251" s="50"/>
      <c r="E251" s="50"/>
      <c r="F251" s="50"/>
      <c r="I251" s="50"/>
      <c r="J251" s="50"/>
    </row>
    <row r="252" spans="4:10" ht="12.75">
      <c r="D252" s="50"/>
      <c r="E252" s="50"/>
      <c r="F252" s="50"/>
      <c r="I252" s="50"/>
      <c r="J252" s="50"/>
    </row>
    <row r="253" spans="4:10" ht="12.75">
      <c r="D253" s="50"/>
      <c r="E253" s="50"/>
      <c r="F253" s="50"/>
      <c r="I253" s="50"/>
      <c r="J253" s="50"/>
    </row>
    <row r="254" spans="4:10" ht="12.75">
      <c r="D254" s="50"/>
      <c r="E254" s="50"/>
      <c r="F254" s="50"/>
      <c r="I254" s="50"/>
      <c r="J254" s="50"/>
    </row>
    <row r="255" spans="4:10" ht="12.75">
      <c r="D255" s="50"/>
      <c r="E255" s="50"/>
      <c r="F255" s="50"/>
      <c r="I255" s="50"/>
      <c r="J255" s="50"/>
    </row>
    <row r="256" spans="4:10" ht="12.75">
      <c r="D256" s="50"/>
      <c r="E256" s="50"/>
      <c r="F256" s="50"/>
      <c r="I256" s="50"/>
      <c r="J256" s="50"/>
    </row>
    <row r="257" spans="4:10" ht="12.75">
      <c r="D257" s="50"/>
      <c r="E257" s="50"/>
      <c r="F257" s="50"/>
      <c r="I257" s="50"/>
      <c r="J257" s="50"/>
    </row>
    <row r="258" spans="4:10" ht="12.75">
      <c r="D258" s="50"/>
      <c r="E258" s="50"/>
      <c r="F258" s="50"/>
      <c r="I258" s="50"/>
      <c r="J258" s="50"/>
    </row>
    <row r="259" spans="4:10" ht="12.75">
      <c r="D259" s="50"/>
      <c r="E259" s="50"/>
      <c r="F259" s="50"/>
      <c r="I259" s="50"/>
      <c r="J259" s="50"/>
    </row>
    <row r="260" spans="4:10" ht="12.75">
      <c r="D260" s="50"/>
      <c r="E260" s="50"/>
      <c r="F260" s="50"/>
      <c r="I260" s="50"/>
      <c r="J260" s="50"/>
    </row>
    <row r="261" spans="4:10" ht="12.75">
      <c r="D261" s="50"/>
      <c r="E261" s="50"/>
      <c r="F261" s="50"/>
      <c r="I261" s="50"/>
      <c r="J261" s="50"/>
    </row>
    <row r="262" spans="4:10" ht="12.75">
      <c r="D262" s="50"/>
      <c r="E262" s="50"/>
      <c r="F262" s="50"/>
      <c r="I262" s="50"/>
      <c r="J262" s="50"/>
    </row>
    <row r="263" spans="4:10" ht="12.75">
      <c r="D263" s="50"/>
      <c r="E263" s="50"/>
      <c r="F263" s="50"/>
      <c r="I263" s="50"/>
      <c r="J263" s="50"/>
    </row>
    <row r="264" spans="4:10" ht="12.75">
      <c r="D264" s="50"/>
      <c r="E264" s="50"/>
      <c r="F264" s="50"/>
      <c r="I264" s="50"/>
      <c r="J264" s="50"/>
    </row>
    <row r="265" spans="4:10" ht="12.75">
      <c r="D265" s="50"/>
      <c r="E265" s="50"/>
      <c r="F265" s="50"/>
      <c r="I265" s="50"/>
      <c r="J265" s="50"/>
    </row>
    <row r="266" spans="4:10" ht="12.75">
      <c r="D266" s="50"/>
      <c r="E266" s="50"/>
      <c r="F266" s="50"/>
      <c r="I266" s="50"/>
      <c r="J266" s="50"/>
    </row>
    <row r="267" spans="4:10" ht="12.75">
      <c r="D267" s="50"/>
      <c r="E267" s="50"/>
      <c r="F267" s="50"/>
      <c r="I267" s="50"/>
      <c r="J267" s="50"/>
    </row>
    <row r="268" spans="4:10" ht="12.75">
      <c r="D268" s="50"/>
      <c r="E268" s="50"/>
      <c r="F268" s="50"/>
      <c r="I268" s="50"/>
      <c r="J268" s="50"/>
    </row>
    <row r="269" spans="4:10" ht="12.75">
      <c r="D269" s="50"/>
      <c r="E269" s="50"/>
      <c r="F269" s="50"/>
      <c r="I269" s="50"/>
      <c r="J269" s="50"/>
    </row>
    <row r="270" spans="4:10" ht="12.75">
      <c r="D270" s="50"/>
      <c r="E270" s="50"/>
      <c r="F270" s="50"/>
      <c r="I270" s="50"/>
      <c r="J270" s="50"/>
    </row>
    <row r="271" spans="4:10" ht="12.75">
      <c r="D271" s="50"/>
      <c r="E271" s="50"/>
      <c r="F271" s="50"/>
      <c r="I271" s="50"/>
      <c r="J271" s="50"/>
    </row>
    <row r="272" spans="4:10" ht="12.75">
      <c r="D272" s="50"/>
      <c r="E272" s="50"/>
      <c r="F272" s="50"/>
      <c r="I272" s="50"/>
      <c r="J272" s="50"/>
    </row>
    <row r="273" spans="4:10" ht="12.75">
      <c r="D273" s="50"/>
      <c r="E273" s="50"/>
      <c r="F273" s="50"/>
      <c r="I273" s="50"/>
      <c r="J273" s="50"/>
    </row>
    <row r="274" spans="4:10" ht="12.75">
      <c r="D274" s="50"/>
      <c r="E274" s="50"/>
      <c r="F274" s="50"/>
      <c r="I274" s="50"/>
      <c r="J274" s="50"/>
    </row>
    <row r="275" spans="4:10" ht="12.75">
      <c r="D275" s="50"/>
      <c r="E275" s="50"/>
      <c r="F275" s="50"/>
      <c r="I275" s="50"/>
      <c r="J275" s="50"/>
    </row>
    <row r="276" spans="4:10" ht="12.75">
      <c r="D276" s="50"/>
      <c r="E276" s="50"/>
      <c r="F276" s="50"/>
      <c r="I276" s="50"/>
      <c r="J276" s="50"/>
    </row>
    <row r="277" spans="4:10" ht="12.75">
      <c r="D277" s="50"/>
      <c r="E277" s="50"/>
      <c r="F277" s="50"/>
      <c r="I277" s="50"/>
      <c r="J277" s="50"/>
    </row>
    <row r="278" spans="4:10" ht="12.75">
      <c r="D278" s="50"/>
      <c r="E278" s="50"/>
      <c r="F278" s="50"/>
      <c r="I278" s="50"/>
      <c r="J278" s="50"/>
    </row>
    <row r="279" spans="4:10" ht="12.75">
      <c r="D279" s="50"/>
      <c r="E279" s="50"/>
      <c r="F279" s="50"/>
      <c r="I279" s="50"/>
      <c r="J279" s="50"/>
    </row>
    <row r="280" spans="4:10" ht="12.75">
      <c r="D280" s="50"/>
      <c r="E280" s="50"/>
      <c r="F280" s="50"/>
      <c r="I280" s="50"/>
      <c r="J280" s="50"/>
    </row>
    <row r="281" spans="4:10" ht="12.75">
      <c r="D281" s="50"/>
      <c r="E281" s="50"/>
      <c r="F281" s="50"/>
      <c r="I281" s="50"/>
      <c r="J281" s="50"/>
    </row>
    <row r="282" spans="4:10" ht="12.75">
      <c r="D282" s="50"/>
      <c r="E282" s="50"/>
      <c r="F282" s="50"/>
      <c r="I282" s="50"/>
      <c r="J282" s="50"/>
    </row>
    <row r="283" spans="4:10" ht="12.75">
      <c r="D283" s="50"/>
      <c r="E283" s="50"/>
      <c r="F283" s="50"/>
      <c r="I283" s="50"/>
      <c r="J283" s="50"/>
    </row>
    <row r="284" spans="4:10" ht="12.75">
      <c r="D284" s="50"/>
      <c r="E284" s="50"/>
      <c r="F284" s="50"/>
      <c r="I284" s="50"/>
      <c r="J284" s="50"/>
    </row>
    <row r="285" spans="4:10" ht="12.75">
      <c r="D285" s="50"/>
      <c r="E285" s="50"/>
      <c r="F285" s="50"/>
      <c r="I285" s="50"/>
      <c r="J285" s="50"/>
    </row>
    <row r="286" spans="4:10" ht="12.75">
      <c r="D286" s="50"/>
      <c r="E286" s="50"/>
      <c r="F286" s="50"/>
      <c r="I286" s="50"/>
      <c r="J286" s="50"/>
    </row>
    <row r="287" spans="4:10" ht="12.75">
      <c r="D287" s="50"/>
      <c r="E287" s="50"/>
      <c r="F287" s="50"/>
      <c r="I287" s="50"/>
      <c r="J287" s="50"/>
    </row>
    <row r="288" spans="4:10" ht="12.75">
      <c r="D288" s="50"/>
      <c r="E288" s="50"/>
      <c r="F288" s="50"/>
      <c r="I288" s="50"/>
      <c r="J288" s="50"/>
    </row>
    <row r="289" spans="4:10" ht="12.75">
      <c r="D289" s="50"/>
      <c r="E289" s="50"/>
      <c r="F289" s="50"/>
      <c r="I289" s="50"/>
      <c r="J289" s="50"/>
    </row>
    <row r="290" spans="4:10" ht="12.75">
      <c r="D290" s="50"/>
      <c r="E290" s="50"/>
      <c r="F290" s="50"/>
      <c r="I290" s="50"/>
      <c r="J290" s="50"/>
    </row>
    <row r="291" spans="4:10" ht="12.75">
      <c r="D291" s="50"/>
      <c r="E291" s="50"/>
      <c r="F291" s="50"/>
      <c r="I291" s="50"/>
      <c r="J291" s="50"/>
    </row>
    <row r="292" spans="4:10" ht="12.75">
      <c r="D292" s="50"/>
      <c r="E292" s="50"/>
      <c r="F292" s="50"/>
      <c r="I292" s="50"/>
      <c r="J292" s="50"/>
    </row>
    <row r="293" spans="4:10" ht="12.75">
      <c r="D293" s="50"/>
      <c r="E293" s="50"/>
      <c r="F293" s="50"/>
      <c r="I293" s="50"/>
      <c r="J293" s="50"/>
    </row>
    <row r="294" spans="4:10" ht="12.75">
      <c r="D294" s="50"/>
      <c r="E294" s="50"/>
      <c r="F294" s="50"/>
      <c r="I294" s="50"/>
      <c r="J294" s="50"/>
    </row>
    <row r="295" spans="4:10" ht="12.75">
      <c r="D295" s="50"/>
      <c r="E295" s="50"/>
      <c r="F295" s="50"/>
      <c r="I295" s="50"/>
      <c r="J295" s="50"/>
    </row>
    <row r="296" spans="4:10" ht="12.75">
      <c r="D296" s="50"/>
      <c r="E296" s="50"/>
      <c r="F296" s="50"/>
      <c r="I296" s="50"/>
      <c r="J296" s="50"/>
    </row>
    <row r="297" spans="4:10" ht="12.75">
      <c r="D297" s="50"/>
      <c r="E297" s="50"/>
      <c r="F297" s="50"/>
      <c r="I297" s="50"/>
      <c r="J297" s="50"/>
    </row>
    <row r="298" spans="4:10" ht="12.75">
      <c r="D298" s="50"/>
      <c r="E298" s="50"/>
      <c r="F298" s="50"/>
      <c r="I298" s="50"/>
      <c r="J298" s="50"/>
    </row>
    <row r="299" spans="4:10" ht="12.75">
      <c r="D299" s="50"/>
      <c r="E299" s="50"/>
      <c r="F299" s="50"/>
      <c r="I299" s="50"/>
      <c r="J299" s="50"/>
    </row>
    <row r="300" spans="4:10" ht="12.75">
      <c r="D300" s="50"/>
      <c r="E300" s="50"/>
      <c r="F300" s="50"/>
      <c r="I300" s="50"/>
      <c r="J300" s="50"/>
    </row>
    <row r="301" spans="4:10" ht="12.75">
      <c r="D301" s="50"/>
      <c r="E301" s="50"/>
      <c r="F301" s="50"/>
      <c r="I301" s="50"/>
      <c r="J301" s="50"/>
    </row>
    <row r="302" spans="4:10" ht="12.75">
      <c r="D302" s="50"/>
      <c r="E302" s="50"/>
      <c r="F302" s="50"/>
      <c r="I302" s="50"/>
      <c r="J302" s="50"/>
    </row>
    <row r="303" spans="4:10" ht="12.75">
      <c r="D303" s="50"/>
      <c r="E303" s="50"/>
      <c r="F303" s="50"/>
      <c r="I303" s="50"/>
      <c r="J303" s="50"/>
    </row>
    <row r="304" spans="4:10" ht="12.75">
      <c r="D304" s="50"/>
      <c r="E304" s="50"/>
      <c r="F304" s="50"/>
      <c r="I304" s="50"/>
      <c r="J304" s="50"/>
    </row>
    <row r="305" spans="4:10" ht="12.75">
      <c r="D305" s="50"/>
      <c r="E305" s="50"/>
      <c r="F305" s="50"/>
      <c r="I305" s="50"/>
      <c r="J305" s="50"/>
    </row>
    <row r="306" spans="4:10" ht="12.75">
      <c r="D306" s="50"/>
      <c r="E306" s="50"/>
      <c r="F306" s="50"/>
      <c r="I306" s="50"/>
      <c r="J306" s="50"/>
    </row>
    <row r="307" spans="4:10" ht="12.75">
      <c r="D307" s="50"/>
      <c r="E307" s="50"/>
      <c r="F307" s="50"/>
      <c r="I307" s="50"/>
      <c r="J307" s="50"/>
    </row>
    <row r="308" spans="4:10" ht="12.75">
      <c r="D308" s="50"/>
      <c r="E308" s="50"/>
      <c r="F308" s="50"/>
      <c r="I308" s="50"/>
      <c r="J308" s="50"/>
    </row>
    <row r="309" spans="4:10" ht="12.75">
      <c r="D309" s="50"/>
      <c r="E309" s="50"/>
      <c r="F309" s="50"/>
      <c r="I309" s="50"/>
      <c r="J309" s="50"/>
    </row>
    <row r="310" spans="4:10" ht="12.75">
      <c r="D310" s="50"/>
      <c r="E310" s="50"/>
      <c r="F310" s="50"/>
      <c r="I310" s="50"/>
      <c r="J310" s="50"/>
    </row>
    <row r="311" spans="4:10" ht="12.75">
      <c r="D311" s="50"/>
      <c r="E311" s="50"/>
      <c r="F311" s="50"/>
      <c r="I311" s="50"/>
      <c r="J311" s="50"/>
    </row>
    <row r="312" spans="4:10" ht="12.75">
      <c r="D312" s="50"/>
      <c r="E312" s="50"/>
      <c r="F312" s="50"/>
      <c r="I312" s="50"/>
      <c r="J312" s="50"/>
    </row>
    <row r="313" spans="4:10" ht="12.75">
      <c r="D313" s="50"/>
      <c r="E313" s="50"/>
      <c r="F313" s="50"/>
      <c r="I313" s="50"/>
      <c r="J313" s="50"/>
    </row>
    <row r="314" spans="4:10" ht="12.75">
      <c r="D314" s="50"/>
      <c r="E314" s="50"/>
      <c r="F314" s="50"/>
      <c r="I314" s="50"/>
      <c r="J314" s="50"/>
    </row>
    <row r="315" spans="4:10" ht="12.75">
      <c r="D315" s="50"/>
      <c r="E315" s="50"/>
      <c r="F315" s="50"/>
      <c r="I315" s="50"/>
      <c r="J315" s="50"/>
    </row>
    <row r="316" spans="4:10" ht="12.75">
      <c r="D316" s="50"/>
      <c r="E316" s="50"/>
      <c r="F316" s="50"/>
      <c r="I316" s="50"/>
      <c r="J316" s="50"/>
    </row>
    <row r="317" spans="4:10" ht="12.75">
      <c r="D317" s="50"/>
      <c r="E317" s="50"/>
      <c r="F317" s="50"/>
      <c r="I317" s="50"/>
      <c r="J317" s="50"/>
    </row>
    <row r="318" spans="4:10" ht="12.75">
      <c r="D318" s="50"/>
      <c r="E318" s="50"/>
      <c r="F318" s="50"/>
      <c r="I318" s="50"/>
      <c r="J318" s="50"/>
    </row>
    <row r="319" spans="4:10" ht="12.75">
      <c r="D319" s="50"/>
      <c r="E319" s="50"/>
      <c r="F319" s="50"/>
      <c r="I319" s="50"/>
      <c r="J319" s="50"/>
    </row>
    <row r="320" spans="4:10" ht="12.75">
      <c r="D320" s="50"/>
      <c r="E320" s="50"/>
      <c r="F320" s="50"/>
      <c r="I320" s="50"/>
      <c r="J320" s="50"/>
    </row>
    <row r="321" spans="4:10" ht="12.75">
      <c r="D321" s="50"/>
      <c r="E321" s="50"/>
      <c r="F321" s="50"/>
      <c r="I321" s="50"/>
      <c r="J321" s="50"/>
    </row>
    <row r="322" spans="4:10" ht="12.75">
      <c r="D322" s="50"/>
      <c r="E322" s="50"/>
      <c r="F322" s="50"/>
      <c r="I322" s="50"/>
      <c r="J322" s="50"/>
    </row>
    <row r="323" spans="4:10" ht="12.75">
      <c r="D323" s="50"/>
      <c r="E323" s="50"/>
      <c r="F323" s="50"/>
      <c r="I323" s="50"/>
      <c r="J323" s="50"/>
    </row>
    <row r="324" spans="4:10" ht="12.75">
      <c r="D324" s="50"/>
      <c r="E324" s="50"/>
      <c r="F324" s="50"/>
      <c r="I324" s="50"/>
      <c r="J324" s="50"/>
    </row>
    <row r="325" spans="4:10" ht="12.75">
      <c r="D325" s="50"/>
      <c r="E325" s="50"/>
      <c r="F325" s="50"/>
      <c r="I325" s="50"/>
      <c r="J325" s="50"/>
    </row>
    <row r="326" spans="4:10" ht="12.75">
      <c r="D326" s="50"/>
      <c r="E326" s="50"/>
      <c r="F326" s="50"/>
      <c r="I326" s="50"/>
      <c r="J326" s="50"/>
    </row>
    <row r="327" spans="4:10" ht="12.75">
      <c r="D327" s="50"/>
      <c r="E327" s="50"/>
      <c r="F327" s="50"/>
      <c r="I327" s="50"/>
      <c r="J327" s="50"/>
    </row>
    <row r="328" spans="4:10" ht="12.75">
      <c r="D328" s="50"/>
      <c r="E328" s="50"/>
      <c r="F328" s="50"/>
      <c r="I328" s="50"/>
      <c r="J328" s="50"/>
    </row>
    <row r="329" spans="4:10" ht="12.75">
      <c r="D329" s="50"/>
      <c r="E329" s="50"/>
      <c r="F329" s="50"/>
      <c r="I329" s="50"/>
      <c r="J329" s="50"/>
    </row>
    <row r="330" spans="4:10" ht="12.75">
      <c r="D330" s="50"/>
      <c r="E330" s="50"/>
      <c r="F330" s="50"/>
      <c r="I330" s="50"/>
      <c r="J330" s="50"/>
    </row>
    <row r="331" spans="4:10" ht="12.75">
      <c r="D331" s="50"/>
      <c r="E331" s="50"/>
      <c r="F331" s="50"/>
      <c r="I331" s="50"/>
      <c r="J331" s="50"/>
    </row>
    <row r="332" spans="4:10" ht="12.75">
      <c r="D332" s="50"/>
      <c r="E332" s="50"/>
      <c r="F332" s="50"/>
      <c r="I332" s="50"/>
      <c r="J332" s="50"/>
    </row>
    <row r="333" spans="4:10" ht="12.75">
      <c r="D333" s="50"/>
      <c r="E333" s="50"/>
      <c r="F333" s="50"/>
      <c r="I333" s="50"/>
      <c r="J333" s="50"/>
    </row>
    <row r="334" spans="4:10" ht="12.75">
      <c r="D334" s="50"/>
      <c r="E334" s="50"/>
      <c r="F334" s="50"/>
      <c r="I334" s="50"/>
      <c r="J334" s="50"/>
    </row>
    <row r="335" spans="4:10" ht="12.75">
      <c r="D335" s="50"/>
      <c r="E335" s="50"/>
      <c r="F335" s="50"/>
      <c r="I335" s="50"/>
      <c r="J335" s="50"/>
    </row>
    <row r="336" spans="4:10" ht="12.75">
      <c r="D336" s="50"/>
      <c r="E336" s="50"/>
      <c r="F336" s="50"/>
      <c r="I336" s="50"/>
      <c r="J336" s="50"/>
    </row>
    <row r="337" spans="4:10" ht="12.75">
      <c r="D337" s="50"/>
      <c r="E337" s="50"/>
      <c r="F337" s="50"/>
      <c r="I337" s="50"/>
      <c r="J337" s="50"/>
    </row>
    <row r="338" spans="4:10" ht="12.75">
      <c r="D338" s="50"/>
      <c r="E338" s="50"/>
      <c r="F338" s="50"/>
      <c r="I338" s="50"/>
      <c r="J338" s="50"/>
    </row>
    <row r="339" spans="4:10" ht="12.75">
      <c r="D339" s="50"/>
      <c r="E339" s="50"/>
      <c r="F339" s="50"/>
      <c r="I339" s="50"/>
      <c r="J339" s="50"/>
    </row>
    <row r="340" spans="4:10" ht="12.75">
      <c r="D340" s="50"/>
      <c r="E340" s="50"/>
      <c r="F340" s="50"/>
      <c r="I340" s="50"/>
      <c r="J340" s="50"/>
    </row>
    <row r="341" spans="4:10" ht="12.75">
      <c r="D341" s="50"/>
      <c r="E341" s="50"/>
      <c r="F341" s="50"/>
      <c r="I341" s="50"/>
      <c r="J341" s="50"/>
    </row>
    <row r="342" spans="4:10" ht="12.75">
      <c r="D342" s="50"/>
      <c r="E342" s="50"/>
      <c r="F342" s="50"/>
      <c r="I342" s="50"/>
      <c r="J342" s="50"/>
    </row>
    <row r="343" spans="4:10" ht="12.75">
      <c r="D343" s="50"/>
      <c r="E343" s="50"/>
      <c r="F343" s="50"/>
      <c r="I343" s="50"/>
      <c r="J343" s="50"/>
    </row>
    <row r="344" spans="4:10" ht="12.75">
      <c r="D344" s="50"/>
      <c r="E344" s="50"/>
      <c r="F344" s="50"/>
      <c r="I344" s="50"/>
      <c r="J344" s="50"/>
    </row>
    <row r="345" spans="4:10" ht="12.75">
      <c r="D345" s="50"/>
      <c r="E345" s="50"/>
      <c r="F345" s="50"/>
      <c r="I345" s="50"/>
      <c r="J345" s="50"/>
    </row>
    <row r="346" spans="4:10" ht="12.75">
      <c r="D346" s="50"/>
      <c r="E346" s="50"/>
      <c r="F346" s="50"/>
      <c r="I346" s="50"/>
      <c r="J346" s="50"/>
    </row>
    <row r="347" spans="4:10" ht="12.75">
      <c r="D347" s="50"/>
      <c r="E347" s="50"/>
      <c r="F347" s="50"/>
      <c r="I347" s="50"/>
      <c r="J347" s="50"/>
    </row>
    <row r="348" spans="4:10" ht="12.75">
      <c r="D348" s="50"/>
      <c r="E348" s="50"/>
      <c r="F348" s="50"/>
      <c r="I348" s="50"/>
      <c r="J348" s="50"/>
    </row>
    <row r="349" spans="4:10" ht="12.75">
      <c r="D349" s="50"/>
      <c r="E349" s="50"/>
      <c r="F349" s="50"/>
      <c r="I349" s="50"/>
      <c r="J349" s="50"/>
    </row>
    <row r="350" spans="4:10" ht="12.75">
      <c r="D350" s="50"/>
      <c r="E350" s="50"/>
      <c r="F350" s="50"/>
      <c r="I350" s="50"/>
      <c r="J350" s="50"/>
    </row>
    <row r="351" spans="4:10" ht="12.75">
      <c r="D351" s="50"/>
      <c r="E351" s="50"/>
      <c r="F351" s="50"/>
      <c r="I351" s="50"/>
      <c r="J351" s="50"/>
    </row>
    <row r="352" spans="4:10" ht="12.75">
      <c r="D352" s="50"/>
      <c r="E352" s="50"/>
      <c r="F352" s="50"/>
      <c r="I352" s="50"/>
      <c r="J352" s="50"/>
    </row>
    <row r="353" spans="4:10" ht="12.75">
      <c r="D353" s="50"/>
      <c r="E353" s="50"/>
      <c r="F353" s="50"/>
      <c r="I353" s="50"/>
      <c r="J353" s="50"/>
    </row>
    <row r="354" spans="4:10" ht="12.75">
      <c r="D354" s="50"/>
      <c r="E354" s="50"/>
      <c r="F354" s="50"/>
      <c r="I354" s="50"/>
      <c r="J354" s="50"/>
    </row>
    <row r="355" spans="4:10" ht="12.75">
      <c r="D355" s="50"/>
      <c r="E355" s="50"/>
      <c r="F355" s="50"/>
      <c r="I355" s="50"/>
      <c r="J355" s="50"/>
    </row>
    <row r="356" spans="4:10" ht="12.75">
      <c r="D356" s="50"/>
      <c r="E356" s="50"/>
      <c r="F356" s="50"/>
      <c r="I356" s="50"/>
      <c r="J356" s="50"/>
    </row>
    <row r="357" spans="4:10" ht="12.75">
      <c r="D357" s="50"/>
      <c r="E357" s="50"/>
      <c r="F357" s="50"/>
      <c r="I357" s="50"/>
      <c r="J357" s="50"/>
    </row>
    <row r="358" spans="4:10" ht="12.75">
      <c r="D358" s="50"/>
      <c r="E358" s="50"/>
      <c r="F358" s="50"/>
      <c r="I358" s="50"/>
      <c r="J358" s="50"/>
    </row>
    <row r="359" spans="4:10" ht="12.75">
      <c r="D359" s="50"/>
      <c r="E359" s="50"/>
      <c r="F359" s="50"/>
      <c r="I359" s="50"/>
      <c r="J359" s="50"/>
    </row>
    <row r="360" spans="4:10" ht="12.75">
      <c r="D360" s="50"/>
      <c r="E360" s="50"/>
      <c r="F360" s="50"/>
      <c r="I360" s="50"/>
      <c r="J360" s="50"/>
    </row>
    <row r="361" spans="4:10" ht="12.75">
      <c r="D361" s="50"/>
      <c r="E361" s="50"/>
      <c r="F361" s="50"/>
      <c r="I361" s="50"/>
      <c r="J361" s="50"/>
    </row>
    <row r="362" spans="4:10" ht="12.75">
      <c r="D362" s="50"/>
      <c r="E362" s="50"/>
      <c r="F362" s="50"/>
      <c r="I362" s="50"/>
      <c r="J362" s="50"/>
    </row>
    <row r="363" spans="4:10" ht="12.75">
      <c r="D363" s="50"/>
      <c r="E363" s="50"/>
      <c r="F363" s="50"/>
      <c r="I363" s="50"/>
      <c r="J363" s="50"/>
    </row>
    <row r="364" spans="4:10" ht="12.75">
      <c r="D364" s="50"/>
      <c r="E364" s="50"/>
      <c r="F364" s="50"/>
      <c r="I364" s="50"/>
      <c r="J364" s="50"/>
    </row>
    <row r="365" spans="4:10" ht="12.75">
      <c r="D365" s="50"/>
      <c r="E365" s="50"/>
      <c r="F365" s="50"/>
      <c r="I365" s="50"/>
      <c r="J365" s="50"/>
    </row>
    <row r="366" spans="4:10" ht="12.75">
      <c r="D366" s="50"/>
      <c r="E366" s="50"/>
      <c r="F366" s="50"/>
      <c r="I366" s="50"/>
      <c r="J366" s="50"/>
    </row>
  </sheetData>
  <sheetProtection/>
  <mergeCells count="12">
    <mergeCell ref="K4:K5"/>
    <mergeCell ref="F4:F5"/>
    <mergeCell ref="G4:G5"/>
    <mergeCell ref="H4:H5"/>
    <mergeCell ref="L4:L5"/>
    <mergeCell ref="B4:B5"/>
    <mergeCell ref="C4:C5"/>
    <mergeCell ref="D4:D5"/>
    <mergeCell ref="E4:E5"/>
    <mergeCell ref="I4:I5"/>
    <mergeCell ref="I18:J18"/>
    <mergeCell ref="J4:J5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39.8515625" style="3" customWidth="1"/>
    <col min="3" max="3" width="7.140625" style="83" customWidth="1"/>
    <col min="4" max="4" width="11.8515625" style="3" customWidth="1"/>
    <col min="5" max="5" width="11.28125" style="3" customWidth="1"/>
    <col min="6" max="6" width="11.140625" style="3" customWidth="1"/>
    <col min="7" max="7" width="9.7109375" style="3" customWidth="1"/>
    <col min="8" max="8" width="9.421875" style="3" customWidth="1"/>
    <col min="9" max="9" width="9.28125" style="3" customWidth="1"/>
    <col min="10" max="10" width="9.00390625" style="3" customWidth="1"/>
    <col min="11" max="11" width="9.8515625" style="3" customWidth="1"/>
    <col min="12" max="12" width="2.00390625" style="3" customWidth="1"/>
    <col min="13" max="16384" width="9.140625" style="3" customWidth="1"/>
  </cols>
  <sheetData>
    <row r="1" spans="1:11" ht="16.5">
      <c r="A1" s="1"/>
      <c r="B1" s="2"/>
      <c r="C1" s="80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4"/>
      <c r="B2" s="72" t="s">
        <v>699</v>
      </c>
      <c r="C2" s="5"/>
      <c r="D2" s="5"/>
      <c r="E2" s="5"/>
      <c r="F2" s="5"/>
      <c r="G2" s="5"/>
      <c r="H2" s="5"/>
      <c r="I2" s="5"/>
      <c r="J2" s="5"/>
      <c r="K2" s="5"/>
    </row>
    <row r="3" spans="1:11" ht="16.5">
      <c r="A3" s="1"/>
      <c r="B3" s="2"/>
      <c r="C3" s="80"/>
      <c r="D3" s="2"/>
      <c r="E3" s="2"/>
      <c r="F3" s="2"/>
      <c r="G3" s="2"/>
      <c r="H3" s="2"/>
      <c r="I3" s="2"/>
      <c r="J3" s="2"/>
      <c r="K3" s="2"/>
    </row>
    <row r="4" spans="1:11" s="86" customFormat="1" ht="30" customHeight="1">
      <c r="A4" s="85"/>
      <c r="B4" s="148" t="s">
        <v>0</v>
      </c>
      <c r="C4" s="148" t="s">
        <v>1</v>
      </c>
      <c r="D4" s="146" t="s">
        <v>705</v>
      </c>
      <c r="E4" s="146" t="s">
        <v>708</v>
      </c>
      <c r="F4" s="146" t="s">
        <v>2</v>
      </c>
      <c r="G4" s="146" t="s">
        <v>706</v>
      </c>
      <c r="H4" s="146" t="s">
        <v>709</v>
      </c>
      <c r="I4" s="150" t="s">
        <v>3</v>
      </c>
      <c r="J4" s="144" t="s">
        <v>4</v>
      </c>
      <c r="K4" s="146" t="s">
        <v>5</v>
      </c>
    </row>
    <row r="5" spans="1:11" s="86" customFormat="1" ht="37.5" customHeight="1">
      <c r="A5" s="85"/>
      <c r="B5" s="149"/>
      <c r="C5" s="149"/>
      <c r="D5" s="147"/>
      <c r="E5" s="147"/>
      <c r="F5" s="147"/>
      <c r="G5" s="147"/>
      <c r="H5" s="147"/>
      <c r="I5" s="151"/>
      <c r="J5" s="145"/>
      <c r="K5" s="147"/>
    </row>
    <row r="6" spans="1:11" ht="16.5">
      <c r="A6" s="1"/>
      <c r="B6" s="87" t="s">
        <v>6</v>
      </c>
      <c r="C6" s="81"/>
      <c r="D6" s="12"/>
      <c r="E6" s="12"/>
      <c r="F6" s="26"/>
      <c r="G6" s="13"/>
      <c r="H6" s="12"/>
      <c r="I6" s="15"/>
      <c r="J6" s="16"/>
      <c r="K6" s="12"/>
    </row>
    <row r="7" spans="1:11" s="86" customFormat="1" ht="13.5">
      <c r="A7" s="108"/>
      <c r="B7" s="109" t="s">
        <v>661</v>
      </c>
      <c r="C7" s="110" t="s">
        <v>681</v>
      </c>
      <c r="D7" s="111">
        <f>'[11]Summary'!$B$50</f>
        <v>9924806000</v>
      </c>
      <c r="E7" s="111">
        <f>'[11]Summary'!$E$50</f>
        <v>9924806000</v>
      </c>
      <c r="F7" s="111">
        <f>'[11]Summary'!$Q$50</f>
        <v>7774968901</v>
      </c>
      <c r="G7" s="112">
        <f>IF($D7=0,0,$F7/$D7)</f>
        <v>0.7833874940225531</v>
      </c>
      <c r="H7" s="113">
        <f>IF($E7=0,0,$F7/$E7)</f>
        <v>0.7833874940225531</v>
      </c>
      <c r="I7" s="114">
        <f>IF($F7&gt;$E7,$E7-$F7,0)</f>
        <v>0</v>
      </c>
      <c r="J7" s="115">
        <f>IF($F7&lt;=$E7,$E7-$F7,0)</f>
        <v>2149837099</v>
      </c>
      <c r="K7" s="113">
        <f>IF($E7=0,0,($E7-$F7)/$E7)</f>
        <v>0.2166125059774468</v>
      </c>
    </row>
    <row r="8" spans="1:11" s="86" customFormat="1" ht="13.5">
      <c r="A8" s="108"/>
      <c r="B8" s="109" t="s">
        <v>662</v>
      </c>
      <c r="C8" s="110" t="s">
        <v>682</v>
      </c>
      <c r="D8" s="111">
        <f>'[11]Summary'!$E$10</f>
        <v>364589000</v>
      </c>
      <c r="E8" s="111">
        <f>'[11]Summary'!$B$10</f>
        <v>364589000</v>
      </c>
      <c r="F8" s="111">
        <f>'[11]Summary'!$Q$10</f>
        <v>378576767</v>
      </c>
      <c r="G8" s="112">
        <f>IF($D8=0,0,$F8/$D8)</f>
        <v>1.0383658503136408</v>
      </c>
      <c r="H8" s="113">
        <f>IF($E8=0,0,$F8/$E8)</f>
        <v>1.0383658503136408</v>
      </c>
      <c r="I8" s="114">
        <f aca="true" t="shared" si="0" ref="I8:I28">IF($F8&gt;$E8,$E8-$F8,0)</f>
        <v>-13987767</v>
      </c>
      <c r="J8" s="115">
        <f>IF($F8&lt;=$E8,$E8-$F8,0)</f>
        <v>0</v>
      </c>
      <c r="K8" s="113">
        <f>IF($E8=0,0,($E8-$F8)/$E8)</f>
        <v>-0.03836585031364084</v>
      </c>
    </row>
    <row r="9" spans="1:11" s="86" customFormat="1" ht="27">
      <c r="A9" s="108"/>
      <c r="B9" s="109" t="s">
        <v>663</v>
      </c>
      <c r="C9" s="110" t="s">
        <v>683</v>
      </c>
      <c r="D9" s="111">
        <f>'[11]Summary'!$B$11</f>
        <v>1030000000</v>
      </c>
      <c r="E9" s="111">
        <f>'[11]Summary'!$E$11</f>
        <v>1030000000</v>
      </c>
      <c r="F9" s="111">
        <f>'[11]Summary'!$Q$11</f>
        <v>508273646</v>
      </c>
      <c r="G9" s="112">
        <f aca="true" t="shared" si="1" ref="G9:G29">IF($D9=0,0,$F9/$D9)</f>
        <v>0.493469559223301</v>
      </c>
      <c r="H9" s="113">
        <f aca="true" t="shared" si="2" ref="H9:H26">IF($E9=0,0,$F9/$E9)</f>
        <v>0.493469559223301</v>
      </c>
      <c r="I9" s="114">
        <f t="shared" si="0"/>
        <v>0</v>
      </c>
      <c r="J9" s="115">
        <f aca="true" t="shared" si="3" ref="J9:J26">IF($F9&lt;=$E9,$E9-$F9,0)</f>
        <v>521726354</v>
      </c>
      <c r="K9" s="113">
        <f aca="true" t="shared" si="4" ref="K9:K29">IF($E9=0,0,($E9-$F9)/$E9)</f>
        <v>0.5065304407766991</v>
      </c>
    </row>
    <row r="10" spans="1:12" s="86" customFormat="1" ht="27">
      <c r="A10" s="108"/>
      <c r="B10" s="109" t="s">
        <v>664</v>
      </c>
      <c r="C10" s="110" t="s">
        <v>684</v>
      </c>
      <c r="D10" s="111">
        <f>'[11]Summary'!$B$12</f>
        <v>125000000</v>
      </c>
      <c r="E10" s="111">
        <f>'[11]Summary'!$E$12</f>
        <v>125000000</v>
      </c>
      <c r="F10" s="116">
        <f>'[9]Summary'!$Q$12</f>
        <v>8.7</v>
      </c>
      <c r="G10" s="117">
        <f t="shared" si="1"/>
        <v>6.959999999999999E-08</v>
      </c>
      <c r="H10" s="118">
        <f t="shared" si="2"/>
        <v>6.959999999999999E-08</v>
      </c>
      <c r="I10" s="114">
        <f t="shared" si="0"/>
        <v>0</v>
      </c>
      <c r="J10" s="119"/>
      <c r="K10" s="118"/>
      <c r="L10" s="86">
        <v>1</v>
      </c>
    </row>
    <row r="11" spans="1:11" s="86" customFormat="1" ht="13.5">
      <c r="A11" s="108"/>
      <c r="B11" s="109" t="s">
        <v>665</v>
      </c>
      <c r="C11" s="110" t="s">
        <v>685</v>
      </c>
      <c r="D11" s="111">
        <f>'[11]Summary'!$B$15</f>
        <v>212000000</v>
      </c>
      <c r="E11" s="111">
        <f>'[11]Summary'!$E$15</f>
        <v>212000000</v>
      </c>
      <c r="F11" s="111">
        <f>'[11]Summary'!$Q$15</f>
        <v>197859914</v>
      </c>
      <c r="G11" s="112">
        <f t="shared" si="1"/>
        <v>0.9333014811320755</v>
      </c>
      <c r="H11" s="113">
        <f t="shared" si="2"/>
        <v>0.9333014811320755</v>
      </c>
      <c r="I11" s="114">
        <f t="shared" si="0"/>
        <v>0</v>
      </c>
      <c r="J11" s="115">
        <f t="shared" si="3"/>
        <v>14140086</v>
      </c>
      <c r="K11" s="113">
        <f t="shared" si="4"/>
        <v>0.06669851886792452</v>
      </c>
    </row>
    <row r="12" spans="1:11" s="86" customFormat="1" ht="13.5">
      <c r="A12" s="108"/>
      <c r="B12" s="109" t="s">
        <v>666</v>
      </c>
      <c r="C12" s="110" t="s">
        <v>686</v>
      </c>
      <c r="D12" s="111">
        <f>'[11]Summary'!$B$20</f>
        <v>3699462000</v>
      </c>
      <c r="E12" s="111">
        <f>'[11]Summary'!$E$20</f>
        <v>3699462000</v>
      </c>
      <c r="F12" s="111">
        <f>'[11]Summary'!$Q$20</f>
        <v>2074248244</v>
      </c>
      <c r="G12" s="112">
        <f t="shared" si="1"/>
        <v>0.5606891607482385</v>
      </c>
      <c r="H12" s="113">
        <f t="shared" si="2"/>
        <v>0.5606891607482385</v>
      </c>
      <c r="I12" s="114">
        <f t="shared" si="0"/>
        <v>0</v>
      </c>
      <c r="J12" s="115">
        <f t="shared" si="3"/>
        <v>1625213756</v>
      </c>
      <c r="K12" s="113">
        <f t="shared" si="4"/>
        <v>0.43931083925176145</v>
      </c>
    </row>
    <row r="13" spans="1:11" s="86" customFormat="1" ht="13.5">
      <c r="A13" s="108"/>
      <c r="B13" s="109" t="s">
        <v>667</v>
      </c>
      <c r="C13" s="110" t="s">
        <v>687</v>
      </c>
      <c r="D13" s="111">
        <f>'[11]Summary'!$B$21</f>
        <v>10400000</v>
      </c>
      <c r="E13" s="111">
        <f>'[11]Summary'!$E$21</f>
        <v>10400000</v>
      </c>
      <c r="F13" s="111">
        <f>'[11]Summary'!$Q$21</f>
        <v>8756915</v>
      </c>
      <c r="G13" s="112">
        <f t="shared" si="1"/>
        <v>0.8420110576923077</v>
      </c>
      <c r="H13" s="113">
        <f t="shared" si="2"/>
        <v>0.8420110576923077</v>
      </c>
      <c r="I13" s="114">
        <f t="shared" si="0"/>
        <v>0</v>
      </c>
      <c r="J13" s="115">
        <f t="shared" si="3"/>
        <v>1643085</v>
      </c>
      <c r="K13" s="113">
        <f t="shared" si="4"/>
        <v>0.1579889423076923</v>
      </c>
    </row>
    <row r="14" spans="1:12" s="86" customFormat="1" ht="13.5">
      <c r="A14" s="108"/>
      <c r="B14" s="109" t="s">
        <v>668</v>
      </c>
      <c r="C14" s="110" t="s">
        <v>688</v>
      </c>
      <c r="D14" s="111">
        <f>'[11]Summary'!$B$24</f>
        <v>622999000</v>
      </c>
      <c r="E14" s="111">
        <f>'[11]Summary'!$E$24</f>
        <v>622999000</v>
      </c>
      <c r="F14" s="116">
        <f>'[9]Summary'!$Q$24</f>
        <v>0</v>
      </c>
      <c r="G14" s="117">
        <f t="shared" si="1"/>
        <v>0</v>
      </c>
      <c r="H14" s="118">
        <f t="shared" si="2"/>
        <v>0</v>
      </c>
      <c r="I14" s="114">
        <f t="shared" si="0"/>
        <v>0</v>
      </c>
      <c r="J14" s="119"/>
      <c r="K14" s="118"/>
      <c r="L14" s="86">
        <v>1</v>
      </c>
    </row>
    <row r="15" spans="1:11" s="86" customFormat="1" ht="13.5">
      <c r="A15" s="108"/>
      <c r="B15" s="109" t="s">
        <v>669</v>
      </c>
      <c r="C15" s="110" t="s">
        <v>689</v>
      </c>
      <c r="D15" s="111">
        <f>'[11]Summary'!$B$27</f>
        <v>1020105000</v>
      </c>
      <c r="E15" s="111">
        <f>'[11]Summary'!$E$27</f>
        <v>1020105000</v>
      </c>
      <c r="F15" s="111">
        <f>'[11]Summary'!$Q$27</f>
        <v>893330295</v>
      </c>
      <c r="G15" s="112">
        <f t="shared" si="1"/>
        <v>0.8757238666607849</v>
      </c>
      <c r="H15" s="113">
        <f t="shared" si="2"/>
        <v>0.8757238666607849</v>
      </c>
      <c r="I15" s="114">
        <f t="shared" si="0"/>
        <v>0</v>
      </c>
      <c r="J15" s="115">
        <f t="shared" si="3"/>
        <v>126774705</v>
      </c>
      <c r="K15" s="113">
        <f t="shared" si="4"/>
        <v>0.12427613333921508</v>
      </c>
    </row>
    <row r="16" spans="1:12" s="86" customFormat="1" ht="13.5">
      <c r="A16" s="108"/>
      <c r="B16" s="109" t="s">
        <v>670</v>
      </c>
      <c r="C16" s="110" t="s">
        <v>690</v>
      </c>
      <c r="D16" s="111">
        <f>'[11]Summary'!$B$28</f>
        <v>1751780000</v>
      </c>
      <c r="E16" s="111">
        <f>'[11]Summary'!$E$28</f>
        <v>1751776000</v>
      </c>
      <c r="F16" s="116">
        <f>'[9]Summary'!$Q$28</f>
        <v>0</v>
      </c>
      <c r="G16" s="117">
        <f t="shared" si="1"/>
        <v>0</v>
      </c>
      <c r="H16" s="118">
        <f t="shared" si="2"/>
        <v>0</v>
      </c>
      <c r="I16" s="114">
        <f t="shared" si="0"/>
        <v>0</v>
      </c>
      <c r="J16" s="119"/>
      <c r="K16" s="118"/>
      <c r="L16" s="86">
        <v>1</v>
      </c>
    </row>
    <row r="17" spans="1:12" s="86" customFormat="1" ht="13.5">
      <c r="A17" s="108"/>
      <c r="B17" s="109" t="s">
        <v>671</v>
      </c>
      <c r="C17" s="110" t="s">
        <v>691</v>
      </c>
      <c r="D17" s="111">
        <f>'[11]Summary'!$B$29</f>
        <v>0</v>
      </c>
      <c r="E17" s="111">
        <f>'[11]Summary'!$E$29</f>
        <v>0</v>
      </c>
      <c r="F17" s="116">
        <f>'[9]Summary'!$Q$28</f>
        <v>0</v>
      </c>
      <c r="G17" s="117">
        <f t="shared" si="1"/>
        <v>0</v>
      </c>
      <c r="H17" s="118">
        <f t="shared" si="2"/>
        <v>0</v>
      </c>
      <c r="I17" s="114">
        <f>IF($F17&gt;$E17,$E17-$F17,0)</f>
        <v>0</v>
      </c>
      <c r="J17" s="119"/>
      <c r="K17" s="118"/>
      <c r="L17" s="86">
        <v>1</v>
      </c>
    </row>
    <row r="18" spans="1:11" s="86" customFormat="1" ht="13.5">
      <c r="A18" s="108"/>
      <c r="B18" s="109" t="s">
        <v>672</v>
      </c>
      <c r="C18" s="110" t="s">
        <v>692</v>
      </c>
      <c r="D18" s="111">
        <f>'[11]Summary'!$B$30</f>
        <v>220000000</v>
      </c>
      <c r="E18" s="111">
        <f>'[11]Summary'!$E$30</f>
        <v>220000000</v>
      </c>
      <c r="F18" s="111">
        <f>'[11]Summary'!$Q$30</f>
        <v>164491508</v>
      </c>
      <c r="G18" s="112">
        <f t="shared" si="1"/>
        <v>0.7476886727272727</v>
      </c>
      <c r="H18" s="113">
        <f t="shared" si="2"/>
        <v>0.7476886727272727</v>
      </c>
      <c r="I18" s="114">
        <f t="shared" si="0"/>
        <v>0</v>
      </c>
      <c r="J18" s="115">
        <f t="shared" si="3"/>
        <v>55508492</v>
      </c>
      <c r="K18" s="113">
        <f t="shared" si="4"/>
        <v>0.25231132727272726</v>
      </c>
    </row>
    <row r="19" spans="1:12" s="86" customFormat="1" ht="13.5">
      <c r="A19" s="108"/>
      <c r="B19" s="109" t="s">
        <v>673</v>
      </c>
      <c r="C19" s="110" t="s">
        <v>693</v>
      </c>
      <c r="D19" s="111">
        <f>'[11]Summary'!$B$31</f>
        <v>108900000</v>
      </c>
      <c r="E19" s="111">
        <f>'[11]Summary'!$E$31</f>
        <v>108900000</v>
      </c>
      <c r="F19" s="116">
        <f>'[9]Summary'!$Q$31</f>
        <v>0</v>
      </c>
      <c r="G19" s="117">
        <f t="shared" si="1"/>
        <v>0</v>
      </c>
      <c r="H19" s="118">
        <f t="shared" si="2"/>
        <v>0</v>
      </c>
      <c r="I19" s="114">
        <f t="shared" si="0"/>
        <v>0</v>
      </c>
      <c r="J19" s="119"/>
      <c r="K19" s="118"/>
      <c r="L19" s="86">
        <v>1</v>
      </c>
    </row>
    <row r="20" spans="1:11" s="86" customFormat="1" ht="13.5">
      <c r="A20" s="108"/>
      <c r="B20" s="109" t="s">
        <v>674</v>
      </c>
      <c r="C20" s="110" t="s">
        <v>694</v>
      </c>
      <c r="D20" s="111">
        <f>'[11]Summary'!$B$37</f>
        <v>661704000</v>
      </c>
      <c r="E20" s="111">
        <f>'[11]Summary'!$E$37</f>
        <v>670102000</v>
      </c>
      <c r="F20" s="111">
        <f>'[11]Summary'!$Q$37</f>
        <v>863489789</v>
      </c>
      <c r="G20" s="112">
        <f t="shared" si="1"/>
        <v>1.3049487217849673</v>
      </c>
      <c r="H20" s="113">
        <f t="shared" si="2"/>
        <v>1.2885945557541987</v>
      </c>
      <c r="I20" s="114">
        <f t="shared" si="0"/>
        <v>-193387789</v>
      </c>
      <c r="J20" s="115">
        <f t="shared" si="3"/>
        <v>0</v>
      </c>
      <c r="K20" s="113">
        <f t="shared" si="4"/>
        <v>-0.2885945557541986</v>
      </c>
    </row>
    <row r="21" spans="1:12" s="86" customFormat="1" ht="13.5">
      <c r="A21" s="108"/>
      <c r="B21" s="109" t="s">
        <v>675</v>
      </c>
      <c r="C21" s="110" t="s">
        <v>695</v>
      </c>
      <c r="D21" s="111">
        <f>'[11]Summary'!$B$38</f>
        <v>145978000</v>
      </c>
      <c r="E21" s="111">
        <f>'[11]Summary'!$E$38</f>
        <v>188564000</v>
      </c>
      <c r="F21" s="116">
        <f>'[9]Summary'!$Q$38</f>
        <v>5.6</v>
      </c>
      <c r="G21" s="117">
        <f t="shared" si="1"/>
        <v>3.8361944950608995E-08</v>
      </c>
      <c r="H21" s="118">
        <f t="shared" si="2"/>
        <v>2.9698139623682142E-08</v>
      </c>
      <c r="I21" s="114">
        <f t="shared" si="0"/>
        <v>0</v>
      </c>
      <c r="J21" s="119"/>
      <c r="K21" s="118"/>
      <c r="L21" s="86">
        <v>1</v>
      </c>
    </row>
    <row r="22" spans="1:12" s="86" customFormat="1" ht="13.5">
      <c r="A22" s="108"/>
      <c r="B22" s="109" t="s">
        <v>676</v>
      </c>
      <c r="C22" s="110" t="s">
        <v>696</v>
      </c>
      <c r="D22" s="111">
        <f>'[11]Summary'!$B$36</f>
        <v>833000000</v>
      </c>
      <c r="E22" s="111">
        <f>'[11]Summary'!$E$36</f>
        <v>860382000</v>
      </c>
      <c r="F22" s="116">
        <f>'[9]Summary'!$Q$36</f>
        <v>24.8</v>
      </c>
      <c r="G22" s="117">
        <f t="shared" si="1"/>
        <v>2.9771908763505404E-08</v>
      </c>
      <c r="H22" s="118">
        <f t="shared" si="2"/>
        <v>2.8824405903424295E-08</v>
      </c>
      <c r="I22" s="114">
        <f t="shared" si="0"/>
        <v>0</v>
      </c>
      <c r="J22" s="119"/>
      <c r="K22" s="118"/>
      <c r="L22" s="86">
        <v>1</v>
      </c>
    </row>
    <row r="23" spans="1:11" s="86" customFormat="1" ht="13.5">
      <c r="A23" s="108"/>
      <c r="B23" s="109" t="s">
        <v>677</v>
      </c>
      <c r="C23" s="110" t="s">
        <v>697</v>
      </c>
      <c r="D23" s="111">
        <f>'[11]Summary'!$B$39</f>
        <v>228357000</v>
      </c>
      <c r="E23" s="111">
        <f>'[11]Summary'!$E$39</f>
        <v>320357000</v>
      </c>
      <c r="F23" s="111">
        <f>'[11]Summary'!$Q$39</f>
        <v>124750320</v>
      </c>
      <c r="G23" s="112">
        <f t="shared" si="1"/>
        <v>0.5462951431311499</v>
      </c>
      <c r="H23" s="113">
        <f t="shared" si="2"/>
        <v>0.3894103141183118</v>
      </c>
      <c r="I23" s="114">
        <f t="shared" si="0"/>
        <v>0</v>
      </c>
      <c r="J23" s="115">
        <f t="shared" si="3"/>
        <v>195606680</v>
      </c>
      <c r="K23" s="113">
        <f t="shared" si="4"/>
        <v>0.6105896858816883</v>
      </c>
    </row>
    <row r="24" spans="1:12" s="86" customFormat="1" ht="13.5">
      <c r="A24" s="108"/>
      <c r="B24" s="109" t="s">
        <v>678</v>
      </c>
      <c r="C24" s="110" t="s">
        <v>698</v>
      </c>
      <c r="D24" s="111">
        <f>'[11]Summary'!$B$34</f>
        <v>0</v>
      </c>
      <c r="E24" s="111">
        <f>'[11]Summary'!$E$34</f>
        <v>0</v>
      </c>
      <c r="F24" s="116">
        <f>'[9]Summary'!$Q$34</f>
        <v>-16.6</v>
      </c>
      <c r="G24" s="117">
        <f t="shared" si="1"/>
        <v>0</v>
      </c>
      <c r="H24" s="118">
        <f t="shared" si="2"/>
        <v>0</v>
      </c>
      <c r="I24" s="114">
        <f t="shared" si="0"/>
        <v>0</v>
      </c>
      <c r="J24" s="119"/>
      <c r="K24" s="118"/>
      <c r="L24" s="86">
        <v>1</v>
      </c>
    </row>
    <row r="25" spans="1:11" s="86" customFormat="1" ht="13.5">
      <c r="A25" s="108"/>
      <c r="B25" s="109" t="s">
        <v>679</v>
      </c>
      <c r="C25" s="110" t="s">
        <v>700</v>
      </c>
      <c r="D25" s="111">
        <f>'[11]Summary'!$B$42</f>
        <v>210280000</v>
      </c>
      <c r="E25" s="111">
        <f>'[11]Summary'!$E$42</f>
        <v>210280000</v>
      </c>
      <c r="F25" s="111">
        <f>'[11]Summary'!$Q$42</f>
        <v>289381783</v>
      </c>
      <c r="G25" s="112">
        <f t="shared" si="1"/>
        <v>1.3761735923530531</v>
      </c>
      <c r="H25" s="113">
        <f t="shared" si="2"/>
        <v>1.3761735923530531</v>
      </c>
      <c r="I25" s="114">
        <f t="shared" si="0"/>
        <v>-79101783</v>
      </c>
      <c r="J25" s="115">
        <f t="shared" si="3"/>
        <v>0</v>
      </c>
      <c r="K25" s="113">
        <f t="shared" si="4"/>
        <v>-0.3761735923530531</v>
      </c>
    </row>
    <row r="26" spans="1:11" s="86" customFormat="1" ht="13.5">
      <c r="A26" s="108"/>
      <c r="B26" s="109" t="s">
        <v>680</v>
      </c>
      <c r="C26" s="110" t="s">
        <v>701</v>
      </c>
      <c r="D26" s="111">
        <f>'[11]Summary'!$B$43</f>
        <v>302286000</v>
      </c>
      <c r="E26" s="111">
        <f>'[11]Summary'!$E$43</f>
        <v>302286000</v>
      </c>
      <c r="F26" s="111">
        <f>'[11]Summary'!$Q$43</f>
        <v>210632036</v>
      </c>
      <c r="G26" s="112">
        <f t="shared" si="1"/>
        <v>0.6967971920631455</v>
      </c>
      <c r="H26" s="113">
        <f t="shared" si="2"/>
        <v>0.6967971920631455</v>
      </c>
      <c r="I26" s="114">
        <f t="shared" si="0"/>
        <v>0</v>
      </c>
      <c r="J26" s="115">
        <f t="shared" si="3"/>
        <v>91653964</v>
      </c>
      <c r="K26" s="113">
        <f t="shared" si="4"/>
        <v>0.3032028079368545</v>
      </c>
    </row>
    <row r="27" spans="1:11" s="86" customFormat="1" ht="13.5">
      <c r="A27" s="108"/>
      <c r="B27" s="109" t="s">
        <v>715</v>
      </c>
      <c r="C27" s="110" t="s">
        <v>716</v>
      </c>
      <c r="D27" s="111">
        <f>'[11]Summary'!$B$46</f>
        <v>88000000</v>
      </c>
      <c r="E27" s="111">
        <f>'[11]Summary'!$E$46</f>
        <v>88000000</v>
      </c>
      <c r="F27" s="116"/>
      <c r="G27" s="117"/>
      <c r="H27" s="118"/>
      <c r="I27" s="114">
        <f t="shared" si="0"/>
        <v>0</v>
      </c>
      <c r="J27" s="119"/>
      <c r="K27" s="118"/>
    </row>
    <row r="28" spans="1:11" s="86" customFormat="1" ht="13.5">
      <c r="A28" s="108"/>
      <c r="B28" s="109" t="s">
        <v>710</v>
      </c>
      <c r="C28" s="110"/>
      <c r="D28" s="111"/>
      <c r="E28" s="111"/>
      <c r="F28" s="120"/>
      <c r="G28" s="112"/>
      <c r="H28" s="113"/>
      <c r="I28" s="114">
        <f t="shared" si="0"/>
        <v>0</v>
      </c>
      <c r="J28" s="115"/>
      <c r="K28" s="113"/>
    </row>
    <row r="29" spans="1:11" s="79" customFormat="1" ht="15">
      <c r="A29" s="73"/>
      <c r="B29" s="74" t="s">
        <v>704</v>
      </c>
      <c r="C29" s="82"/>
      <c r="D29" s="75">
        <f>SUM(D7:D28)</f>
        <v>21559646000</v>
      </c>
      <c r="E29" s="75">
        <f>SUM(E7:E28)</f>
        <v>21730008000</v>
      </c>
      <c r="F29" s="75">
        <f>SUM(F7:F28)</f>
        <v>13488760140.5</v>
      </c>
      <c r="G29" s="76">
        <f t="shared" si="1"/>
        <v>0.6256484981478824</v>
      </c>
      <c r="H29" s="77">
        <f>IF($E29=0,0,$F29/$E29)</f>
        <v>0.6207434502785273</v>
      </c>
      <c r="I29" s="78">
        <f>SUM(I7:I28)</f>
        <v>-286477339</v>
      </c>
      <c r="J29" s="78">
        <f>SUM(J7:J28)</f>
        <v>4782104221</v>
      </c>
      <c r="K29" s="77">
        <f t="shared" si="4"/>
        <v>0.3792565497214727</v>
      </c>
    </row>
    <row r="30" spans="1:11" ht="13.5">
      <c r="A30" s="2"/>
      <c r="B30" s="121" t="s">
        <v>702</v>
      </c>
      <c r="C30" s="80"/>
      <c r="D30" s="49"/>
      <c r="E30" s="49"/>
      <c r="F30" s="49"/>
      <c r="G30" s="2"/>
      <c r="H30" s="88" t="s">
        <v>603</v>
      </c>
      <c r="I30" s="142">
        <f>SUM(I7:J28)</f>
        <v>4495626882</v>
      </c>
      <c r="J30" s="143"/>
      <c r="K30" s="2"/>
    </row>
    <row r="31" spans="2:10" ht="13.5">
      <c r="B31" s="121" t="s">
        <v>703</v>
      </c>
      <c r="E31" s="50"/>
      <c r="F31" s="50"/>
      <c r="I31" s="50"/>
      <c r="J31" s="50"/>
    </row>
    <row r="32" spans="2:10" ht="13.5">
      <c r="B32" s="121" t="s">
        <v>717</v>
      </c>
      <c r="C32" s="84"/>
      <c r="D32" s="71"/>
      <c r="E32" s="50"/>
      <c r="F32" s="50"/>
      <c r="I32" s="50"/>
      <c r="J32" s="50"/>
    </row>
    <row r="33" spans="2:10" ht="13.5">
      <c r="B33" s="121" t="s">
        <v>711</v>
      </c>
      <c r="C33" s="84"/>
      <c r="D33" s="71"/>
      <c r="E33" s="50"/>
      <c r="F33" s="50"/>
      <c r="I33" s="50"/>
      <c r="J33" s="50"/>
    </row>
    <row r="34" spans="2:10" ht="13.5">
      <c r="B34" s="121" t="s">
        <v>718</v>
      </c>
      <c r="D34" s="50"/>
      <c r="E34" s="50"/>
      <c r="F34" s="50"/>
      <c r="I34" s="50"/>
      <c r="J34" s="50"/>
    </row>
    <row r="35" spans="4:10" ht="12.75">
      <c r="D35" s="50"/>
      <c r="E35" s="50"/>
      <c r="F35" s="50"/>
      <c r="I35" s="50"/>
      <c r="J35" s="50"/>
    </row>
    <row r="36" spans="4:10" ht="12.75">
      <c r="D36" s="50"/>
      <c r="E36" s="50"/>
      <c r="F36" s="50"/>
      <c r="H36" s="106"/>
      <c r="I36" s="107"/>
      <c r="J36" s="50"/>
    </row>
    <row r="37" spans="4:10" ht="12.75">
      <c r="D37" s="50"/>
      <c r="E37" s="50"/>
      <c r="F37" s="50"/>
      <c r="H37" s="106"/>
      <c r="I37" s="50"/>
      <c r="J37" s="50"/>
    </row>
    <row r="38" spans="4:10" ht="12.75">
      <c r="D38" s="50"/>
      <c r="E38" s="50"/>
      <c r="F38" s="50"/>
      <c r="H38" s="105"/>
      <c r="I38" s="50"/>
      <c r="J38" s="50"/>
    </row>
    <row r="39" spans="4:10" ht="12.75">
      <c r="D39" s="50"/>
      <c r="E39" s="50"/>
      <c r="F39" s="50"/>
      <c r="I39" s="50"/>
      <c r="J39" s="50"/>
    </row>
    <row r="40" spans="4:10" ht="12.75">
      <c r="D40" s="50"/>
      <c r="E40" s="50"/>
      <c r="F40" s="50"/>
      <c r="I40" s="50"/>
      <c r="J40" s="50"/>
    </row>
    <row r="41" spans="4:10" ht="12.75">
      <c r="D41" s="50"/>
      <c r="E41" s="50"/>
      <c r="F41" s="50"/>
      <c r="I41" s="50"/>
      <c r="J41" s="50"/>
    </row>
    <row r="42" spans="4:10" ht="12.75">
      <c r="D42" s="50"/>
      <c r="E42" s="50"/>
      <c r="F42" s="50"/>
      <c r="I42" s="50"/>
      <c r="J42" s="50"/>
    </row>
    <row r="43" spans="4:10" ht="12.75">
      <c r="D43" s="50"/>
      <c r="E43" s="50"/>
      <c r="F43" s="50"/>
      <c r="I43" s="50"/>
      <c r="J43" s="50"/>
    </row>
    <row r="44" spans="4:10" ht="12.75">
      <c r="D44" s="50"/>
      <c r="E44" s="50"/>
      <c r="F44" s="50"/>
      <c r="I44" s="50"/>
      <c r="J44" s="50"/>
    </row>
    <row r="45" spans="4:10" ht="12.75">
      <c r="D45" s="50"/>
      <c r="E45" s="50"/>
      <c r="F45" s="50"/>
      <c r="I45" s="50"/>
      <c r="J45" s="50"/>
    </row>
    <row r="46" spans="4:10" ht="12.75">
      <c r="D46" s="50"/>
      <c r="E46" s="50"/>
      <c r="F46" s="50"/>
      <c r="I46" s="50"/>
      <c r="J46" s="50"/>
    </row>
    <row r="47" spans="4:10" ht="12.75">
      <c r="D47" s="50"/>
      <c r="E47" s="50"/>
      <c r="F47" s="50"/>
      <c r="I47" s="50"/>
      <c r="J47" s="50"/>
    </row>
    <row r="48" spans="4:10" ht="12.75">
      <c r="D48" s="50"/>
      <c r="E48" s="50"/>
      <c r="F48" s="50"/>
      <c r="I48" s="50"/>
      <c r="J48" s="50"/>
    </row>
    <row r="49" spans="4:10" ht="12.75">
      <c r="D49" s="50"/>
      <c r="E49" s="50"/>
      <c r="F49" s="50"/>
      <c r="I49" s="50"/>
      <c r="J49" s="50"/>
    </row>
    <row r="50" spans="4:10" ht="12.75">
      <c r="D50" s="50"/>
      <c r="E50" s="50"/>
      <c r="F50" s="50"/>
      <c r="I50" s="50"/>
      <c r="J50" s="50"/>
    </row>
    <row r="51" spans="4:10" ht="12.75">
      <c r="D51" s="50"/>
      <c r="E51" s="50"/>
      <c r="F51" s="50"/>
      <c r="I51" s="50"/>
      <c r="J51" s="50"/>
    </row>
    <row r="52" spans="4:10" ht="12.75">
      <c r="D52" s="50"/>
      <c r="E52" s="50"/>
      <c r="F52" s="50"/>
      <c r="I52" s="50"/>
      <c r="J52" s="50"/>
    </row>
    <row r="53" spans="4:10" ht="12.75">
      <c r="D53" s="50"/>
      <c r="E53" s="50"/>
      <c r="F53" s="50"/>
      <c r="I53" s="50"/>
      <c r="J53" s="50"/>
    </row>
    <row r="54" spans="4:10" ht="12.75">
      <c r="D54" s="50"/>
      <c r="E54" s="50"/>
      <c r="F54" s="50"/>
      <c r="I54" s="50"/>
      <c r="J54" s="50"/>
    </row>
    <row r="55" spans="4:10" ht="12.75">
      <c r="D55" s="50"/>
      <c r="E55" s="50"/>
      <c r="F55" s="50"/>
      <c r="I55" s="50"/>
      <c r="J55" s="50"/>
    </row>
    <row r="56" spans="4:10" ht="12.75">
      <c r="D56" s="50"/>
      <c r="E56" s="50"/>
      <c r="F56" s="50"/>
      <c r="I56" s="50"/>
      <c r="J56" s="50"/>
    </row>
    <row r="57" spans="4:10" ht="12.75">
      <c r="D57" s="50"/>
      <c r="E57" s="50"/>
      <c r="F57" s="50"/>
      <c r="I57" s="50"/>
      <c r="J57" s="50"/>
    </row>
    <row r="58" spans="4:10" ht="12.75">
      <c r="D58" s="50"/>
      <c r="E58" s="50"/>
      <c r="F58" s="50"/>
      <c r="I58" s="50"/>
      <c r="J58" s="50"/>
    </row>
    <row r="59" spans="4:10" ht="12.75">
      <c r="D59" s="50"/>
      <c r="E59" s="50"/>
      <c r="F59" s="50"/>
      <c r="I59" s="50"/>
      <c r="J59" s="50"/>
    </row>
    <row r="60" spans="4:10" ht="12.75">
      <c r="D60" s="50"/>
      <c r="E60" s="50"/>
      <c r="F60" s="50"/>
      <c r="I60" s="50"/>
      <c r="J60" s="50"/>
    </row>
    <row r="61" spans="4:10" ht="12.75">
      <c r="D61" s="50"/>
      <c r="E61" s="50"/>
      <c r="F61" s="50"/>
      <c r="I61" s="50"/>
      <c r="J61" s="50"/>
    </row>
    <row r="62" spans="4:10" ht="12.75">
      <c r="D62" s="50"/>
      <c r="E62" s="50"/>
      <c r="F62" s="50"/>
      <c r="I62" s="50"/>
      <c r="J62" s="50"/>
    </row>
    <row r="63" spans="4:10" ht="12.75">
      <c r="D63" s="50"/>
      <c r="E63" s="50"/>
      <c r="F63" s="50"/>
      <c r="I63" s="50"/>
      <c r="J63" s="50"/>
    </row>
    <row r="64" spans="4:10" ht="12.75">
      <c r="D64" s="50"/>
      <c r="E64" s="50"/>
      <c r="F64" s="50"/>
      <c r="I64" s="50"/>
      <c r="J64" s="50"/>
    </row>
    <row r="65" spans="4:10" ht="12.75">
      <c r="D65" s="50"/>
      <c r="E65" s="50"/>
      <c r="F65" s="50"/>
      <c r="I65" s="50"/>
      <c r="J65" s="50"/>
    </row>
    <row r="66" spans="4:10" ht="12.75">
      <c r="D66" s="50"/>
      <c r="E66" s="50"/>
      <c r="F66" s="50"/>
      <c r="I66" s="50"/>
      <c r="J66" s="50"/>
    </row>
    <row r="67" spans="4:10" ht="12.75">
      <c r="D67" s="50"/>
      <c r="E67" s="50"/>
      <c r="F67" s="50"/>
      <c r="I67" s="50"/>
      <c r="J67" s="50"/>
    </row>
    <row r="68" spans="4:10" ht="12.75">
      <c r="D68" s="50"/>
      <c r="E68" s="50"/>
      <c r="F68" s="50"/>
      <c r="I68" s="50"/>
      <c r="J68" s="50"/>
    </row>
    <row r="69" spans="4:10" ht="12.75">
      <c r="D69" s="50"/>
      <c r="E69" s="50"/>
      <c r="F69" s="50"/>
      <c r="I69" s="50"/>
      <c r="J69" s="50"/>
    </row>
    <row r="70" spans="4:10" ht="12.75">
      <c r="D70" s="50"/>
      <c r="E70" s="50"/>
      <c r="F70" s="50"/>
      <c r="I70" s="50"/>
      <c r="J70" s="50"/>
    </row>
    <row r="71" spans="4:10" ht="12.75">
      <c r="D71" s="50"/>
      <c r="E71" s="50"/>
      <c r="F71" s="50"/>
      <c r="I71" s="50"/>
      <c r="J71" s="50"/>
    </row>
    <row r="72" spans="4:10" ht="12.75">
      <c r="D72" s="50"/>
      <c r="E72" s="50"/>
      <c r="F72" s="50"/>
      <c r="I72" s="50"/>
      <c r="J72" s="50"/>
    </row>
    <row r="73" spans="4:10" ht="12.75">
      <c r="D73" s="50"/>
      <c r="E73" s="50"/>
      <c r="F73" s="50"/>
      <c r="I73" s="50"/>
      <c r="J73" s="50"/>
    </row>
    <row r="74" spans="4:10" ht="12.75">
      <c r="D74" s="50"/>
      <c r="E74" s="50"/>
      <c r="F74" s="50"/>
      <c r="I74" s="50"/>
      <c r="J74" s="50"/>
    </row>
    <row r="75" spans="4:10" ht="12.75">
      <c r="D75" s="50"/>
      <c r="E75" s="50"/>
      <c r="F75" s="50"/>
      <c r="I75" s="50"/>
      <c r="J75" s="50"/>
    </row>
    <row r="76" spans="4:10" ht="12.75">
      <c r="D76" s="50"/>
      <c r="E76" s="50"/>
      <c r="F76" s="50"/>
      <c r="I76" s="50"/>
      <c r="J76" s="50"/>
    </row>
    <row r="77" spans="4:10" ht="12.75">
      <c r="D77" s="50"/>
      <c r="E77" s="50"/>
      <c r="F77" s="50"/>
      <c r="I77" s="50"/>
      <c r="J77" s="50"/>
    </row>
    <row r="78" spans="4:10" ht="12.75">
      <c r="D78" s="50"/>
      <c r="E78" s="50"/>
      <c r="F78" s="50"/>
      <c r="I78" s="50"/>
      <c r="J78" s="50"/>
    </row>
    <row r="79" spans="4:10" ht="12.75">
      <c r="D79" s="50"/>
      <c r="E79" s="50"/>
      <c r="F79" s="50"/>
      <c r="I79" s="50"/>
      <c r="J79" s="50"/>
    </row>
    <row r="80" spans="4:10" ht="12.75">
      <c r="D80" s="50"/>
      <c r="E80" s="50"/>
      <c r="F80" s="50"/>
      <c r="I80" s="50"/>
      <c r="J80" s="50"/>
    </row>
    <row r="81" spans="4:10" ht="12.75">
      <c r="D81" s="50"/>
      <c r="E81" s="50"/>
      <c r="F81" s="50"/>
      <c r="I81" s="50"/>
      <c r="J81" s="50"/>
    </row>
    <row r="82" spans="4:10" ht="12.75">
      <c r="D82" s="50"/>
      <c r="E82" s="50"/>
      <c r="F82" s="50"/>
      <c r="I82" s="50"/>
      <c r="J82" s="50"/>
    </row>
    <row r="83" spans="4:10" ht="12.75">
      <c r="D83" s="50"/>
      <c r="E83" s="50"/>
      <c r="F83" s="50"/>
      <c r="I83" s="50"/>
      <c r="J83" s="50"/>
    </row>
    <row r="84" spans="4:10" ht="12.75">
      <c r="D84" s="50"/>
      <c r="E84" s="50"/>
      <c r="F84" s="50"/>
      <c r="I84" s="50"/>
      <c r="J84" s="50"/>
    </row>
    <row r="85" spans="4:10" ht="12.75">
      <c r="D85" s="50"/>
      <c r="E85" s="50"/>
      <c r="F85" s="50"/>
      <c r="I85" s="50"/>
      <c r="J85" s="50"/>
    </row>
    <row r="86" spans="4:10" ht="12.75">
      <c r="D86" s="50"/>
      <c r="E86" s="50"/>
      <c r="F86" s="50"/>
      <c r="I86" s="50"/>
      <c r="J86" s="50"/>
    </row>
    <row r="87" spans="4:10" ht="12.75">
      <c r="D87" s="50"/>
      <c r="E87" s="50"/>
      <c r="F87" s="50"/>
      <c r="I87" s="50"/>
      <c r="J87" s="50"/>
    </row>
    <row r="88" spans="4:10" ht="12.75">
      <c r="D88" s="50"/>
      <c r="E88" s="50"/>
      <c r="F88" s="50"/>
      <c r="I88" s="50"/>
      <c r="J88" s="50"/>
    </row>
    <row r="89" spans="4:10" ht="12.75">
      <c r="D89" s="50"/>
      <c r="E89" s="50"/>
      <c r="F89" s="50"/>
      <c r="I89" s="50"/>
      <c r="J89" s="50"/>
    </row>
    <row r="90" spans="4:10" ht="12.75">
      <c r="D90" s="50"/>
      <c r="E90" s="50"/>
      <c r="F90" s="50"/>
      <c r="I90" s="50"/>
      <c r="J90" s="50"/>
    </row>
    <row r="91" spans="4:10" ht="12.75">
      <c r="D91" s="50"/>
      <c r="E91" s="50"/>
      <c r="F91" s="50"/>
      <c r="I91" s="50"/>
      <c r="J91" s="50"/>
    </row>
    <row r="92" spans="4:10" ht="12.75">
      <c r="D92" s="50"/>
      <c r="E92" s="50"/>
      <c r="F92" s="50"/>
      <c r="I92" s="50"/>
      <c r="J92" s="50"/>
    </row>
    <row r="93" spans="4:10" ht="12.75">
      <c r="D93" s="50"/>
      <c r="E93" s="50"/>
      <c r="F93" s="50"/>
      <c r="I93" s="50"/>
      <c r="J93" s="50"/>
    </row>
    <row r="94" spans="4:10" ht="12.75">
      <c r="D94" s="50"/>
      <c r="E94" s="50"/>
      <c r="F94" s="50"/>
      <c r="I94" s="50"/>
      <c r="J94" s="50"/>
    </row>
    <row r="95" spans="4:10" ht="12.75">
      <c r="D95" s="50"/>
      <c r="E95" s="50"/>
      <c r="F95" s="50"/>
      <c r="I95" s="50"/>
      <c r="J95" s="50"/>
    </row>
    <row r="96" spans="4:10" ht="12.75">
      <c r="D96" s="50"/>
      <c r="E96" s="50"/>
      <c r="F96" s="50"/>
      <c r="I96" s="50"/>
      <c r="J96" s="50"/>
    </row>
    <row r="97" spans="4:10" ht="12.75">
      <c r="D97" s="50"/>
      <c r="E97" s="50"/>
      <c r="F97" s="50"/>
      <c r="I97" s="50"/>
      <c r="J97" s="50"/>
    </row>
    <row r="98" spans="4:10" ht="12.75">
      <c r="D98" s="50"/>
      <c r="E98" s="50"/>
      <c r="F98" s="50"/>
      <c r="I98" s="50"/>
      <c r="J98" s="50"/>
    </row>
    <row r="99" spans="4:10" ht="12.75">
      <c r="D99" s="50"/>
      <c r="E99" s="50"/>
      <c r="F99" s="50"/>
      <c r="I99" s="50"/>
      <c r="J99" s="50"/>
    </row>
    <row r="100" spans="4:10" ht="12.75">
      <c r="D100" s="50"/>
      <c r="E100" s="50"/>
      <c r="F100" s="50"/>
      <c r="I100" s="50"/>
      <c r="J100" s="50"/>
    </row>
    <row r="101" spans="4:10" ht="12.75">
      <c r="D101" s="50"/>
      <c r="E101" s="50"/>
      <c r="F101" s="50"/>
      <c r="I101" s="50"/>
      <c r="J101" s="50"/>
    </row>
    <row r="102" spans="4:10" ht="12.75">
      <c r="D102" s="50"/>
      <c r="E102" s="50"/>
      <c r="F102" s="50"/>
      <c r="I102" s="50"/>
      <c r="J102" s="50"/>
    </row>
    <row r="103" spans="4:10" ht="12.75">
      <c r="D103" s="50"/>
      <c r="E103" s="50"/>
      <c r="F103" s="50"/>
      <c r="I103" s="50"/>
      <c r="J103" s="50"/>
    </row>
    <row r="104" spans="4:10" ht="12.75">
      <c r="D104" s="50"/>
      <c r="E104" s="50"/>
      <c r="F104" s="50"/>
      <c r="I104" s="50"/>
      <c r="J104" s="50"/>
    </row>
    <row r="105" spans="4:10" ht="12.75">
      <c r="D105" s="50"/>
      <c r="E105" s="50"/>
      <c r="F105" s="50"/>
      <c r="I105" s="50"/>
      <c r="J105" s="50"/>
    </row>
    <row r="106" spans="4:10" ht="12.75">
      <c r="D106" s="50"/>
      <c r="E106" s="50"/>
      <c r="F106" s="50"/>
      <c r="I106" s="50"/>
      <c r="J106" s="50"/>
    </row>
    <row r="107" spans="4:10" ht="12.75">
      <c r="D107" s="50"/>
      <c r="E107" s="50"/>
      <c r="F107" s="50"/>
      <c r="I107" s="50"/>
      <c r="J107" s="50"/>
    </row>
    <row r="108" spans="4:10" ht="12.75">
      <c r="D108" s="50"/>
      <c r="E108" s="50"/>
      <c r="F108" s="50"/>
      <c r="I108" s="50"/>
      <c r="J108" s="50"/>
    </row>
    <row r="109" spans="4:10" ht="12.75">
      <c r="D109" s="50"/>
      <c r="E109" s="50"/>
      <c r="F109" s="50"/>
      <c r="I109" s="50"/>
      <c r="J109" s="50"/>
    </row>
    <row r="110" spans="4:10" ht="12.75">
      <c r="D110" s="50"/>
      <c r="E110" s="50"/>
      <c r="F110" s="50"/>
      <c r="I110" s="50"/>
      <c r="J110" s="50"/>
    </row>
    <row r="111" spans="4:10" ht="12.75">
      <c r="D111" s="50"/>
      <c r="E111" s="50"/>
      <c r="F111" s="50"/>
      <c r="I111" s="50"/>
      <c r="J111" s="50"/>
    </row>
    <row r="112" spans="4:10" ht="12.75">
      <c r="D112" s="50"/>
      <c r="E112" s="50"/>
      <c r="F112" s="50"/>
      <c r="I112" s="50"/>
      <c r="J112" s="50"/>
    </row>
    <row r="113" spans="4:10" ht="12.75">
      <c r="D113" s="50"/>
      <c r="E113" s="50"/>
      <c r="F113" s="50"/>
      <c r="I113" s="50"/>
      <c r="J113" s="50"/>
    </row>
    <row r="114" spans="4:10" ht="12.75">
      <c r="D114" s="50"/>
      <c r="E114" s="50"/>
      <c r="F114" s="50"/>
      <c r="I114" s="50"/>
      <c r="J114" s="50"/>
    </row>
    <row r="115" spans="4:10" ht="12.75">
      <c r="D115" s="50"/>
      <c r="E115" s="50"/>
      <c r="F115" s="50"/>
      <c r="I115" s="50"/>
      <c r="J115" s="50"/>
    </row>
    <row r="116" spans="4:10" ht="12.75">
      <c r="D116" s="50"/>
      <c r="E116" s="50"/>
      <c r="F116" s="50"/>
      <c r="I116" s="50"/>
      <c r="J116" s="50"/>
    </row>
    <row r="117" spans="4:10" ht="12.75">
      <c r="D117" s="50"/>
      <c r="E117" s="50"/>
      <c r="F117" s="50"/>
      <c r="I117" s="50"/>
      <c r="J117" s="50"/>
    </row>
    <row r="118" spans="4:10" ht="12.75">
      <c r="D118" s="50"/>
      <c r="E118" s="50"/>
      <c r="F118" s="50"/>
      <c r="I118" s="50"/>
      <c r="J118" s="50"/>
    </row>
    <row r="119" spans="4:10" ht="12.75">
      <c r="D119" s="50"/>
      <c r="E119" s="50"/>
      <c r="F119" s="50"/>
      <c r="I119" s="50"/>
      <c r="J119" s="50"/>
    </row>
    <row r="120" spans="4:10" ht="12.75">
      <c r="D120" s="50"/>
      <c r="E120" s="50"/>
      <c r="F120" s="50"/>
      <c r="I120" s="50"/>
      <c r="J120" s="50"/>
    </row>
    <row r="121" spans="4:10" ht="12.75">
      <c r="D121" s="50"/>
      <c r="E121" s="50"/>
      <c r="F121" s="50"/>
      <c r="I121" s="50"/>
      <c r="J121" s="50"/>
    </row>
    <row r="122" spans="4:10" ht="12.75">
      <c r="D122" s="50"/>
      <c r="E122" s="50"/>
      <c r="F122" s="50"/>
      <c r="I122" s="50"/>
      <c r="J122" s="50"/>
    </row>
    <row r="123" spans="4:10" ht="12.75">
      <c r="D123" s="50"/>
      <c r="E123" s="50"/>
      <c r="F123" s="50"/>
      <c r="I123" s="50"/>
      <c r="J123" s="50"/>
    </row>
    <row r="124" spans="4:10" ht="12.75">
      <c r="D124" s="50"/>
      <c r="E124" s="50"/>
      <c r="F124" s="50"/>
      <c r="I124" s="50"/>
      <c r="J124" s="50"/>
    </row>
    <row r="125" spans="4:10" ht="12.75">
      <c r="D125" s="50"/>
      <c r="E125" s="50"/>
      <c r="F125" s="50"/>
      <c r="I125" s="50"/>
      <c r="J125" s="50"/>
    </row>
    <row r="126" spans="4:10" ht="12.75">
      <c r="D126" s="50"/>
      <c r="E126" s="50"/>
      <c r="F126" s="50"/>
      <c r="I126" s="50"/>
      <c r="J126" s="50"/>
    </row>
    <row r="127" spans="4:10" ht="12.75">
      <c r="D127" s="50"/>
      <c r="E127" s="50"/>
      <c r="F127" s="50"/>
      <c r="I127" s="50"/>
      <c r="J127" s="50"/>
    </row>
    <row r="128" spans="4:10" ht="12.75">
      <c r="D128" s="50"/>
      <c r="E128" s="50"/>
      <c r="F128" s="50"/>
      <c r="I128" s="50"/>
      <c r="J128" s="50"/>
    </row>
    <row r="129" spans="4:10" ht="12.75">
      <c r="D129" s="50"/>
      <c r="E129" s="50"/>
      <c r="F129" s="50"/>
      <c r="I129" s="50"/>
      <c r="J129" s="50"/>
    </row>
    <row r="130" spans="4:10" ht="12.75">
      <c r="D130" s="50"/>
      <c r="E130" s="50"/>
      <c r="F130" s="50"/>
      <c r="I130" s="50"/>
      <c r="J130" s="50"/>
    </row>
    <row r="131" spans="4:10" ht="12.75">
      <c r="D131" s="50"/>
      <c r="E131" s="50"/>
      <c r="F131" s="50"/>
      <c r="I131" s="50"/>
      <c r="J131" s="50"/>
    </row>
    <row r="132" spans="4:10" ht="12.75">
      <c r="D132" s="50"/>
      <c r="E132" s="50"/>
      <c r="F132" s="50"/>
      <c r="I132" s="50"/>
      <c r="J132" s="50"/>
    </row>
    <row r="133" spans="4:10" ht="12.75">
      <c r="D133" s="50"/>
      <c r="E133" s="50"/>
      <c r="F133" s="50"/>
      <c r="I133" s="50"/>
      <c r="J133" s="50"/>
    </row>
    <row r="134" spans="4:10" ht="12.75">
      <c r="D134" s="50"/>
      <c r="E134" s="50"/>
      <c r="F134" s="50"/>
      <c r="I134" s="50"/>
      <c r="J134" s="50"/>
    </row>
    <row r="135" spans="4:10" ht="12.75">
      <c r="D135" s="50"/>
      <c r="E135" s="50"/>
      <c r="F135" s="50"/>
      <c r="I135" s="50"/>
      <c r="J135" s="50"/>
    </row>
    <row r="136" spans="4:10" ht="12.75">
      <c r="D136" s="50"/>
      <c r="E136" s="50"/>
      <c r="F136" s="50"/>
      <c r="I136" s="50"/>
      <c r="J136" s="50"/>
    </row>
    <row r="137" spans="4:10" ht="12.75">
      <c r="D137" s="50"/>
      <c r="E137" s="50"/>
      <c r="F137" s="50"/>
      <c r="I137" s="50"/>
      <c r="J137" s="50"/>
    </row>
    <row r="138" spans="4:10" ht="12.75">
      <c r="D138" s="50"/>
      <c r="E138" s="50"/>
      <c r="F138" s="50"/>
      <c r="I138" s="50"/>
      <c r="J138" s="50"/>
    </row>
    <row r="139" spans="4:10" ht="12.75">
      <c r="D139" s="50"/>
      <c r="E139" s="50"/>
      <c r="F139" s="50"/>
      <c r="I139" s="50"/>
      <c r="J139" s="50"/>
    </row>
    <row r="140" spans="4:10" ht="12.75">
      <c r="D140" s="50"/>
      <c r="E140" s="50"/>
      <c r="F140" s="50"/>
      <c r="I140" s="50"/>
      <c r="J140" s="50"/>
    </row>
    <row r="141" spans="4:10" ht="12.75">
      <c r="D141" s="50"/>
      <c r="E141" s="50"/>
      <c r="F141" s="50"/>
      <c r="I141" s="50"/>
      <c r="J141" s="50"/>
    </row>
    <row r="142" spans="4:10" ht="12.75">
      <c r="D142" s="50"/>
      <c r="E142" s="50"/>
      <c r="F142" s="50"/>
      <c r="I142" s="50"/>
      <c r="J142" s="50"/>
    </row>
    <row r="143" spans="4:10" ht="12.75">
      <c r="D143" s="50"/>
      <c r="E143" s="50"/>
      <c r="F143" s="50"/>
      <c r="I143" s="50"/>
      <c r="J143" s="50"/>
    </row>
    <row r="144" spans="4:10" ht="12.75">
      <c r="D144" s="50"/>
      <c r="E144" s="50"/>
      <c r="F144" s="50"/>
      <c r="I144" s="50"/>
      <c r="J144" s="50"/>
    </row>
    <row r="145" spans="4:10" ht="12.75">
      <c r="D145" s="50"/>
      <c r="E145" s="50"/>
      <c r="F145" s="50"/>
      <c r="I145" s="50"/>
      <c r="J145" s="50"/>
    </row>
    <row r="146" spans="4:10" ht="12.75">
      <c r="D146" s="50"/>
      <c r="E146" s="50"/>
      <c r="F146" s="50"/>
      <c r="I146" s="50"/>
      <c r="J146" s="50"/>
    </row>
    <row r="147" spans="4:10" ht="12.75">
      <c r="D147" s="50"/>
      <c r="E147" s="50"/>
      <c r="F147" s="50"/>
      <c r="I147" s="50"/>
      <c r="J147" s="50"/>
    </row>
    <row r="148" spans="4:10" ht="12.75">
      <c r="D148" s="50"/>
      <c r="E148" s="50"/>
      <c r="F148" s="50"/>
      <c r="I148" s="50"/>
      <c r="J148" s="50"/>
    </row>
    <row r="149" spans="4:10" ht="12.75">
      <c r="D149" s="50"/>
      <c r="E149" s="50"/>
      <c r="F149" s="50"/>
      <c r="I149" s="50"/>
      <c r="J149" s="50"/>
    </row>
    <row r="150" spans="4:10" ht="12.75">
      <c r="D150" s="50"/>
      <c r="E150" s="50"/>
      <c r="F150" s="50"/>
      <c r="I150" s="50"/>
      <c r="J150" s="50"/>
    </row>
    <row r="151" spans="4:10" ht="12.75">
      <c r="D151" s="50"/>
      <c r="E151" s="50"/>
      <c r="F151" s="50"/>
      <c r="I151" s="50"/>
      <c r="J151" s="50"/>
    </row>
    <row r="152" spans="4:10" ht="12.75">
      <c r="D152" s="50"/>
      <c r="E152" s="50"/>
      <c r="F152" s="50"/>
      <c r="I152" s="50"/>
      <c r="J152" s="50"/>
    </row>
    <row r="153" spans="4:10" ht="12.75">
      <c r="D153" s="50"/>
      <c r="E153" s="50"/>
      <c r="F153" s="50"/>
      <c r="I153" s="50"/>
      <c r="J153" s="50"/>
    </row>
    <row r="154" spans="4:10" ht="12.75">
      <c r="D154" s="50"/>
      <c r="E154" s="50"/>
      <c r="F154" s="50"/>
      <c r="I154" s="50"/>
      <c r="J154" s="50"/>
    </row>
    <row r="155" spans="4:10" ht="12.75">
      <c r="D155" s="50"/>
      <c r="E155" s="50"/>
      <c r="F155" s="50"/>
      <c r="I155" s="50"/>
      <c r="J155" s="50"/>
    </row>
    <row r="156" spans="4:10" ht="12.75">
      <c r="D156" s="50"/>
      <c r="E156" s="50"/>
      <c r="F156" s="50"/>
      <c r="I156" s="50"/>
      <c r="J156" s="50"/>
    </row>
    <row r="157" spans="4:10" ht="12.75">
      <c r="D157" s="50"/>
      <c r="E157" s="50"/>
      <c r="F157" s="50"/>
      <c r="I157" s="50"/>
      <c r="J157" s="50"/>
    </row>
    <row r="158" spans="4:10" ht="12.75">
      <c r="D158" s="50"/>
      <c r="E158" s="50"/>
      <c r="F158" s="50"/>
      <c r="I158" s="50"/>
      <c r="J158" s="50"/>
    </row>
    <row r="159" spans="4:10" ht="12.75">
      <c r="D159" s="50"/>
      <c r="E159" s="50"/>
      <c r="F159" s="50"/>
      <c r="I159" s="50"/>
      <c r="J159" s="50"/>
    </row>
    <row r="160" spans="4:10" ht="12.75">
      <c r="D160" s="50"/>
      <c r="E160" s="50"/>
      <c r="F160" s="50"/>
      <c r="I160" s="50"/>
      <c r="J160" s="50"/>
    </row>
    <row r="161" spans="4:10" ht="12.75">
      <c r="D161" s="50"/>
      <c r="E161" s="50"/>
      <c r="F161" s="50"/>
      <c r="I161" s="50"/>
      <c r="J161" s="50"/>
    </row>
    <row r="162" spans="4:10" ht="12.75">
      <c r="D162" s="50"/>
      <c r="E162" s="50"/>
      <c r="F162" s="50"/>
      <c r="I162" s="50"/>
      <c r="J162" s="50"/>
    </row>
    <row r="163" spans="4:10" ht="12.75">
      <c r="D163" s="50"/>
      <c r="E163" s="50"/>
      <c r="F163" s="50"/>
      <c r="I163" s="50"/>
      <c r="J163" s="50"/>
    </row>
    <row r="164" spans="4:10" ht="12.75">
      <c r="D164" s="50"/>
      <c r="E164" s="50"/>
      <c r="F164" s="50"/>
      <c r="I164" s="50"/>
      <c r="J164" s="50"/>
    </row>
    <row r="165" spans="4:10" ht="12.75">
      <c r="D165" s="50"/>
      <c r="E165" s="50"/>
      <c r="F165" s="50"/>
      <c r="I165" s="50"/>
      <c r="J165" s="50"/>
    </row>
    <row r="166" spans="4:10" ht="12.75">
      <c r="D166" s="50"/>
      <c r="E166" s="50"/>
      <c r="F166" s="50"/>
      <c r="I166" s="50"/>
      <c r="J166" s="50"/>
    </row>
    <row r="167" spans="4:10" ht="12.75">
      <c r="D167" s="50"/>
      <c r="E167" s="50"/>
      <c r="F167" s="50"/>
      <c r="I167" s="50"/>
      <c r="J167" s="50"/>
    </row>
    <row r="168" spans="4:10" ht="12.75">
      <c r="D168" s="50"/>
      <c r="E168" s="50"/>
      <c r="F168" s="50"/>
      <c r="I168" s="50"/>
      <c r="J168" s="50"/>
    </row>
    <row r="169" spans="4:10" ht="12.75">
      <c r="D169" s="50"/>
      <c r="E169" s="50"/>
      <c r="F169" s="50"/>
      <c r="I169" s="50"/>
      <c r="J169" s="50"/>
    </row>
    <row r="170" spans="4:10" ht="12.75">
      <c r="D170" s="50"/>
      <c r="E170" s="50"/>
      <c r="F170" s="50"/>
      <c r="I170" s="50"/>
      <c r="J170" s="50"/>
    </row>
    <row r="171" spans="4:10" ht="12.75">
      <c r="D171" s="50"/>
      <c r="E171" s="50"/>
      <c r="F171" s="50"/>
      <c r="I171" s="50"/>
      <c r="J171" s="50"/>
    </row>
    <row r="172" spans="4:10" ht="12.75">
      <c r="D172" s="50"/>
      <c r="E172" s="50"/>
      <c r="F172" s="50"/>
      <c r="I172" s="50"/>
      <c r="J172" s="50"/>
    </row>
    <row r="173" spans="4:10" ht="12.75">
      <c r="D173" s="50"/>
      <c r="E173" s="50"/>
      <c r="F173" s="50"/>
      <c r="I173" s="50"/>
      <c r="J173" s="50"/>
    </row>
    <row r="174" spans="4:10" ht="12.75">
      <c r="D174" s="50"/>
      <c r="E174" s="50"/>
      <c r="F174" s="50"/>
      <c r="I174" s="50"/>
      <c r="J174" s="50"/>
    </row>
    <row r="175" spans="4:10" ht="12.75">
      <c r="D175" s="50"/>
      <c r="E175" s="50"/>
      <c r="F175" s="50"/>
      <c r="I175" s="50"/>
      <c r="J175" s="50"/>
    </row>
    <row r="176" spans="4:10" ht="12.75">
      <c r="D176" s="50"/>
      <c r="E176" s="50"/>
      <c r="F176" s="50"/>
      <c r="I176" s="50"/>
      <c r="J176" s="50"/>
    </row>
    <row r="177" spans="4:10" ht="12.75">
      <c r="D177" s="50"/>
      <c r="E177" s="50"/>
      <c r="F177" s="50"/>
      <c r="I177" s="50"/>
      <c r="J177" s="50"/>
    </row>
    <row r="178" spans="4:10" ht="12.75">
      <c r="D178" s="50"/>
      <c r="E178" s="50"/>
      <c r="F178" s="50"/>
      <c r="I178" s="50"/>
      <c r="J178" s="50"/>
    </row>
    <row r="179" spans="4:10" ht="12.75">
      <c r="D179" s="50"/>
      <c r="E179" s="50"/>
      <c r="F179" s="50"/>
      <c r="I179" s="50"/>
      <c r="J179" s="50"/>
    </row>
    <row r="180" spans="4:10" ht="12.75">
      <c r="D180" s="50"/>
      <c r="E180" s="50"/>
      <c r="F180" s="50"/>
      <c r="I180" s="50"/>
      <c r="J180" s="50"/>
    </row>
    <row r="181" spans="4:10" ht="12.75">
      <c r="D181" s="50"/>
      <c r="E181" s="50"/>
      <c r="F181" s="50"/>
      <c r="I181" s="50"/>
      <c r="J181" s="50"/>
    </row>
    <row r="182" spans="4:10" ht="12.75">
      <c r="D182" s="50"/>
      <c r="E182" s="50"/>
      <c r="F182" s="50"/>
      <c r="I182" s="50"/>
      <c r="J182" s="50"/>
    </row>
    <row r="183" spans="4:10" ht="12.75">
      <c r="D183" s="50"/>
      <c r="E183" s="50"/>
      <c r="F183" s="50"/>
      <c r="I183" s="50"/>
      <c r="J183" s="50"/>
    </row>
    <row r="184" spans="4:10" ht="12.75">
      <c r="D184" s="50"/>
      <c r="E184" s="50"/>
      <c r="F184" s="50"/>
      <c r="I184" s="50"/>
      <c r="J184" s="50"/>
    </row>
    <row r="185" spans="4:10" ht="12.75">
      <c r="D185" s="50"/>
      <c r="E185" s="50"/>
      <c r="F185" s="50"/>
      <c r="I185" s="50"/>
      <c r="J185" s="50"/>
    </row>
    <row r="186" spans="4:10" ht="12.75">
      <c r="D186" s="50"/>
      <c r="E186" s="50"/>
      <c r="F186" s="50"/>
      <c r="I186" s="50"/>
      <c r="J186" s="50"/>
    </row>
    <row r="187" spans="4:10" ht="12.75">
      <c r="D187" s="50"/>
      <c r="E187" s="50"/>
      <c r="F187" s="50"/>
      <c r="I187" s="50"/>
      <c r="J187" s="50"/>
    </row>
    <row r="188" spans="4:10" ht="12.75">
      <c r="D188" s="50"/>
      <c r="E188" s="50"/>
      <c r="F188" s="50"/>
      <c r="I188" s="50"/>
      <c r="J188" s="50"/>
    </row>
    <row r="189" spans="4:10" ht="12.75">
      <c r="D189" s="50"/>
      <c r="E189" s="50"/>
      <c r="F189" s="50"/>
      <c r="I189" s="50"/>
      <c r="J189" s="50"/>
    </row>
    <row r="190" spans="4:10" ht="12.75">
      <c r="D190" s="50"/>
      <c r="E190" s="50"/>
      <c r="F190" s="50"/>
      <c r="I190" s="50"/>
      <c r="J190" s="50"/>
    </row>
    <row r="191" spans="4:10" ht="12.75">
      <c r="D191" s="50"/>
      <c r="E191" s="50"/>
      <c r="F191" s="50"/>
      <c r="I191" s="50"/>
      <c r="J191" s="50"/>
    </row>
    <row r="192" spans="4:10" ht="12.75">
      <c r="D192" s="50"/>
      <c r="E192" s="50"/>
      <c r="F192" s="50"/>
      <c r="I192" s="50"/>
      <c r="J192" s="50"/>
    </row>
    <row r="193" spans="4:10" ht="12.75">
      <c r="D193" s="50"/>
      <c r="E193" s="50"/>
      <c r="F193" s="50"/>
      <c r="I193" s="50"/>
      <c r="J193" s="50"/>
    </row>
    <row r="194" spans="4:10" ht="12.75">
      <c r="D194" s="50"/>
      <c r="E194" s="50"/>
      <c r="F194" s="50"/>
      <c r="I194" s="50"/>
      <c r="J194" s="50"/>
    </row>
    <row r="195" spans="4:10" ht="12.75">
      <c r="D195" s="50"/>
      <c r="E195" s="50"/>
      <c r="F195" s="50"/>
      <c r="I195" s="50"/>
      <c r="J195" s="50"/>
    </row>
    <row r="196" spans="4:10" ht="12.75">
      <c r="D196" s="50"/>
      <c r="E196" s="50"/>
      <c r="F196" s="50"/>
      <c r="I196" s="50"/>
      <c r="J196" s="50"/>
    </row>
    <row r="197" spans="4:10" ht="12.75">
      <c r="D197" s="50"/>
      <c r="E197" s="50"/>
      <c r="F197" s="50"/>
      <c r="I197" s="50"/>
      <c r="J197" s="50"/>
    </row>
    <row r="198" spans="4:10" ht="12.75">
      <c r="D198" s="50"/>
      <c r="E198" s="50"/>
      <c r="F198" s="50"/>
      <c r="I198" s="50"/>
      <c r="J198" s="50"/>
    </row>
    <row r="199" spans="4:10" ht="12.75">
      <c r="D199" s="50"/>
      <c r="E199" s="50"/>
      <c r="F199" s="50"/>
      <c r="I199" s="50"/>
      <c r="J199" s="50"/>
    </row>
    <row r="200" spans="4:10" ht="12.75">
      <c r="D200" s="50"/>
      <c r="E200" s="50"/>
      <c r="F200" s="50"/>
      <c r="I200" s="50"/>
      <c r="J200" s="50"/>
    </row>
    <row r="201" spans="4:10" ht="12.75">
      <c r="D201" s="50"/>
      <c r="E201" s="50"/>
      <c r="F201" s="50"/>
      <c r="I201" s="50"/>
      <c r="J201" s="50"/>
    </row>
    <row r="202" spans="4:10" ht="12.75">
      <c r="D202" s="50"/>
      <c r="E202" s="50"/>
      <c r="F202" s="50"/>
      <c r="I202" s="50"/>
      <c r="J202" s="50"/>
    </row>
    <row r="203" spans="4:10" ht="12.75">
      <c r="D203" s="50"/>
      <c r="E203" s="50"/>
      <c r="F203" s="50"/>
      <c r="I203" s="50"/>
      <c r="J203" s="50"/>
    </row>
    <row r="204" spans="4:10" ht="12.75">
      <c r="D204" s="50"/>
      <c r="E204" s="50"/>
      <c r="F204" s="50"/>
      <c r="I204" s="50"/>
      <c r="J204" s="50"/>
    </row>
    <row r="205" spans="4:10" ht="12.75">
      <c r="D205" s="50"/>
      <c r="E205" s="50"/>
      <c r="F205" s="50"/>
      <c r="I205" s="50"/>
      <c r="J205" s="50"/>
    </row>
    <row r="206" spans="4:10" ht="12.75">
      <c r="D206" s="50"/>
      <c r="E206" s="50"/>
      <c r="F206" s="50"/>
      <c r="I206" s="50"/>
      <c r="J206" s="50"/>
    </row>
    <row r="207" spans="4:10" ht="12.75">
      <c r="D207" s="50"/>
      <c r="E207" s="50"/>
      <c r="F207" s="50"/>
      <c r="I207" s="50"/>
      <c r="J207" s="50"/>
    </row>
    <row r="208" spans="4:10" ht="12.75">
      <c r="D208" s="50"/>
      <c r="E208" s="50"/>
      <c r="F208" s="50"/>
      <c r="I208" s="50"/>
      <c r="J208" s="50"/>
    </row>
    <row r="209" spans="4:10" ht="12.75">
      <c r="D209" s="50"/>
      <c r="E209" s="50"/>
      <c r="F209" s="50"/>
      <c r="I209" s="50"/>
      <c r="J209" s="50"/>
    </row>
    <row r="210" spans="4:10" ht="12.75">
      <c r="D210" s="50"/>
      <c r="E210" s="50"/>
      <c r="F210" s="50"/>
      <c r="I210" s="50"/>
      <c r="J210" s="50"/>
    </row>
    <row r="211" spans="4:10" ht="12.75">
      <c r="D211" s="50"/>
      <c r="E211" s="50"/>
      <c r="F211" s="50"/>
      <c r="I211" s="50"/>
      <c r="J211" s="50"/>
    </row>
    <row r="212" spans="4:10" ht="12.75">
      <c r="D212" s="50"/>
      <c r="E212" s="50"/>
      <c r="F212" s="50"/>
      <c r="I212" s="50"/>
      <c r="J212" s="50"/>
    </row>
    <row r="213" spans="4:10" ht="12.75">
      <c r="D213" s="50"/>
      <c r="E213" s="50"/>
      <c r="F213" s="50"/>
      <c r="I213" s="50"/>
      <c r="J213" s="50"/>
    </row>
    <row r="214" spans="4:10" ht="12.75">
      <c r="D214" s="50"/>
      <c r="E214" s="50"/>
      <c r="F214" s="50"/>
      <c r="I214" s="50"/>
      <c r="J214" s="50"/>
    </row>
    <row r="215" spans="4:10" ht="12.75">
      <c r="D215" s="50"/>
      <c r="E215" s="50"/>
      <c r="F215" s="50"/>
      <c r="I215" s="50"/>
      <c r="J215" s="50"/>
    </row>
    <row r="216" spans="4:10" ht="12.75">
      <c r="D216" s="50"/>
      <c r="E216" s="50"/>
      <c r="F216" s="50"/>
      <c r="I216" s="50"/>
      <c r="J216" s="50"/>
    </row>
    <row r="217" spans="4:10" ht="12.75">
      <c r="D217" s="50"/>
      <c r="E217" s="50"/>
      <c r="F217" s="50"/>
      <c r="I217" s="50"/>
      <c r="J217" s="50"/>
    </row>
    <row r="218" spans="4:10" ht="12.75">
      <c r="D218" s="50"/>
      <c r="E218" s="50"/>
      <c r="F218" s="50"/>
      <c r="I218" s="50"/>
      <c r="J218" s="50"/>
    </row>
    <row r="219" spans="4:10" ht="12.75">
      <c r="D219" s="50"/>
      <c r="E219" s="50"/>
      <c r="F219" s="50"/>
      <c r="I219" s="50"/>
      <c r="J219" s="50"/>
    </row>
    <row r="220" spans="4:10" ht="12.75">
      <c r="D220" s="50"/>
      <c r="E220" s="50"/>
      <c r="F220" s="50"/>
      <c r="I220" s="50"/>
      <c r="J220" s="50"/>
    </row>
    <row r="221" spans="4:10" ht="12.75">
      <c r="D221" s="50"/>
      <c r="E221" s="50"/>
      <c r="F221" s="50"/>
      <c r="I221" s="50"/>
      <c r="J221" s="50"/>
    </row>
    <row r="222" spans="4:10" ht="12.75">
      <c r="D222" s="50"/>
      <c r="E222" s="50"/>
      <c r="F222" s="50"/>
      <c r="I222" s="50"/>
      <c r="J222" s="50"/>
    </row>
    <row r="223" spans="4:10" ht="12.75">
      <c r="D223" s="50"/>
      <c r="E223" s="50"/>
      <c r="F223" s="50"/>
      <c r="I223" s="50"/>
      <c r="J223" s="50"/>
    </row>
    <row r="224" spans="4:10" ht="12.75">
      <c r="D224" s="50"/>
      <c r="E224" s="50"/>
      <c r="F224" s="50"/>
      <c r="I224" s="50"/>
      <c r="J224" s="50"/>
    </row>
    <row r="225" spans="4:10" ht="12.75">
      <c r="D225" s="50"/>
      <c r="E225" s="50"/>
      <c r="F225" s="50"/>
      <c r="I225" s="50"/>
      <c r="J225" s="50"/>
    </row>
    <row r="226" spans="4:10" ht="12.75">
      <c r="D226" s="50"/>
      <c r="E226" s="50"/>
      <c r="F226" s="50"/>
      <c r="I226" s="50"/>
      <c r="J226" s="50"/>
    </row>
    <row r="227" spans="4:10" ht="12.75">
      <c r="D227" s="50"/>
      <c r="E227" s="50"/>
      <c r="F227" s="50"/>
      <c r="I227" s="50"/>
      <c r="J227" s="50"/>
    </row>
    <row r="228" spans="4:10" ht="12.75">
      <c r="D228" s="50"/>
      <c r="E228" s="50"/>
      <c r="F228" s="50"/>
      <c r="I228" s="50"/>
      <c r="J228" s="50"/>
    </row>
    <row r="229" spans="4:10" ht="12.75">
      <c r="D229" s="50"/>
      <c r="E229" s="50"/>
      <c r="F229" s="50"/>
      <c r="I229" s="50"/>
      <c r="J229" s="50"/>
    </row>
    <row r="230" spans="4:10" ht="12.75">
      <c r="D230" s="50"/>
      <c r="E230" s="50"/>
      <c r="F230" s="50"/>
      <c r="I230" s="50"/>
      <c r="J230" s="50"/>
    </row>
    <row r="231" spans="4:10" ht="12.75">
      <c r="D231" s="50"/>
      <c r="E231" s="50"/>
      <c r="F231" s="50"/>
      <c r="I231" s="50"/>
      <c r="J231" s="50"/>
    </row>
    <row r="232" spans="4:10" ht="12.75">
      <c r="D232" s="50"/>
      <c r="E232" s="50"/>
      <c r="F232" s="50"/>
      <c r="I232" s="50"/>
      <c r="J232" s="50"/>
    </row>
    <row r="233" spans="4:10" ht="12.75">
      <c r="D233" s="50"/>
      <c r="E233" s="50"/>
      <c r="F233" s="50"/>
      <c r="I233" s="50"/>
      <c r="J233" s="50"/>
    </row>
    <row r="234" spans="4:10" ht="12.75">
      <c r="D234" s="50"/>
      <c r="E234" s="50"/>
      <c r="F234" s="50"/>
      <c r="I234" s="50"/>
      <c r="J234" s="50"/>
    </row>
    <row r="235" spans="4:10" ht="12.75">
      <c r="D235" s="50"/>
      <c r="E235" s="50"/>
      <c r="F235" s="50"/>
      <c r="I235" s="50"/>
      <c r="J235" s="50"/>
    </row>
    <row r="236" spans="4:10" ht="12.75">
      <c r="D236" s="50"/>
      <c r="E236" s="50"/>
      <c r="F236" s="50"/>
      <c r="I236" s="50"/>
      <c r="J236" s="50"/>
    </row>
    <row r="237" spans="4:10" ht="12.75">
      <c r="D237" s="50"/>
      <c r="E237" s="50"/>
      <c r="F237" s="50"/>
      <c r="I237" s="50"/>
      <c r="J237" s="50"/>
    </row>
    <row r="238" spans="4:10" ht="12.75">
      <c r="D238" s="50"/>
      <c r="E238" s="50"/>
      <c r="F238" s="50"/>
      <c r="I238" s="50"/>
      <c r="J238" s="50"/>
    </row>
    <row r="239" spans="4:10" ht="12.75">
      <c r="D239" s="50"/>
      <c r="E239" s="50"/>
      <c r="F239" s="50"/>
      <c r="I239" s="50"/>
      <c r="J239" s="50"/>
    </row>
    <row r="240" spans="4:10" ht="12.75">
      <c r="D240" s="50"/>
      <c r="E240" s="50"/>
      <c r="F240" s="50"/>
      <c r="I240" s="50"/>
      <c r="J240" s="50"/>
    </row>
    <row r="241" spans="4:10" ht="12.75">
      <c r="D241" s="50"/>
      <c r="E241" s="50"/>
      <c r="F241" s="50"/>
      <c r="I241" s="50"/>
      <c r="J241" s="50"/>
    </row>
    <row r="242" spans="4:10" ht="12.75">
      <c r="D242" s="50"/>
      <c r="E242" s="50"/>
      <c r="F242" s="50"/>
      <c r="I242" s="50"/>
      <c r="J242" s="50"/>
    </row>
    <row r="243" spans="4:10" ht="12.75">
      <c r="D243" s="50"/>
      <c r="E243" s="50"/>
      <c r="F243" s="50"/>
      <c r="I243" s="50"/>
      <c r="J243" s="50"/>
    </row>
    <row r="244" spans="4:10" ht="12.75">
      <c r="D244" s="50"/>
      <c r="E244" s="50"/>
      <c r="F244" s="50"/>
      <c r="I244" s="50"/>
      <c r="J244" s="50"/>
    </row>
    <row r="245" spans="4:10" ht="12.75">
      <c r="D245" s="50"/>
      <c r="E245" s="50"/>
      <c r="F245" s="50"/>
      <c r="I245" s="50"/>
      <c r="J245" s="50"/>
    </row>
    <row r="246" spans="4:10" ht="12.75">
      <c r="D246" s="50"/>
      <c r="E246" s="50"/>
      <c r="F246" s="50"/>
      <c r="I246" s="50"/>
      <c r="J246" s="50"/>
    </row>
    <row r="247" spans="4:10" ht="12.75">
      <c r="D247" s="50"/>
      <c r="E247" s="50"/>
      <c r="F247" s="50"/>
      <c r="I247" s="50"/>
      <c r="J247" s="50"/>
    </row>
    <row r="248" spans="4:10" ht="12.75">
      <c r="D248" s="50"/>
      <c r="E248" s="50"/>
      <c r="F248" s="50"/>
      <c r="I248" s="50"/>
      <c r="J248" s="50"/>
    </row>
    <row r="249" spans="4:10" ht="12.75">
      <c r="D249" s="50"/>
      <c r="E249" s="50"/>
      <c r="F249" s="50"/>
      <c r="I249" s="50"/>
      <c r="J249" s="50"/>
    </row>
    <row r="250" spans="4:10" ht="12.75">
      <c r="D250" s="50"/>
      <c r="E250" s="50"/>
      <c r="F250" s="50"/>
      <c r="I250" s="50"/>
      <c r="J250" s="50"/>
    </row>
    <row r="251" spans="4:10" ht="12.75">
      <c r="D251" s="50"/>
      <c r="E251" s="50"/>
      <c r="F251" s="50"/>
      <c r="I251" s="50"/>
      <c r="J251" s="50"/>
    </row>
    <row r="252" spans="4:10" ht="12.75">
      <c r="D252" s="50"/>
      <c r="E252" s="50"/>
      <c r="F252" s="50"/>
      <c r="I252" s="50"/>
      <c r="J252" s="50"/>
    </row>
    <row r="253" spans="4:10" ht="12.75">
      <c r="D253" s="50"/>
      <c r="E253" s="50"/>
      <c r="F253" s="50"/>
      <c r="I253" s="50"/>
      <c r="J253" s="50"/>
    </row>
    <row r="254" spans="4:10" ht="12.75">
      <c r="D254" s="50"/>
      <c r="E254" s="50"/>
      <c r="F254" s="50"/>
      <c r="I254" s="50"/>
      <c r="J254" s="50"/>
    </row>
    <row r="255" spans="4:10" ht="12.75">
      <c r="D255" s="50"/>
      <c r="E255" s="50"/>
      <c r="F255" s="50"/>
      <c r="I255" s="50"/>
      <c r="J255" s="50"/>
    </row>
    <row r="256" spans="4:10" ht="12.75">
      <c r="D256" s="50"/>
      <c r="E256" s="50"/>
      <c r="F256" s="50"/>
      <c r="I256" s="50"/>
      <c r="J256" s="50"/>
    </row>
    <row r="257" spans="4:10" ht="12.75">
      <c r="D257" s="50"/>
      <c r="E257" s="50"/>
      <c r="F257" s="50"/>
      <c r="I257" s="50"/>
      <c r="J257" s="50"/>
    </row>
    <row r="258" spans="4:10" ht="12.75">
      <c r="D258" s="50"/>
      <c r="E258" s="50"/>
      <c r="F258" s="50"/>
      <c r="I258" s="50"/>
      <c r="J258" s="50"/>
    </row>
    <row r="259" spans="4:10" ht="12.75">
      <c r="D259" s="50"/>
      <c r="E259" s="50"/>
      <c r="F259" s="50"/>
      <c r="I259" s="50"/>
      <c r="J259" s="50"/>
    </row>
    <row r="260" spans="4:10" ht="12.75">
      <c r="D260" s="50"/>
      <c r="E260" s="50"/>
      <c r="F260" s="50"/>
      <c r="I260" s="50"/>
      <c r="J260" s="50"/>
    </row>
    <row r="261" spans="4:10" ht="12.75">
      <c r="D261" s="50"/>
      <c r="E261" s="50"/>
      <c r="F261" s="50"/>
      <c r="I261" s="50"/>
      <c r="J261" s="50"/>
    </row>
    <row r="262" spans="4:10" ht="12.75">
      <c r="D262" s="50"/>
      <c r="E262" s="50"/>
      <c r="F262" s="50"/>
      <c r="I262" s="50"/>
      <c r="J262" s="50"/>
    </row>
    <row r="263" spans="4:10" ht="12.75">
      <c r="D263" s="50"/>
      <c r="E263" s="50"/>
      <c r="F263" s="50"/>
      <c r="I263" s="50"/>
      <c r="J263" s="50"/>
    </row>
    <row r="264" spans="4:10" ht="12.75">
      <c r="D264" s="50"/>
      <c r="E264" s="50"/>
      <c r="F264" s="50"/>
      <c r="I264" s="50"/>
      <c r="J264" s="50"/>
    </row>
    <row r="265" spans="4:10" ht="12.75">
      <c r="D265" s="50"/>
      <c r="E265" s="50"/>
      <c r="F265" s="50"/>
      <c r="I265" s="50"/>
      <c r="J265" s="50"/>
    </row>
    <row r="266" spans="4:10" ht="12.75">
      <c r="D266" s="50"/>
      <c r="E266" s="50"/>
      <c r="F266" s="50"/>
      <c r="I266" s="50"/>
      <c r="J266" s="50"/>
    </row>
    <row r="267" spans="4:10" ht="12.75">
      <c r="D267" s="50"/>
      <c r="E267" s="50"/>
      <c r="F267" s="50"/>
      <c r="I267" s="50"/>
      <c r="J267" s="50"/>
    </row>
    <row r="268" spans="4:10" ht="12.75">
      <c r="D268" s="50"/>
      <c r="E268" s="50"/>
      <c r="F268" s="50"/>
      <c r="I268" s="50"/>
      <c r="J268" s="50"/>
    </row>
    <row r="269" spans="4:10" ht="12.75">
      <c r="D269" s="50"/>
      <c r="E269" s="50"/>
      <c r="F269" s="50"/>
      <c r="I269" s="50"/>
      <c r="J269" s="50"/>
    </row>
    <row r="270" spans="4:10" ht="12.75">
      <c r="D270" s="50"/>
      <c r="E270" s="50"/>
      <c r="F270" s="50"/>
      <c r="I270" s="50"/>
      <c r="J270" s="50"/>
    </row>
    <row r="271" spans="4:10" ht="12.75">
      <c r="D271" s="50"/>
      <c r="E271" s="50"/>
      <c r="F271" s="50"/>
      <c r="I271" s="50"/>
      <c r="J271" s="50"/>
    </row>
    <row r="272" spans="4:10" ht="12.75">
      <c r="D272" s="50"/>
      <c r="E272" s="50"/>
      <c r="F272" s="50"/>
      <c r="I272" s="50"/>
      <c r="J272" s="50"/>
    </row>
    <row r="273" spans="4:10" ht="12.75">
      <c r="D273" s="50"/>
      <c r="E273" s="50"/>
      <c r="F273" s="50"/>
      <c r="I273" s="50"/>
      <c r="J273" s="50"/>
    </row>
    <row r="274" spans="4:10" ht="12.75">
      <c r="D274" s="50"/>
      <c r="E274" s="50"/>
      <c r="F274" s="50"/>
      <c r="I274" s="50"/>
      <c r="J274" s="50"/>
    </row>
    <row r="275" spans="4:10" ht="12.75">
      <c r="D275" s="50"/>
      <c r="E275" s="50"/>
      <c r="F275" s="50"/>
      <c r="I275" s="50"/>
      <c r="J275" s="50"/>
    </row>
    <row r="276" spans="4:10" ht="12.75">
      <c r="D276" s="50"/>
      <c r="E276" s="50"/>
      <c r="F276" s="50"/>
      <c r="I276" s="50"/>
      <c r="J276" s="50"/>
    </row>
    <row r="277" spans="4:10" ht="12.75">
      <c r="D277" s="50"/>
      <c r="E277" s="50"/>
      <c r="F277" s="50"/>
      <c r="I277" s="50"/>
      <c r="J277" s="50"/>
    </row>
    <row r="278" spans="4:10" ht="12.75">
      <c r="D278" s="50"/>
      <c r="E278" s="50"/>
      <c r="F278" s="50"/>
      <c r="I278" s="50"/>
      <c r="J278" s="50"/>
    </row>
    <row r="279" spans="4:10" ht="12.75">
      <c r="D279" s="50"/>
      <c r="E279" s="50"/>
      <c r="F279" s="50"/>
      <c r="I279" s="50"/>
      <c r="J279" s="50"/>
    </row>
    <row r="280" spans="4:10" ht="12.75">
      <c r="D280" s="50"/>
      <c r="E280" s="50"/>
      <c r="F280" s="50"/>
      <c r="I280" s="50"/>
      <c r="J280" s="50"/>
    </row>
    <row r="281" spans="4:10" ht="12.75">
      <c r="D281" s="50"/>
      <c r="E281" s="50"/>
      <c r="F281" s="50"/>
      <c r="I281" s="50"/>
      <c r="J281" s="50"/>
    </row>
    <row r="282" spans="4:10" ht="12.75">
      <c r="D282" s="50"/>
      <c r="E282" s="50"/>
      <c r="F282" s="50"/>
      <c r="I282" s="50"/>
      <c r="J282" s="50"/>
    </row>
    <row r="283" spans="4:10" ht="12.75">
      <c r="D283" s="50"/>
      <c r="E283" s="50"/>
      <c r="F283" s="50"/>
      <c r="I283" s="50"/>
      <c r="J283" s="50"/>
    </row>
    <row r="284" spans="4:10" ht="12.75">
      <c r="D284" s="50"/>
      <c r="E284" s="50"/>
      <c r="F284" s="50"/>
      <c r="I284" s="50"/>
      <c r="J284" s="50"/>
    </row>
    <row r="285" spans="4:10" ht="12.75">
      <c r="D285" s="50"/>
      <c r="E285" s="50"/>
      <c r="F285" s="50"/>
      <c r="I285" s="50"/>
      <c r="J285" s="50"/>
    </row>
    <row r="286" spans="4:10" ht="12.75">
      <c r="D286" s="50"/>
      <c r="E286" s="50"/>
      <c r="F286" s="50"/>
      <c r="I286" s="50"/>
      <c r="J286" s="50"/>
    </row>
    <row r="287" spans="4:10" ht="12.75">
      <c r="D287" s="50"/>
      <c r="E287" s="50"/>
      <c r="F287" s="50"/>
      <c r="I287" s="50"/>
      <c r="J287" s="50"/>
    </row>
    <row r="288" spans="4:10" ht="12.75">
      <c r="D288" s="50"/>
      <c r="E288" s="50"/>
      <c r="F288" s="50"/>
      <c r="I288" s="50"/>
      <c r="J288" s="50"/>
    </row>
    <row r="289" spans="4:10" ht="12.75">
      <c r="D289" s="50"/>
      <c r="E289" s="50"/>
      <c r="F289" s="50"/>
      <c r="I289" s="50"/>
      <c r="J289" s="50"/>
    </row>
    <row r="290" spans="4:10" ht="12.75">
      <c r="D290" s="50"/>
      <c r="E290" s="50"/>
      <c r="F290" s="50"/>
      <c r="I290" s="50"/>
      <c r="J290" s="50"/>
    </row>
    <row r="291" spans="4:10" ht="12.75">
      <c r="D291" s="50"/>
      <c r="E291" s="50"/>
      <c r="F291" s="50"/>
      <c r="I291" s="50"/>
      <c r="J291" s="50"/>
    </row>
    <row r="292" spans="4:10" ht="12.75">
      <c r="D292" s="50"/>
      <c r="E292" s="50"/>
      <c r="F292" s="50"/>
      <c r="I292" s="50"/>
      <c r="J292" s="50"/>
    </row>
    <row r="293" spans="4:10" ht="12.75">
      <c r="D293" s="50"/>
      <c r="E293" s="50"/>
      <c r="F293" s="50"/>
      <c r="I293" s="50"/>
      <c r="J293" s="50"/>
    </row>
    <row r="294" spans="4:10" ht="12.75">
      <c r="D294" s="50"/>
      <c r="E294" s="50"/>
      <c r="F294" s="50"/>
      <c r="I294" s="50"/>
      <c r="J294" s="50"/>
    </row>
    <row r="295" spans="4:10" ht="12.75">
      <c r="D295" s="50"/>
      <c r="E295" s="50"/>
      <c r="F295" s="50"/>
      <c r="I295" s="50"/>
      <c r="J295" s="50"/>
    </row>
    <row r="296" spans="4:10" ht="12.75">
      <c r="D296" s="50"/>
      <c r="E296" s="50"/>
      <c r="F296" s="50"/>
      <c r="I296" s="50"/>
      <c r="J296" s="50"/>
    </row>
    <row r="297" spans="4:10" ht="12.75">
      <c r="D297" s="50"/>
      <c r="E297" s="50"/>
      <c r="F297" s="50"/>
      <c r="I297" s="50"/>
      <c r="J297" s="50"/>
    </row>
    <row r="298" spans="4:10" ht="12.75">
      <c r="D298" s="50"/>
      <c r="E298" s="50"/>
      <c r="F298" s="50"/>
      <c r="I298" s="50"/>
      <c r="J298" s="50"/>
    </row>
    <row r="299" spans="4:10" ht="12.75">
      <c r="D299" s="50"/>
      <c r="E299" s="50"/>
      <c r="F299" s="50"/>
      <c r="I299" s="50"/>
      <c r="J299" s="50"/>
    </row>
    <row r="300" spans="4:10" ht="12.75">
      <c r="D300" s="50"/>
      <c r="E300" s="50"/>
      <c r="F300" s="50"/>
      <c r="I300" s="50"/>
      <c r="J300" s="50"/>
    </row>
    <row r="301" spans="4:10" ht="12.75">
      <c r="D301" s="50"/>
      <c r="E301" s="50"/>
      <c r="F301" s="50"/>
      <c r="I301" s="50"/>
      <c r="J301" s="50"/>
    </row>
    <row r="302" spans="4:10" ht="12.75">
      <c r="D302" s="50"/>
      <c r="E302" s="50"/>
      <c r="F302" s="50"/>
      <c r="I302" s="50"/>
      <c r="J302" s="50"/>
    </row>
    <row r="303" spans="4:10" ht="12.75">
      <c r="D303" s="50"/>
      <c r="E303" s="50"/>
      <c r="F303" s="50"/>
      <c r="I303" s="50"/>
      <c r="J303" s="50"/>
    </row>
    <row r="304" spans="4:10" ht="12.75">
      <c r="D304" s="50"/>
      <c r="E304" s="50"/>
      <c r="F304" s="50"/>
      <c r="I304" s="50"/>
      <c r="J304" s="50"/>
    </row>
    <row r="305" spans="4:10" ht="12.75">
      <c r="D305" s="50"/>
      <c r="E305" s="50"/>
      <c r="F305" s="50"/>
      <c r="I305" s="50"/>
      <c r="J305" s="50"/>
    </row>
    <row r="306" spans="4:10" ht="12.75">
      <c r="D306" s="50"/>
      <c r="E306" s="50"/>
      <c r="F306" s="50"/>
      <c r="I306" s="50"/>
      <c r="J306" s="50"/>
    </row>
    <row r="307" spans="4:10" ht="12.75">
      <c r="D307" s="50"/>
      <c r="E307" s="50"/>
      <c r="F307" s="50"/>
      <c r="I307" s="50"/>
      <c r="J307" s="50"/>
    </row>
    <row r="308" spans="4:10" ht="12.75">
      <c r="D308" s="50"/>
      <c r="E308" s="50"/>
      <c r="F308" s="50"/>
      <c r="I308" s="50"/>
      <c r="J308" s="50"/>
    </row>
    <row r="309" spans="4:10" ht="12.75">
      <c r="D309" s="50"/>
      <c r="E309" s="50"/>
      <c r="F309" s="50"/>
      <c r="I309" s="50"/>
      <c r="J309" s="50"/>
    </row>
    <row r="310" spans="4:10" ht="12.75">
      <c r="D310" s="50"/>
      <c r="E310" s="50"/>
      <c r="F310" s="50"/>
      <c r="I310" s="50"/>
      <c r="J310" s="50"/>
    </row>
    <row r="311" spans="4:10" ht="12.75">
      <c r="D311" s="50"/>
      <c r="E311" s="50"/>
      <c r="F311" s="50"/>
      <c r="I311" s="50"/>
      <c r="J311" s="50"/>
    </row>
    <row r="312" spans="4:10" ht="12.75">
      <c r="D312" s="50"/>
      <c r="E312" s="50"/>
      <c r="F312" s="50"/>
      <c r="I312" s="50"/>
      <c r="J312" s="50"/>
    </row>
    <row r="313" spans="4:10" ht="12.75">
      <c r="D313" s="50"/>
      <c r="E313" s="50"/>
      <c r="F313" s="50"/>
      <c r="I313" s="50"/>
      <c r="J313" s="50"/>
    </row>
    <row r="314" spans="4:10" ht="12.75">
      <c r="D314" s="50"/>
      <c r="E314" s="50"/>
      <c r="F314" s="50"/>
      <c r="I314" s="50"/>
      <c r="J314" s="50"/>
    </row>
    <row r="315" spans="4:10" ht="12.75">
      <c r="D315" s="50"/>
      <c r="E315" s="50"/>
      <c r="F315" s="50"/>
      <c r="I315" s="50"/>
      <c r="J315" s="50"/>
    </row>
    <row r="316" spans="4:10" ht="12.75">
      <c r="D316" s="50"/>
      <c r="E316" s="50"/>
      <c r="F316" s="50"/>
      <c r="I316" s="50"/>
      <c r="J316" s="50"/>
    </row>
    <row r="317" spans="4:10" ht="12.75">
      <c r="D317" s="50"/>
      <c r="E317" s="50"/>
      <c r="F317" s="50"/>
      <c r="I317" s="50"/>
      <c r="J317" s="50"/>
    </row>
    <row r="318" spans="4:10" ht="12.75">
      <c r="D318" s="50"/>
      <c r="E318" s="50"/>
      <c r="F318" s="50"/>
      <c r="I318" s="50"/>
      <c r="J318" s="50"/>
    </row>
    <row r="319" spans="4:10" ht="12.75">
      <c r="D319" s="50"/>
      <c r="E319" s="50"/>
      <c r="F319" s="50"/>
      <c r="I319" s="50"/>
      <c r="J319" s="50"/>
    </row>
    <row r="320" spans="4:10" ht="12.75">
      <c r="D320" s="50"/>
      <c r="E320" s="50"/>
      <c r="F320" s="50"/>
      <c r="I320" s="50"/>
      <c r="J320" s="50"/>
    </row>
    <row r="321" spans="4:10" ht="12.75">
      <c r="D321" s="50"/>
      <c r="E321" s="50"/>
      <c r="F321" s="50"/>
      <c r="I321" s="50"/>
      <c r="J321" s="50"/>
    </row>
    <row r="322" spans="4:10" ht="12.75">
      <c r="D322" s="50"/>
      <c r="E322" s="50"/>
      <c r="F322" s="50"/>
      <c r="I322" s="50"/>
      <c r="J322" s="50"/>
    </row>
    <row r="323" spans="4:10" ht="12.75">
      <c r="D323" s="50"/>
      <c r="E323" s="50"/>
      <c r="F323" s="50"/>
      <c r="I323" s="50"/>
      <c r="J323" s="50"/>
    </row>
    <row r="324" spans="4:10" ht="12.75">
      <c r="D324" s="50"/>
      <c r="E324" s="50"/>
      <c r="F324" s="50"/>
      <c r="I324" s="50"/>
      <c r="J324" s="50"/>
    </row>
    <row r="325" spans="4:10" ht="12.75">
      <c r="D325" s="50"/>
      <c r="E325" s="50"/>
      <c r="F325" s="50"/>
      <c r="I325" s="50"/>
      <c r="J325" s="50"/>
    </row>
    <row r="326" spans="4:10" ht="12.75">
      <c r="D326" s="50"/>
      <c r="E326" s="50"/>
      <c r="F326" s="50"/>
      <c r="I326" s="50"/>
      <c r="J326" s="50"/>
    </row>
    <row r="327" spans="4:10" ht="12.75">
      <c r="D327" s="50"/>
      <c r="E327" s="50"/>
      <c r="F327" s="50"/>
      <c r="I327" s="50"/>
      <c r="J327" s="50"/>
    </row>
    <row r="328" spans="4:10" ht="12.75">
      <c r="D328" s="50"/>
      <c r="E328" s="50"/>
      <c r="F328" s="50"/>
      <c r="I328" s="50"/>
      <c r="J328" s="50"/>
    </row>
    <row r="329" spans="4:10" ht="12.75">
      <c r="D329" s="50"/>
      <c r="E329" s="50"/>
      <c r="F329" s="50"/>
      <c r="I329" s="50"/>
      <c r="J329" s="50"/>
    </row>
    <row r="330" spans="4:10" ht="12.75">
      <c r="D330" s="50"/>
      <c r="E330" s="50"/>
      <c r="F330" s="50"/>
      <c r="I330" s="50"/>
      <c r="J330" s="50"/>
    </row>
    <row r="331" spans="4:10" ht="12.75">
      <c r="D331" s="50"/>
      <c r="E331" s="50"/>
      <c r="F331" s="50"/>
      <c r="I331" s="50"/>
      <c r="J331" s="50"/>
    </row>
    <row r="332" spans="4:10" ht="12.75">
      <c r="D332" s="50"/>
      <c r="E332" s="50"/>
      <c r="F332" s="50"/>
      <c r="I332" s="50"/>
      <c r="J332" s="50"/>
    </row>
    <row r="333" spans="4:10" ht="12.75">
      <c r="D333" s="50"/>
      <c r="E333" s="50"/>
      <c r="F333" s="50"/>
      <c r="I333" s="50"/>
      <c r="J333" s="50"/>
    </row>
    <row r="334" spans="4:10" ht="12.75">
      <c r="D334" s="50"/>
      <c r="E334" s="50"/>
      <c r="F334" s="50"/>
      <c r="I334" s="50"/>
      <c r="J334" s="50"/>
    </row>
    <row r="335" spans="4:10" ht="12.75">
      <c r="D335" s="50"/>
      <c r="E335" s="50"/>
      <c r="F335" s="50"/>
      <c r="I335" s="50"/>
      <c r="J335" s="50"/>
    </row>
    <row r="336" spans="4:10" ht="12.75">
      <c r="D336" s="50"/>
      <c r="E336" s="50"/>
      <c r="F336" s="50"/>
      <c r="I336" s="50"/>
      <c r="J336" s="50"/>
    </row>
    <row r="337" spans="4:10" ht="12.75">
      <c r="D337" s="50"/>
      <c r="E337" s="50"/>
      <c r="F337" s="50"/>
      <c r="I337" s="50"/>
      <c r="J337" s="50"/>
    </row>
    <row r="338" spans="4:10" ht="12.75">
      <c r="D338" s="50"/>
      <c r="E338" s="50"/>
      <c r="F338" s="50"/>
      <c r="I338" s="50"/>
      <c r="J338" s="50"/>
    </row>
    <row r="339" spans="4:10" ht="12.75">
      <c r="D339" s="50"/>
      <c r="E339" s="50"/>
      <c r="F339" s="50"/>
      <c r="I339" s="50"/>
      <c r="J339" s="50"/>
    </row>
    <row r="340" spans="4:10" ht="12.75">
      <c r="D340" s="50"/>
      <c r="E340" s="50"/>
      <c r="F340" s="50"/>
      <c r="I340" s="50"/>
      <c r="J340" s="50"/>
    </row>
    <row r="341" spans="4:10" ht="12.75">
      <c r="D341" s="50"/>
      <c r="E341" s="50"/>
      <c r="F341" s="50"/>
      <c r="I341" s="50"/>
      <c r="J341" s="50"/>
    </row>
    <row r="342" spans="4:10" ht="12.75">
      <c r="D342" s="50"/>
      <c r="E342" s="50"/>
      <c r="F342" s="50"/>
      <c r="I342" s="50"/>
      <c r="J342" s="50"/>
    </row>
    <row r="343" spans="4:10" ht="12.75">
      <c r="D343" s="50"/>
      <c r="E343" s="50"/>
      <c r="F343" s="50"/>
      <c r="I343" s="50"/>
      <c r="J343" s="50"/>
    </row>
    <row r="344" spans="4:10" ht="12.75">
      <c r="D344" s="50"/>
      <c r="E344" s="50"/>
      <c r="F344" s="50"/>
      <c r="I344" s="50"/>
      <c r="J344" s="50"/>
    </row>
    <row r="345" spans="4:10" ht="12.75">
      <c r="D345" s="50"/>
      <c r="E345" s="50"/>
      <c r="F345" s="50"/>
      <c r="I345" s="50"/>
      <c r="J345" s="50"/>
    </row>
    <row r="346" spans="4:10" ht="12.75">
      <c r="D346" s="50"/>
      <c r="E346" s="50"/>
      <c r="F346" s="50"/>
      <c r="I346" s="50"/>
      <c r="J346" s="50"/>
    </row>
    <row r="347" spans="4:10" ht="12.75">
      <c r="D347" s="50"/>
      <c r="E347" s="50"/>
      <c r="F347" s="50"/>
      <c r="I347" s="50"/>
      <c r="J347" s="50"/>
    </row>
    <row r="348" spans="4:10" ht="12.75">
      <c r="D348" s="50"/>
      <c r="E348" s="50"/>
      <c r="F348" s="50"/>
      <c r="I348" s="50"/>
      <c r="J348" s="50"/>
    </row>
    <row r="349" spans="4:10" ht="12.75">
      <c r="D349" s="50"/>
      <c r="E349" s="50"/>
      <c r="F349" s="50"/>
      <c r="I349" s="50"/>
      <c r="J349" s="50"/>
    </row>
    <row r="350" spans="4:10" ht="12.75">
      <c r="D350" s="50"/>
      <c r="E350" s="50"/>
      <c r="F350" s="50"/>
      <c r="I350" s="50"/>
      <c r="J350" s="50"/>
    </row>
    <row r="351" spans="4:10" ht="12.75">
      <c r="D351" s="50"/>
      <c r="E351" s="50"/>
      <c r="F351" s="50"/>
      <c r="I351" s="50"/>
      <c r="J351" s="50"/>
    </row>
    <row r="352" spans="4:10" ht="12.75">
      <c r="D352" s="50"/>
      <c r="E352" s="50"/>
      <c r="F352" s="50"/>
      <c r="I352" s="50"/>
      <c r="J352" s="50"/>
    </row>
    <row r="353" spans="4:10" ht="12.75">
      <c r="D353" s="50"/>
      <c r="E353" s="50"/>
      <c r="F353" s="50"/>
      <c r="I353" s="50"/>
      <c r="J353" s="50"/>
    </row>
    <row r="354" spans="4:10" ht="12.75">
      <c r="D354" s="50"/>
      <c r="E354" s="50"/>
      <c r="F354" s="50"/>
      <c r="I354" s="50"/>
      <c r="J354" s="50"/>
    </row>
    <row r="355" spans="4:10" ht="12.75">
      <c r="D355" s="50"/>
      <c r="E355" s="50"/>
      <c r="F355" s="50"/>
      <c r="I355" s="50"/>
      <c r="J355" s="50"/>
    </row>
    <row r="356" spans="4:10" ht="12.75">
      <c r="D356" s="50"/>
      <c r="E356" s="50"/>
      <c r="F356" s="50"/>
      <c r="I356" s="50"/>
      <c r="J356" s="50"/>
    </row>
    <row r="357" spans="4:10" ht="12.75">
      <c r="D357" s="50"/>
      <c r="E357" s="50"/>
      <c r="F357" s="50"/>
      <c r="I357" s="50"/>
      <c r="J357" s="50"/>
    </row>
    <row r="358" spans="4:10" ht="12.75">
      <c r="D358" s="50"/>
      <c r="E358" s="50"/>
      <c r="F358" s="50"/>
      <c r="I358" s="50"/>
      <c r="J358" s="50"/>
    </row>
    <row r="359" spans="4:10" ht="12.75">
      <c r="D359" s="50"/>
      <c r="E359" s="50"/>
      <c r="F359" s="50"/>
      <c r="I359" s="50"/>
      <c r="J359" s="50"/>
    </row>
    <row r="360" spans="4:10" ht="12.75">
      <c r="D360" s="50"/>
      <c r="E360" s="50"/>
      <c r="F360" s="50"/>
      <c r="I360" s="50"/>
      <c r="J360" s="50"/>
    </row>
    <row r="361" spans="4:10" ht="12.75">
      <c r="D361" s="50"/>
      <c r="E361" s="50"/>
      <c r="F361" s="50"/>
      <c r="I361" s="50"/>
      <c r="J361" s="50"/>
    </row>
    <row r="362" spans="4:10" ht="12.75">
      <c r="D362" s="50"/>
      <c r="E362" s="50"/>
      <c r="F362" s="50"/>
      <c r="I362" s="50"/>
      <c r="J362" s="50"/>
    </row>
    <row r="363" spans="4:10" ht="12.75">
      <c r="D363" s="50"/>
      <c r="E363" s="50"/>
      <c r="F363" s="50"/>
      <c r="I363" s="50"/>
      <c r="J363" s="50"/>
    </row>
    <row r="364" spans="4:10" ht="12.75">
      <c r="D364" s="50"/>
      <c r="E364" s="50"/>
      <c r="F364" s="50"/>
      <c r="I364" s="50"/>
      <c r="J364" s="50"/>
    </row>
    <row r="365" spans="4:10" ht="12.75">
      <c r="D365" s="50"/>
      <c r="E365" s="50"/>
      <c r="F365" s="50"/>
      <c r="I365" s="50"/>
      <c r="J365" s="50"/>
    </row>
    <row r="366" spans="4:10" ht="12.75">
      <c r="D366" s="50"/>
      <c r="E366" s="50"/>
      <c r="F366" s="50"/>
      <c r="I366" s="50"/>
      <c r="J366" s="50"/>
    </row>
    <row r="367" spans="4:10" ht="12.75">
      <c r="D367" s="50"/>
      <c r="E367" s="50"/>
      <c r="F367" s="50"/>
      <c r="I367" s="50"/>
      <c r="J367" s="50"/>
    </row>
    <row r="368" spans="4:10" ht="12.75">
      <c r="D368" s="50"/>
      <c r="E368" s="50"/>
      <c r="F368" s="50"/>
      <c r="I368" s="50"/>
      <c r="J368" s="50"/>
    </row>
    <row r="369" spans="4:10" ht="12.75">
      <c r="D369" s="50"/>
      <c r="E369" s="50"/>
      <c r="F369" s="50"/>
      <c r="I369" s="50"/>
      <c r="J369" s="50"/>
    </row>
    <row r="370" spans="4:10" ht="12.75">
      <c r="D370" s="50"/>
      <c r="E370" s="50"/>
      <c r="F370" s="50"/>
      <c r="I370" s="50"/>
      <c r="J370" s="50"/>
    </row>
    <row r="371" spans="4:10" ht="12.75">
      <c r="D371" s="50"/>
      <c r="E371" s="50"/>
      <c r="F371" s="50"/>
      <c r="I371" s="50"/>
      <c r="J371" s="50"/>
    </row>
    <row r="372" spans="4:10" ht="12.75">
      <c r="D372" s="50"/>
      <c r="E372" s="50"/>
      <c r="F372" s="50"/>
      <c r="I372" s="50"/>
      <c r="J372" s="50"/>
    </row>
    <row r="373" spans="4:10" ht="12.75">
      <c r="D373" s="50"/>
      <c r="E373" s="50"/>
      <c r="F373" s="50"/>
      <c r="I373" s="50"/>
      <c r="J373" s="50"/>
    </row>
    <row r="374" spans="4:10" ht="12.75">
      <c r="D374" s="50"/>
      <c r="E374" s="50"/>
      <c r="F374" s="50"/>
      <c r="I374" s="50"/>
      <c r="J374" s="50"/>
    </row>
    <row r="375" spans="4:10" ht="12.75">
      <c r="D375" s="50"/>
      <c r="E375" s="50"/>
      <c r="F375" s="50"/>
      <c r="I375" s="50"/>
      <c r="J375" s="50"/>
    </row>
    <row r="376" spans="4:10" ht="12.75">
      <c r="D376" s="50"/>
      <c r="E376" s="50"/>
      <c r="F376" s="50"/>
      <c r="I376" s="50"/>
      <c r="J376" s="50"/>
    </row>
    <row r="377" spans="4:10" ht="12.75">
      <c r="D377" s="50"/>
      <c r="E377" s="50"/>
      <c r="F377" s="50"/>
      <c r="I377" s="50"/>
      <c r="J377" s="50"/>
    </row>
    <row r="378" spans="4:10" ht="12.75">
      <c r="D378" s="50"/>
      <c r="E378" s="50"/>
      <c r="F378" s="50"/>
      <c r="I378" s="50"/>
      <c r="J378" s="50"/>
    </row>
  </sheetData>
  <sheetProtection/>
  <mergeCells count="11">
    <mergeCell ref="B4:B5"/>
    <mergeCell ref="C4:C5"/>
    <mergeCell ref="D4:D5"/>
    <mergeCell ref="E4:E5"/>
    <mergeCell ref="I4:I5"/>
    <mergeCell ref="I30:J30"/>
    <mergeCell ref="J4:J5"/>
    <mergeCell ref="K4:K5"/>
    <mergeCell ref="F4:F5"/>
    <mergeCell ref="G4:G5"/>
    <mergeCell ref="H4:H5"/>
  </mergeCells>
  <printOptions horizontalCentered="1"/>
  <pageMargins left="0.05" right="0.05" top="0.590551181102362" bottom="0.590551181102362" header="0.31496062992126" footer="0.31496062992126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26.8515625" style="3" customWidth="1"/>
    <col min="3" max="3" width="7.421875" style="3" customWidth="1"/>
    <col min="4" max="4" width="12.7109375" style="3" customWidth="1"/>
    <col min="5" max="10" width="12.140625" style="3" customWidth="1"/>
    <col min="11" max="11" width="13.28125" style="3" customWidth="1"/>
    <col min="12" max="16384" width="9.140625" style="3" customWidth="1"/>
  </cols>
  <sheetData>
    <row r="1" spans="1:11" ht="15.75">
      <c r="A1" s="122" t="s">
        <v>714</v>
      </c>
      <c r="C1" s="5"/>
      <c r="D1" s="5"/>
      <c r="E1" s="5"/>
      <c r="F1" s="5"/>
      <c r="G1" s="5"/>
      <c r="H1" s="5"/>
      <c r="I1" s="5"/>
      <c r="J1" s="5"/>
      <c r="K1" s="5"/>
    </row>
    <row r="2" spans="1:11" ht="15.75">
      <c r="A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32"/>
      <c r="B3" s="152" t="s">
        <v>0</v>
      </c>
      <c r="C3" s="128" t="s">
        <v>1</v>
      </c>
      <c r="D3" s="130" t="s">
        <v>705</v>
      </c>
      <c r="E3" s="130" t="s">
        <v>708</v>
      </c>
      <c r="F3" s="130" t="s">
        <v>713</v>
      </c>
      <c r="G3" s="140" t="s">
        <v>706</v>
      </c>
      <c r="H3" s="130" t="s">
        <v>707</v>
      </c>
      <c r="I3" s="155" t="s">
        <v>3</v>
      </c>
      <c r="J3" s="136" t="s">
        <v>4</v>
      </c>
      <c r="K3" s="138" t="s">
        <v>712</v>
      </c>
    </row>
    <row r="4" spans="1:11" ht="30" customHeight="1">
      <c r="A4" s="33"/>
      <c r="B4" s="153"/>
      <c r="C4" s="129"/>
      <c r="D4" s="154"/>
      <c r="E4" s="131"/>
      <c r="F4" s="131"/>
      <c r="G4" s="141"/>
      <c r="H4" s="131"/>
      <c r="I4" s="156"/>
      <c r="J4" s="137"/>
      <c r="K4" s="139"/>
    </row>
    <row r="5" spans="1:11" ht="16.5">
      <c r="A5" s="32"/>
      <c r="B5" s="25"/>
      <c r="C5" s="6"/>
      <c r="D5" s="6"/>
      <c r="E5" s="6"/>
      <c r="F5" s="6"/>
      <c r="G5" s="7"/>
      <c r="H5" s="6"/>
      <c r="I5" s="8"/>
      <c r="J5" s="34"/>
      <c r="K5" s="25"/>
    </row>
    <row r="6" spans="1:11" ht="16.5">
      <c r="A6" s="33"/>
      <c r="B6" s="35" t="s">
        <v>25</v>
      </c>
      <c r="C6" s="36"/>
      <c r="D6" s="12"/>
      <c r="E6" s="12"/>
      <c r="F6" s="12"/>
      <c r="G6" s="13"/>
      <c r="H6" s="12"/>
      <c r="I6" s="14"/>
      <c r="J6" s="37"/>
      <c r="K6" s="26"/>
    </row>
    <row r="7" spans="1:11" ht="12.75">
      <c r="A7" s="38" t="s">
        <v>26</v>
      </c>
      <c r="B7" s="39" t="s">
        <v>27</v>
      </c>
      <c r="C7" s="18" t="s">
        <v>28</v>
      </c>
      <c r="D7" s="47">
        <f>'[1]NMA'!$B$53-'[1]NMA'!$B$12-'[1]NMA'!$B$24-'[1]NMA'!$B$28-'[1]NMA'!$B$29-'[1]NMA'!$B$31-'[1]NMA'!$B$34-'[1]NMA'!$B$35-'[1]NMA'!$B$36-'[1]NMA'!$B$38-'[1]NMA'!$B$46</f>
        <v>610034000</v>
      </c>
      <c r="E7" s="47">
        <f>'[1]NMA'!$E$53-'[1]NMA'!$E$12-'[1]NMA'!$E$24-'[1]NMA'!$E$28-'[1]NMA'!$E$29-'[1]NMA'!$E$31-'[1]NMA'!$E$34-'[1]NMA'!$E$35-'[1]NMA'!$E$36-'[1]NMA'!$E$38-'[1]NMA'!$E$46</f>
        <v>610034000</v>
      </c>
      <c r="F7" s="47">
        <f>'[1]NMA'!$Q$53</f>
        <v>320151228</v>
      </c>
      <c r="G7" s="23">
        <f>IF($D7=0,0,$F7/$D7)</f>
        <v>0.5248088270489841</v>
      </c>
      <c r="H7" s="19">
        <f>IF($E7=0,0,$F7/$E7)</f>
        <v>0.5248088270489841</v>
      </c>
      <c r="I7" s="57">
        <f>IF($F7&gt;$E7,$E7-$F7,0)</f>
        <v>0</v>
      </c>
      <c r="J7" s="58">
        <f>IF($F7&lt;=$E7,$E7-$F7,0)</f>
        <v>289882772</v>
      </c>
      <c r="K7" s="27">
        <f>IF($E7=0,0,($E7-$F7)/$E7)</f>
        <v>0.47519117295101587</v>
      </c>
    </row>
    <row r="8" spans="1:11" ht="16.5">
      <c r="A8" s="40"/>
      <c r="B8" s="41" t="s">
        <v>602</v>
      </c>
      <c r="C8" s="42"/>
      <c r="D8" s="51">
        <f>D7</f>
        <v>610034000</v>
      </c>
      <c r="E8" s="51">
        <f>E7</f>
        <v>610034000</v>
      </c>
      <c r="F8" s="51">
        <f>F7</f>
        <v>320151228</v>
      </c>
      <c r="G8" s="24">
        <f>IF($D8=0,0,$F8/$D8)</f>
        <v>0.5248088270489841</v>
      </c>
      <c r="H8" s="22">
        <f>IF($E8=0,0,$F8/$E8)</f>
        <v>0.5248088270489841</v>
      </c>
      <c r="I8" s="62">
        <f>SUM(I7)</f>
        <v>0</v>
      </c>
      <c r="J8" s="63">
        <f>SUM(J7)</f>
        <v>289882772</v>
      </c>
      <c r="K8" s="28">
        <f>IF($E8=0,0,($E8-$F8)/$E8)</f>
        <v>0.47519117295101587</v>
      </c>
    </row>
    <row r="9" spans="1:11" ht="12.75">
      <c r="A9" s="38" t="s">
        <v>29</v>
      </c>
      <c r="B9" s="39" t="s">
        <v>30</v>
      </c>
      <c r="C9" s="18" t="s">
        <v>31</v>
      </c>
      <c r="D9" s="47">
        <f>'[1]EC101'!$B$53-'[1]EC101'!$B$12-'[1]EC101'!$B$24-'[1]EC101'!$B$28-'[1]EC101'!$B$29-'[1]EC101'!$B$31-'[1]EC101'!$B$34-'[1]EC101'!$B$35-'[1]EC101'!$B$36-'[1]EC101'!$B$38-'[1]EC101'!$B$46</f>
        <v>12112000</v>
      </c>
      <c r="E9" s="47">
        <f>'[1]EC101'!$E$53-'[1]EC101'!$E$12-'[1]EC101'!$E$24-'[1]EC101'!$E$28-'[1]EC101'!$E$29-'[1]EC101'!$E$31-'[1]EC101'!$E$34-'[1]EC101'!$E$35-'[1]EC101'!$E$36-'[1]EC101'!$E$38-'[1]EC101'!$E$46</f>
        <v>12112000</v>
      </c>
      <c r="F9" s="47">
        <f>'[1]EC101'!$Q$53</f>
        <v>14148075</v>
      </c>
      <c r="G9" s="23">
        <f aca="true" t="shared" si="0" ref="G9:G40">IF($D9=0,0,$F9/$D9)</f>
        <v>1.1681039464993395</v>
      </c>
      <c r="H9" s="19">
        <f aca="true" t="shared" si="1" ref="H9:H40">IF($E9=0,0,$F9/$E9)</f>
        <v>1.1681039464993395</v>
      </c>
      <c r="I9" s="57">
        <f aca="true" t="shared" si="2" ref="I9:I18">IF($F9&gt;$E9,$E9-$F9,0)</f>
        <v>-2036075</v>
      </c>
      <c r="J9" s="58">
        <f aca="true" t="shared" si="3" ref="J9:J18">IF($F9&lt;=$E9,$E9-$F9,0)</f>
        <v>0</v>
      </c>
      <c r="K9" s="27">
        <f aca="true" t="shared" si="4" ref="K9:K40">IF($E9=0,0,($E9-$F9)/$E9)</f>
        <v>-0.1681039464993395</v>
      </c>
    </row>
    <row r="10" spans="1:11" ht="12.75">
      <c r="A10" s="38" t="s">
        <v>29</v>
      </c>
      <c r="B10" s="39" t="s">
        <v>32</v>
      </c>
      <c r="C10" s="18" t="s">
        <v>33</v>
      </c>
      <c r="D10" s="47">
        <f>'[1]EC102'!$B$53-'[1]EC102'!$B$12-'[1]EC102'!$B$24-'[1]EC102'!$B$28-'[1]EC102'!$B$29-'[1]EC102'!$B$31-'[1]EC102'!$B$34-'[1]EC102'!$B$35-'[1]EC102'!$B$36-'[1]EC102'!$B$38-'[1]EC102'!$B$46</f>
        <v>14940000</v>
      </c>
      <c r="E10" s="47">
        <f>'[1]EC102'!$E$53-'[1]EC102'!$E$12-'[1]EC102'!$E$24-'[1]EC102'!$E$28-'[1]EC102'!$E$29-'[1]EC102'!$E$31-'[1]EC102'!$E$34-'[1]EC102'!$E$35-'[1]EC102'!$E$36-'[1]EC102'!$E$38-'[1]EC102'!$E$46</f>
        <v>14940000</v>
      </c>
      <c r="F10" s="47">
        <f>'[1]EC102'!$Q$53</f>
        <v>16015499</v>
      </c>
      <c r="G10" s="23">
        <f t="shared" si="0"/>
        <v>1.0719878848728246</v>
      </c>
      <c r="H10" s="19">
        <f t="shared" si="1"/>
        <v>1.0719878848728246</v>
      </c>
      <c r="I10" s="57">
        <f t="shared" si="2"/>
        <v>-1075499</v>
      </c>
      <c r="J10" s="58">
        <f t="shared" si="3"/>
        <v>0</v>
      </c>
      <c r="K10" s="27">
        <f t="shared" si="4"/>
        <v>-0.07198788487282463</v>
      </c>
    </row>
    <row r="11" spans="1:11" ht="12.75">
      <c r="A11" s="38" t="s">
        <v>29</v>
      </c>
      <c r="B11" s="39" t="s">
        <v>34</v>
      </c>
      <c r="C11" s="18" t="s">
        <v>35</v>
      </c>
      <c r="D11" s="47">
        <f>'[1]EC103'!$B$53-'[1]EC103'!$B$12-'[1]EC103'!$B$24-'[1]EC103'!$B$28-'[1]EC103'!$B$29-'[1]EC103'!$B$31-'[1]EC103'!$B$34-'[1]EC103'!$B$35-'[1]EC103'!$B$36-'[1]EC103'!$B$38-'[1]EC103'!$B$46</f>
        <v>8972000</v>
      </c>
      <c r="E11" s="47">
        <f>'[1]EC103'!$E$53-'[1]EC103'!$E$12-'[1]EC103'!$E$24-'[1]EC103'!$E$28-'[1]EC103'!$E$29-'[1]EC103'!$E$31-'[1]EC103'!$E$34-'[1]EC103'!$E$35-'[1]EC103'!$E$36-'[1]EC103'!$E$38-'[1]EC103'!$E$46</f>
        <v>8972000</v>
      </c>
      <c r="F11" s="47">
        <f>'[1]EC103'!$Q$53</f>
        <v>13845411</v>
      </c>
      <c r="G11" s="23">
        <f t="shared" si="0"/>
        <v>1.5431800044583148</v>
      </c>
      <c r="H11" s="19">
        <f t="shared" si="1"/>
        <v>1.5431800044583148</v>
      </c>
      <c r="I11" s="57">
        <f>IF($F11&gt;$E11,$E11-$F11,0)</f>
        <v>-4873411</v>
      </c>
      <c r="J11" s="58">
        <f t="shared" si="3"/>
        <v>0</v>
      </c>
      <c r="K11" s="27">
        <f t="shared" si="4"/>
        <v>-0.5431800044583147</v>
      </c>
    </row>
    <row r="12" spans="1:11" ht="12.75">
      <c r="A12" s="38" t="s">
        <v>29</v>
      </c>
      <c r="B12" s="39" t="s">
        <v>36</v>
      </c>
      <c r="C12" s="18" t="s">
        <v>37</v>
      </c>
      <c r="D12" s="47">
        <f>'[1]EC104'!$B$53-'[1]EC104'!$B$12-'[1]EC104'!$B$24-'[1]EC104'!$B$28-'[1]EC104'!$B$29-'[1]EC104'!$B$31-'[1]EC104'!$B$34-'[1]EC104'!$B$35-'[1]EC104'!$B$36-'[1]EC104'!$B$38-'[1]EC104'!$B$46</f>
        <v>49573000</v>
      </c>
      <c r="E12" s="47">
        <f>'[1]EC104'!$E$53-'[1]EC104'!$E$12-'[1]EC104'!$E$24-'[1]EC104'!$E$28-'[1]EC104'!$E$29-'[1]EC104'!$E$31-'[1]EC104'!$E$34-'[1]EC104'!$E$35-'[1]EC104'!$E$36-'[1]EC104'!$E$38-'[1]EC104'!$E$46</f>
        <v>49573000</v>
      </c>
      <c r="F12" s="47">
        <f>'[1]EC104'!$Q$53</f>
        <v>37767603</v>
      </c>
      <c r="G12" s="23">
        <f t="shared" si="0"/>
        <v>0.7618583301393904</v>
      </c>
      <c r="H12" s="19">
        <f t="shared" si="1"/>
        <v>0.7618583301393904</v>
      </c>
      <c r="I12" s="57">
        <f t="shared" si="2"/>
        <v>0</v>
      </c>
      <c r="J12" s="58">
        <f t="shared" si="3"/>
        <v>11805397</v>
      </c>
      <c r="K12" s="27">
        <f t="shared" si="4"/>
        <v>0.2381416698606096</v>
      </c>
    </row>
    <row r="13" spans="1:11" ht="12.75">
      <c r="A13" s="38" t="s">
        <v>29</v>
      </c>
      <c r="B13" s="39" t="s">
        <v>38</v>
      </c>
      <c r="C13" s="18" t="s">
        <v>39</v>
      </c>
      <c r="D13" s="47">
        <f>'[1]EC105'!$B$53-'[1]EC105'!$B$12-'[1]EC105'!$B$24-'[1]EC105'!$B$28-'[1]EC105'!$B$29-'[1]EC105'!$B$31-'[1]EC105'!$B$34-'[1]EC105'!$B$35-'[1]EC105'!$B$36-'[1]EC105'!$B$38-'[1]EC105'!$B$46</f>
        <v>29414000</v>
      </c>
      <c r="E13" s="47">
        <f>'[1]EC105'!$E$53-'[1]EC105'!$E$12-'[1]EC105'!$E$24-'[1]EC105'!$E$28-'[1]EC105'!$E$29-'[1]EC105'!$E$31-'[1]EC105'!$E$34-'[1]EC105'!$E$35-'[1]EC105'!$E$36-'[1]EC105'!$E$38-'[1]EC105'!$E$46</f>
        <v>29414000</v>
      </c>
      <c r="F13" s="47">
        <f>'[1]EC105'!$Q$53</f>
        <v>27027985</v>
      </c>
      <c r="G13" s="23">
        <f t="shared" si="0"/>
        <v>0.9188816549942205</v>
      </c>
      <c r="H13" s="19">
        <f t="shared" si="1"/>
        <v>0.9188816549942205</v>
      </c>
      <c r="I13" s="57">
        <f t="shared" si="2"/>
        <v>0</v>
      </c>
      <c r="J13" s="58">
        <f t="shared" si="3"/>
        <v>2386015</v>
      </c>
      <c r="K13" s="27">
        <f t="shared" si="4"/>
        <v>0.08111834500577957</v>
      </c>
    </row>
    <row r="14" spans="1:11" ht="12.75">
      <c r="A14" s="38" t="s">
        <v>29</v>
      </c>
      <c r="B14" s="39" t="s">
        <v>40</v>
      </c>
      <c r="C14" s="18" t="s">
        <v>41</v>
      </c>
      <c r="D14" s="47">
        <f>'[1]EC106'!$B$53-'[1]EC106'!$B$12-'[1]EC106'!$B$24-'[1]EC106'!$B$28-'[1]EC106'!$B$29-'[1]EC106'!$B$31-'[1]EC106'!$B$34-'[1]EC106'!$B$35-'[1]EC106'!$B$36-'[1]EC106'!$B$38-'[1]EC106'!$B$46</f>
        <v>17493000</v>
      </c>
      <c r="E14" s="47">
        <f>'[1]EC106'!$E$53-'[1]EC106'!$E$12-'[1]EC106'!$E$24-'[1]EC106'!$E$28-'[1]EC106'!$E$29-'[1]EC106'!$E$31-'[1]EC106'!$E$34-'[1]EC106'!$E$35-'[1]EC106'!$E$36-'[1]EC106'!$E$38-'[1]EC106'!$E$46</f>
        <v>17493000</v>
      </c>
      <c r="F14" s="47">
        <f>'[1]EC106'!$Q$53</f>
        <v>18258849</v>
      </c>
      <c r="G14" s="23">
        <f t="shared" si="0"/>
        <v>1.04378031212485</v>
      </c>
      <c r="H14" s="19">
        <f t="shared" si="1"/>
        <v>1.04378031212485</v>
      </c>
      <c r="I14" s="57">
        <f t="shared" si="2"/>
        <v>-765849</v>
      </c>
      <c r="J14" s="58">
        <f t="shared" si="3"/>
        <v>0</v>
      </c>
      <c r="K14" s="27">
        <f t="shared" si="4"/>
        <v>-0.04378031212484994</v>
      </c>
    </row>
    <row r="15" spans="1:11" ht="12.75">
      <c r="A15" s="38" t="s">
        <v>29</v>
      </c>
      <c r="B15" s="39" t="s">
        <v>42</v>
      </c>
      <c r="C15" s="18" t="s">
        <v>43</v>
      </c>
      <c r="D15" s="47">
        <f>'[1]EC107'!$B$53-'[1]EC107'!$B$12-'[1]EC107'!$B$24-'[1]EC107'!$B$28-'[1]EC107'!$B$29-'[1]EC107'!$B$31-'[1]EC107'!$B$34-'[1]EC107'!$B$35-'[1]EC107'!$B$36-'[1]EC107'!$B$38-'[1]EC107'!$B$46</f>
        <v>11642000</v>
      </c>
      <c r="E15" s="47">
        <f>'[1]EC107'!$E$53-'[1]EC107'!$E$12-'[1]EC107'!$E$24-'[1]EC107'!$E$28-'[1]EC107'!$E$29-'[1]EC107'!$E$31-'[1]EC107'!$E$34-'[1]EC107'!$E$35-'[1]EC107'!$E$36-'[1]EC107'!$E$38-'[1]EC107'!$E$46</f>
        <v>11642000</v>
      </c>
      <c r="F15" s="47">
        <f>'[1]EC107'!$Q$53</f>
        <v>9343360</v>
      </c>
      <c r="G15" s="23">
        <f t="shared" si="0"/>
        <v>0.8025562618106854</v>
      </c>
      <c r="H15" s="19">
        <f t="shared" si="1"/>
        <v>0.8025562618106854</v>
      </c>
      <c r="I15" s="57">
        <f t="shared" si="2"/>
        <v>0</v>
      </c>
      <c r="J15" s="58">
        <f t="shared" si="3"/>
        <v>2298640</v>
      </c>
      <c r="K15" s="27">
        <f t="shared" si="4"/>
        <v>0.19744373818931454</v>
      </c>
    </row>
    <row r="16" spans="1:11" ht="12.75">
      <c r="A16" s="38" t="s">
        <v>29</v>
      </c>
      <c r="B16" s="39" t="s">
        <v>44</v>
      </c>
      <c r="C16" s="18" t="s">
        <v>45</v>
      </c>
      <c r="D16" s="47">
        <f>'[1]EC108'!$B$53-'[1]EC108'!$B$12-'[1]EC108'!$B$24-'[1]EC108'!$B$28-'[1]EC108'!$B$29-'[1]EC108'!$B$31-'[1]EC108'!$B$34-'[1]EC108'!$B$35-'[1]EC108'!$B$36-'[1]EC108'!$B$38-'[1]EC108'!$B$46</f>
        <v>21074000</v>
      </c>
      <c r="E16" s="47">
        <f>'[1]EC108'!$E$53-'[1]EC108'!$E$12-'[1]EC108'!$E$24-'[1]EC108'!$E$28-'[1]EC108'!$E$29-'[1]EC108'!$E$31-'[1]EC108'!$E$34-'[1]EC108'!$E$35-'[1]EC108'!$E$36-'[1]EC108'!$E$38-'[1]EC108'!$E$46</f>
        <v>21074000</v>
      </c>
      <c r="F16" s="47">
        <f>'[1]EC108'!$Q$53</f>
        <v>18687743</v>
      </c>
      <c r="G16" s="23">
        <f t="shared" si="0"/>
        <v>0.8867677232608902</v>
      </c>
      <c r="H16" s="19">
        <f t="shared" si="1"/>
        <v>0.8867677232608902</v>
      </c>
      <c r="I16" s="57">
        <f t="shared" si="2"/>
        <v>0</v>
      </c>
      <c r="J16" s="58">
        <f t="shared" si="3"/>
        <v>2386257</v>
      </c>
      <c r="K16" s="27">
        <f t="shared" si="4"/>
        <v>0.11323227673910981</v>
      </c>
    </row>
    <row r="17" spans="1:11" ht="12.75">
      <c r="A17" s="38" t="s">
        <v>29</v>
      </c>
      <c r="B17" s="39" t="s">
        <v>46</v>
      </c>
      <c r="C17" s="18" t="s">
        <v>47</v>
      </c>
      <c r="D17" s="47">
        <f>'[1]EC109'!$B$53-'[1]EC109'!$B$12-'[1]EC109'!$B$24-'[1]EC109'!$B$28-'[1]EC109'!$B$29-'[1]EC109'!$B$31-'[1]EC109'!$B$34-'[1]EC109'!$B$35-'[1]EC109'!$B$36-'[1]EC109'!$B$38-'[1]EC109'!$B$46</f>
        <v>14502000</v>
      </c>
      <c r="E17" s="47">
        <f>'[1]EC109'!$E$53-'[1]EC109'!$E$12-'[1]EC109'!$E$24-'[1]EC109'!$E$28-'[1]EC109'!$E$29-'[1]EC109'!$E$31-'[1]EC109'!$E$34-'[1]EC109'!$E$35-'[1]EC109'!$E$36-'[1]EC109'!$E$38-'[1]EC109'!$E$46</f>
        <v>14502000</v>
      </c>
      <c r="F17" s="47">
        <f>'[1]EC109'!$Q$53</f>
        <v>8584819</v>
      </c>
      <c r="G17" s="23">
        <f t="shared" si="0"/>
        <v>0.5919748310577851</v>
      </c>
      <c r="H17" s="19">
        <f t="shared" si="1"/>
        <v>0.5919748310577851</v>
      </c>
      <c r="I17" s="57">
        <f t="shared" si="2"/>
        <v>0</v>
      </c>
      <c r="J17" s="58">
        <f t="shared" si="3"/>
        <v>5917181</v>
      </c>
      <c r="K17" s="27">
        <f t="shared" si="4"/>
        <v>0.40802516894221486</v>
      </c>
    </row>
    <row r="18" spans="1:11" ht="12.75">
      <c r="A18" s="38" t="s">
        <v>48</v>
      </c>
      <c r="B18" s="39" t="s">
        <v>49</v>
      </c>
      <c r="C18" s="18" t="s">
        <v>50</v>
      </c>
      <c r="D18" s="47">
        <f>'[1]DC10'!$B$53-'[1]DC10'!$B$12-'[1]DC10'!$B$24-'[1]DC10'!$B$28-'[1]DC10'!$B$29-'[1]DC10'!$B$31-'[1]DC10'!$B$34-'[1]DC10'!$B$35-'[1]DC10'!$B$36-'[1]DC10'!$B$38-'[1]DC10'!$B$46</f>
        <v>42622000</v>
      </c>
      <c r="E18" s="47">
        <f>'[1]DC10'!$E$53-'[1]DC10'!$E$12-'[1]DC10'!$E$24-'[1]DC10'!$E$28-'[1]DC10'!$E$29-'[1]DC10'!$E$31-'[1]DC10'!$E$34-'[1]DC10'!$E$35-'[1]DC10'!$E$36-'[1]DC10'!$E$38-'[1]DC10'!$E$46</f>
        <v>18845000</v>
      </c>
      <c r="F18" s="47">
        <f>'[1]DC10'!$Q$53</f>
        <v>11786812</v>
      </c>
      <c r="G18" s="23">
        <f t="shared" si="0"/>
        <v>0.2765429121111163</v>
      </c>
      <c r="H18" s="19">
        <f t="shared" si="1"/>
        <v>0.625460971079862</v>
      </c>
      <c r="I18" s="57">
        <f t="shared" si="2"/>
        <v>0</v>
      </c>
      <c r="J18" s="58">
        <f t="shared" si="3"/>
        <v>7058188</v>
      </c>
      <c r="K18" s="27">
        <f t="shared" si="4"/>
        <v>0.37453902892013796</v>
      </c>
    </row>
    <row r="19" spans="1:11" ht="16.5">
      <c r="A19" s="40"/>
      <c r="B19" s="41" t="s">
        <v>604</v>
      </c>
      <c r="C19" s="42"/>
      <c r="D19" s="51">
        <f>SUM(D9:D18)</f>
        <v>222344000</v>
      </c>
      <c r="E19" s="51">
        <f>SUM(E9:E18)</f>
        <v>198567000</v>
      </c>
      <c r="F19" s="51">
        <f>SUM(F9:F18)</f>
        <v>175466156</v>
      </c>
      <c r="G19" s="24">
        <f t="shared" si="0"/>
        <v>0.789165239448782</v>
      </c>
      <c r="H19" s="22">
        <f t="shared" si="1"/>
        <v>0.8836622198049021</v>
      </c>
      <c r="I19" s="62">
        <f>SUM(I9:I18)</f>
        <v>-8750834</v>
      </c>
      <c r="J19" s="63">
        <f>SUM(J9:J18)</f>
        <v>31851678</v>
      </c>
      <c r="K19" s="28">
        <f t="shared" si="4"/>
        <v>0.11633778019509787</v>
      </c>
    </row>
    <row r="20" spans="1:11" ht="12.75">
      <c r="A20" s="38" t="s">
        <v>29</v>
      </c>
      <c r="B20" s="39" t="s">
        <v>51</v>
      </c>
      <c r="C20" s="18" t="s">
        <v>52</v>
      </c>
      <c r="D20" s="47">
        <f>'[1]EC121'!$B$53-'[1]EC121'!$B$12-'[1]EC121'!$B$24-'[1]EC121'!$B$28-'[1]EC121'!$B$29-'[1]EC121'!$B$31-'[1]EC121'!$B$34-'[1]EC121'!$B$35-'[1]EC121'!$B$36-'[1]EC121'!$B$38-'[1]EC121'!$B$46</f>
        <v>39280000</v>
      </c>
      <c r="E20" s="47">
        <f>'[1]EC121'!$E$53-'[1]EC121'!$E$12-'[1]EC121'!$E$24-'[1]EC121'!$E$28-'[1]EC121'!$E$29-'[1]EC121'!$E$31-'[1]EC121'!$E$34-'[1]EC121'!$E$35-'[1]EC121'!$E$36-'[1]EC121'!$E$38-'[1]EC121'!$E$46</f>
        <v>39280000</v>
      </c>
      <c r="F20" s="47">
        <f>'[1]EC121'!$Q$53</f>
        <v>42581917</v>
      </c>
      <c r="G20" s="23">
        <f t="shared" si="0"/>
        <v>1.0840610234215886</v>
      </c>
      <c r="H20" s="19">
        <f t="shared" si="1"/>
        <v>1.0840610234215886</v>
      </c>
      <c r="I20" s="57">
        <f aca="true" t="shared" si="5" ref="I20:I28">IF($F20&gt;$E20,$E20-$F20,0)</f>
        <v>-3301917</v>
      </c>
      <c r="J20" s="58">
        <f aca="true" t="shared" si="6" ref="J20:J28">IF($F20&lt;=$E20,$E20-$F20,0)</f>
        <v>0</v>
      </c>
      <c r="K20" s="27">
        <f t="shared" si="4"/>
        <v>-0.0840610234215886</v>
      </c>
    </row>
    <row r="21" spans="1:11" ht="12.75">
      <c r="A21" s="38" t="s">
        <v>29</v>
      </c>
      <c r="B21" s="39" t="s">
        <v>53</v>
      </c>
      <c r="C21" s="18" t="s">
        <v>54</v>
      </c>
      <c r="D21" s="47">
        <f>'[1]EC122'!$B$53-'[1]EC122'!$B$12-'[1]EC122'!$B$24-'[1]EC122'!$B$28-'[1]EC122'!$B$29-'[1]EC122'!$B$31-'[1]EC122'!$B$34-'[1]EC122'!$B$35-'[1]EC122'!$B$36-'[1]EC122'!$B$38-'[1]EC122'!$B$46</f>
        <v>38836000</v>
      </c>
      <c r="E21" s="47">
        <f>'[1]EC122'!$E$53-'[1]EC122'!$E$12-'[1]EC122'!$E$24-'[1]EC122'!$E$28-'[1]EC122'!$E$29-'[1]EC122'!$E$31-'[1]EC122'!$E$34-'[1]EC122'!$E$35-'[1]EC122'!$E$36-'[1]EC122'!$E$38-'[1]EC122'!$E$46</f>
        <v>38836000</v>
      </c>
      <c r="F21" s="47">
        <f>'[1]EC122'!$Q$53</f>
        <v>39263313</v>
      </c>
      <c r="G21" s="23">
        <f t="shared" si="0"/>
        <v>1.011003012668658</v>
      </c>
      <c r="H21" s="19">
        <f t="shared" si="1"/>
        <v>1.011003012668658</v>
      </c>
      <c r="I21" s="57">
        <f t="shared" si="5"/>
        <v>-427313</v>
      </c>
      <c r="J21" s="58">
        <f t="shared" si="6"/>
        <v>0</v>
      </c>
      <c r="K21" s="27">
        <f t="shared" si="4"/>
        <v>-0.011003012668657946</v>
      </c>
    </row>
    <row r="22" spans="1:11" ht="12.75">
      <c r="A22" s="38" t="s">
        <v>29</v>
      </c>
      <c r="B22" s="39" t="s">
        <v>55</v>
      </c>
      <c r="C22" s="18" t="s">
        <v>56</v>
      </c>
      <c r="D22" s="47">
        <f>'[1]EC123'!$B$53-'[1]EC123'!$B$12-'[1]EC123'!$B$24-'[1]EC123'!$B$28-'[1]EC123'!$B$29-'[1]EC123'!$B$31-'[1]EC123'!$B$34-'[1]EC123'!$B$35-'[1]EC123'!$B$36-'[1]EC123'!$B$38-'[1]EC123'!$B$46</f>
        <v>12138000</v>
      </c>
      <c r="E22" s="47">
        <f>'[1]EC123'!$E$53-'[1]EC123'!$E$12-'[1]EC123'!$E$24-'[1]EC123'!$E$28-'[1]EC123'!$E$29-'[1]EC123'!$E$31-'[1]EC123'!$E$34-'[1]EC123'!$E$35-'[1]EC123'!$E$36-'[1]EC123'!$E$38-'[1]EC123'!$E$46</f>
        <v>12138000</v>
      </c>
      <c r="F22" s="47">
        <f>'[1]EC123'!$Q$53</f>
        <v>13352049</v>
      </c>
      <c r="G22" s="23">
        <f t="shared" si="0"/>
        <v>1.1000205140879882</v>
      </c>
      <c r="H22" s="19">
        <f t="shared" si="1"/>
        <v>1.1000205140879882</v>
      </c>
      <c r="I22" s="57">
        <f t="shared" si="5"/>
        <v>-1214049</v>
      </c>
      <c r="J22" s="58">
        <f t="shared" si="6"/>
        <v>0</v>
      </c>
      <c r="K22" s="27">
        <f t="shared" si="4"/>
        <v>-0.10002051408798814</v>
      </c>
    </row>
    <row r="23" spans="1:11" ht="12.75">
      <c r="A23" s="38" t="s">
        <v>29</v>
      </c>
      <c r="B23" s="39" t="s">
        <v>57</v>
      </c>
      <c r="C23" s="18" t="s">
        <v>58</v>
      </c>
      <c r="D23" s="47">
        <f>'[1]EC124'!$B$53-'[1]EC124'!$B$12-'[1]EC124'!$B$24-'[1]EC124'!$B$28-'[1]EC124'!$B$29-'[1]EC124'!$B$31-'[1]EC124'!$B$34-'[1]EC124'!$B$35-'[1]EC124'!$B$36-'[1]EC124'!$B$38-'[1]EC124'!$B$46</f>
        <v>21027000</v>
      </c>
      <c r="E23" s="47">
        <f>'[1]EC124'!$E$53-'[1]EC124'!$E$12-'[1]EC124'!$E$24-'[1]EC124'!$E$28-'[1]EC124'!$E$29-'[1]EC124'!$E$31-'[1]EC124'!$E$34-'[1]EC124'!$E$35-'[1]EC124'!$E$36-'[1]EC124'!$E$38-'[1]EC124'!$E$46</f>
        <v>21027000</v>
      </c>
      <c r="F23" s="47">
        <f>'[1]EC124'!$Q$53</f>
        <v>15271306</v>
      </c>
      <c r="G23" s="23">
        <f t="shared" si="0"/>
        <v>0.7262712702715556</v>
      </c>
      <c r="H23" s="19">
        <f t="shared" si="1"/>
        <v>0.7262712702715556</v>
      </c>
      <c r="I23" s="57">
        <f t="shared" si="5"/>
        <v>0</v>
      </c>
      <c r="J23" s="58">
        <f t="shared" si="6"/>
        <v>5755694</v>
      </c>
      <c r="K23" s="27">
        <f t="shared" si="4"/>
        <v>0.27372872972844436</v>
      </c>
    </row>
    <row r="24" spans="1:11" ht="12.75">
      <c r="A24" s="38" t="s">
        <v>29</v>
      </c>
      <c r="B24" s="39" t="s">
        <v>59</v>
      </c>
      <c r="C24" s="18" t="s">
        <v>60</v>
      </c>
      <c r="D24" s="47">
        <f>'[1]EC125'!$B$53-'[1]EC125'!$B$12-'[1]EC125'!$B$24-'[1]EC125'!$B$28-'[1]EC125'!$B$29-'[1]EC125'!$B$31-'[1]EC125'!$B$34-'[1]EC125'!$B$35-'[1]EC125'!$B$36-'[1]EC125'!$B$38-'[1]EC125'!$B$46</f>
        <v>305725000</v>
      </c>
      <c r="E24" s="47">
        <f>'[1]EC125'!$E$53-'[1]EC125'!$E$12-'[1]EC125'!$E$24-'[1]EC125'!$E$28-'[1]EC125'!$E$29-'[1]EC125'!$E$31-'[1]EC125'!$E$34-'[1]EC125'!$E$35-'[1]EC125'!$E$36-'[1]EC125'!$E$38-'[1]EC125'!$E$46</f>
        <v>299772000</v>
      </c>
      <c r="F24" s="47">
        <f>'[1]EC125'!$Q$53</f>
        <v>238438821</v>
      </c>
      <c r="G24" s="23">
        <f t="shared" si="0"/>
        <v>0.7799127353013329</v>
      </c>
      <c r="H24" s="19">
        <f t="shared" si="1"/>
        <v>0.7954005744365718</v>
      </c>
      <c r="I24" s="57">
        <f t="shared" si="5"/>
        <v>0</v>
      </c>
      <c r="J24" s="58">
        <f t="shared" si="6"/>
        <v>61333179</v>
      </c>
      <c r="K24" s="27">
        <f t="shared" si="4"/>
        <v>0.2045994255634282</v>
      </c>
    </row>
    <row r="25" spans="1:11" ht="12.75">
      <c r="A25" s="38" t="s">
        <v>29</v>
      </c>
      <c r="B25" s="39" t="s">
        <v>61</v>
      </c>
      <c r="C25" s="18" t="s">
        <v>62</v>
      </c>
      <c r="D25" s="47">
        <f>'[1]EC126'!$B$53-'[1]EC126'!$B$12-'[1]EC126'!$B$24-'[1]EC126'!$B$28-'[1]EC126'!$B$29-'[1]EC126'!$B$31-'[1]EC126'!$B$34-'[1]EC126'!$B$35-'[1]EC126'!$B$36-'[1]EC126'!$B$38-'[1]EC126'!$B$46</f>
        <v>16299000</v>
      </c>
      <c r="E25" s="47">
        <f>'[1]EC126'!$E$53-'[1]EC126'!$E$12-'[1]EC126'!$E$24-'[1]EC126'!$E$28-'[1]EC126'!$E$29-'[1]EC126'!$E$31-'[1]EC126'!$E$34-'[1]EC126'!$E$35-'[1]EC126'!$E$36-'[1]EC126'!$E$38-'[1]EC126'!$E$46</f>
        <v>16299000</v>
      </c>
      <c r="F25" s="47">
        <f>'[1]EC126'!$Q$53</f>
        <v>15062970</v>
      </c>
      <c r="G25" s="23">
        <f t="shared" si="0"/>
        <v>0.9241652862138782</v>
      </c>
      <c r="H25" s="19">
        <f t="shared" si="1"/>
        <v>0.9241652862138782</v>
      </c>
      <c r="I25" s="57">
        <f t="shared" si="5"/>
        <v>0</v>
      </c>
      <c r="J25" s="58">
        <f t="shared" si="6"/>
        <v>1236030</v>
      </c>
      <c r="K25" s="27">
        <f t="shared" si="4"/>
        <v>0.07583471378612185</v>
      </c>
    </row>
    <row r="26" spans="1:11" ht="12.75">
      <c r="A26" s="38" t="s">
        <v>29</v>
      </c>
      <c r="B26" s="39" t="s">
        <v>63</v>
      </c>
      <c r="C26" s="18" t="s">
        <v>64</v>
      </c>
      <c r="D26" s="47">
        <f>'[1]EC127'!$B$53-'[1]EC127'!$B$12-'[1]EC127'!$B$24-'[1]EC127'!$B$28-'[1]EC127'!$B$29-'[1]EC127'!$B$31-'[1]EC127'!$B$34-'[1]EC127'!$B$35-'[1]EC127'!$B$36-'[1]EC127'!$B$38-'[1]EC127'!$B$46</f>
        <v>19987000</v>
      </c>
      <c r="E26" s="47">
        <f>'[1]EC127'!$E$53-'[1]EC127'!$E$12-'[1]EC127'!$E$24-'[1]EC127'!$E$28-'[1]EC127'!$E$29-'[1]EC127'!$E$31-'[1]EC127'!$E$34-'[1]EC127'!$E$35-'[1]EC127'!$E$36-'[1]EC127'!$E$38-'[1]EC127'!$E$46</f>
        <v>19987000</v>
      </c>
      <c r="F26" s="47">
        <f>'[1]EC127'!$Q$53</f>
        <v>20653790</v>
      </c>
      <c r="G26" s="23">
        <f t="shared" si="0"/>
        <v>1.0333611847701005</v>
      </c>
      <c r="H26" s="19">
        <f t="shared" si="1"/>
        <v>1.0333611847701005</v>
      </c>
      <c r="I26" s="57">
        <f t="shared" si="5"/>
        <v>-666790</v>
      </c>
      <c r="J26" s="58">
        <f t="shared" si="6"/>
        <v>0</v>
      </c>
      <c r="K26" s="27">
        <f t="shared" si="4"/>
        <v>-0.03336118477010057</v>
      </c>
    </row>
    <row r="27" spans="1:11" ht="12.75">
      <c r="A27" s="38" t="s">
        <v>29</v>
      </c>
      <c r="B27" s="39" t="s">
        <v>65</v>
      </c>
      <c r="C27" s="18" t="s">
        <v>66</v>
      </c>
      <c r="D27" s="47">
        <f>'[1]EC128'!$B$53-'[1]EC128'!$B$12-'[1]EC128'!$B$24-'[1]EC128'!$B$28-'[1]EC128'!$B$29-'[1]EC128'!$B$31-'[1]EC128'!$B$34-'[1]EC128'!$B$35-'[1]EC128'!$B$36-'[1]EC128'!$B$38-'[1]EC128'!$B$46</f>
        <v>9989000</v>
      </c>
      <c r="E27" s="47">
        <f>'[1]EC128'!$E$53-'[1]EC128'!$E$12-'[1]EC128'!$E$24-'[1]EC128'!$E$28-'[1]EC128'!$E$29-'[1]EC128'!$E$31-'[1]EC128'!$E$34-'[1]EC128'!$E$35-'[1]EC128'!$E$36-'[1]EC128'!$E$38-'[1]EC128'!$E$46</f>
        <v>9989000</v>
      </c>
      <c r="F27" s="47">
        <f>'[1]EC128'!$Q$53</f>
        <v>6980767</v>
      </c>
      <c r="G27" s="23">
        <f t="shared" si="0"/>
        <v>0.6988454299729703</v>
      </c>
      <c r="H27" s="19">
        <f t="shared" si="1"/>
        <v>0.6988454299729703</v>
      </c>
      <c r="I27" s="57">
        <f t="shared" si="5"/>
        <v>0</v>
      </c>
      <c r="J27" s="58">
        <f t="shared" si="6"/>
        <v>3008233</v>
      </c>
      <c r="K27" s="27">
        <f t="shared" si="4"/>
        <v>0.3011545700270297</v>
      </c>
    </row>
    <row r="28" spans="1:11" ht="12.75">
      <c r="A28" s="38" t="s">
        <v>48</v>
      </c>
      <c r="B28" s="39" t="s">
        <v>67</v>
      </c>
      <c r="C28" s="18" t="s">
        <v>68</v>
      </c>
      <c r="D28" s="47">
        <f>'[1]DC12'!$B$53-'[1]DC12'!$B$12-'[1]DC12'!$B$24-'[1]DC12'!$B$28-'[1]DC12'!$B$29-'[1]DC12'!$B$31-'[1]DC12'!$B$34-'[1]DC12'!$B$35-'[1]DC12'!$B$36-'[1]DC12'!$B$38-'[1]DC12'!$B$46</f>
        <v>317240000</v>
      </c>
      <c r="E28" s="47">
        <f>'[1]DC12'!$E$53-'[1]DC12'!$E$12-'[1]DC12'!$E$24-'[1]DC12'!$E$28-'[1]DC12'!$E$29-'[1]DC12'!$E$31-'[1]DC12'!$E$34-'[1]DC12'!$E$35-'[1]DC12'!$E$36-'[1]DC12'!$E$38-'[1]DC12'!$E$46</f>
        <v>345189000</v>
      </c>
      <c r="F28" s="47">
        <f>'[1]DC12'!$Q$53</f>
        <v>317684206</v>
      </c>
      <c r="G28" s="23">
        <f t="shared" si="0"/>
        <v>1.0014002206531332</v>
      </c>
      <c r="H28" s="19">
        <f t="shared" si="1"/>
        <v>0.9203196104163226</v>
      </c>
      <c r="I28" s="57">
        <f t="shared" si="5"/>
        <v>0</v>
      </c>
      <c r="J28" s="58">
        <f t="shared" si="6"/>
        <v>27504794</v>
      </c>
      <c r="K28" s="27">
        <f t="shared" si="4"/>
        <v>0.07968038958367735</v>
      </c>
    </row>
    <row r="29" spans="1:11" ht="16.5">
      <c r="A29" s="40"/>
      <c r="B29" s="41" t="s">
        <v>605</v>
      </c>
      <c r="C29" s="42"/>
      <c r="D29" s="51">
        <f>SUM(D20:D28)</f>
        <v>780521000</v>
      </c>
      <c r="E29" s="51">
        <f>SUM(E20:E28)</f>
        <v>802517000</v>
      </c>
      <c r="F29" s="51">
        <f>SUM(F20:F28)</f>
        <v>709289139</v>
      </c>
      <c r="G29" s="24">
        <f t="shared" si="0"/>
        <v>0.9087380595781536</v>
      </c>
      <c r="H29" s="22">
        <f t="shared" si="1"/>
        <v>0.8838306714997938</v>
      </c>
      <c r="I29" s="62">
        <f>SUM(I20:I28)</f>
        <v>-5610069</v>
      </c>
      <c r="J29" s="63">
        <f>SUM(J20:J28)</f>
        <v>98837930</v>
      </c>
      <c r="K29" s="28">
        <f t="shared" si="4"/>
        <v>0.11616932850020623</v>
      </c>
    </row>
    <row r="30" spans="1:11" ht="12.75">
      <c r="A30" s="38" t="s">
        <v>29</v>
      </c>
      <c r="B30" s="39" t="s">
        <v>69</v>
      </c>
      <c r="C30" s="18" t="s">
        <v>70</v>
      </c>
      <c r="D30" s="47">
        <f>'[1]EC131'!$B$53-'[1]EC131'!$B$12-'[1]EC131'!$B$24-'[1]EC131'!$B$28-'[1]EC131'!$B$29-'[1]EC131'!$B$31-'[1]EC131'!$B$34-'[1]EC131'!$B$35-'[1]EC131'!$B$36-'[1]EC131'!$B$38-'[1]EC131'!$B$46</f>
        <v>27066000</v>
      </c>
      <c r="E30" s="47">
        <f>'[1]EC131'!$E$53-'[1]EC131'!$E$12-'[1]EC131'!$E$24-'[1]EC131'!$E$28-'[1]EC131'!$E$29-'[1]EC131'!$E$31-'[1]EC131'!$E$34-'[1]EC131'!$E$35-'[1]EC131'!$E$36-'[1]EC131'!$E$38-'[1]EC131'!$E$46</f>
        <v>27066000</v>
      </c>
      <c r="F30" s="47">
        <f>'[1]EC131'!$Q$53</f>
        <v>16361788</v>
      </c>
      <c r="G30" s="23">
        <f t="shared" si="0"/>
        <v>0.6045144461686248</v>
      </c>
      <c r="H30" s="19">
        <f t="shared" si="1"/>
        <v>0.6045144461686248</v>
      </c>
      <c r="I30" s="57">
        <f aca="true" t="shared" si="7" ref="I30:I38">IF($F30&gt;$E30,$E30-$F30,0)</f>
        <v>0</v>
      </c>
      <c r="J30" s="58">
        <f aca="true" t="shared" si="8" ref="J30:J38">IF($F30&lt;=$E30,$E30-$F30,0)</f>
        <v>10704212</v>
      </c>
      <c r="K30" s="27">
        <f t="shared" si="4"/>
        <v>0.3954855538313752</v>
      </c>
    </row>
    <row r="31" spans="1:11" ht="12.75">
      <c r="A31" s="38" t="s">
        <v>29</v>
      </c>
      <c r="B31" s="39" t="s">
        <v>71</v>
      </c>
      <c r="C31" s="18" t="s">
        <v>72</v>
      </c>
      <c r="D31" s="47">
        <f>'[1]EC132'!$B$53-'[1]EC132'!$B$12-'[1]EC132'!$B$24-'[1]EC132'!$B$28-'[1]EC132'!$B$29-'[1]EC132'!$B$31-'[1]EC132'!$B$34-'[1]EC132'!$B$35-'[1]EC132'!$B$36-'[1]EC132'!$B$38-'[1]EC132'!$B$46</f>
        <v>11757000</v>
      </c>
      <c r="E31" s="47">
        <f>'[1]EC132'!$E$53-'[1]EC132'!$E$12-'[1]EC132'!$E$24-'[1]EC132'!$E$28-'[1]EC132'!$E$29-'[1]EC132'!$E$31-'[1]EC132'!$E$34-'[1]EC132'!$E$35-'[1]EC132'!$E$36-'[1]EC132'!$E$38-'[1]EC132'!$E$46</f>
        <v>11757000</v>
      </c>
      <c r="F31" s="47">
        <f>'[1]EC132'!$Q$53</f>
        <v>10809870</v>
      </c>
      <c r="G31" s="23">
        <f t="shared" si="0"/>
        <v>0.919441183975504</v>
      </c>
      <c r="H31" s="19">
        <f t="shared" si="1"/>
        <v>0.919441183975504</v>
      </c>
      <c r="I31" s="57">
        <f t="shared" si="7"/>
        <v>0</v>
      </c>
      <c r="J31" s="58">
        <f t="shared" si="8"/>
        <v>947130</v>
      </c>
      <c r="K31" s="27">
        <f t="shared" si="4"/>
        <v>0.08055881602449605</v>
      </c>
    </row>
    <row r="32" spans="1:11" ht="12.75">
      <c r="A32" s="38" t="s">
        <v>29</v>
      </c>
      <c r="B32" s="39" t="s">
        <v>73</v>
      </c>
      <c r="C32" s="18" t="s">
        <v>74</v>
      </c>
      <c r="D32" s="47">
        <f>'[1]EC133'!$B$53-'[1]EC133'!$B$12-'[1]EC133'!$B$24-'[1]EC133'!$B$28-'[1]EC133'!$B$29-'[1]EC133'!$B$31-'[1]EC133'!$B$34-'[1]EC133'!$B$35-'[1]EC133'!$B$36-'[1]EC133'!$B$38-'[1]EC133'!$B$46</f>
        <v>9598000</v>
      </c>
      <c r="E32" s="47">
        <f>'[1]EC133'!$E$53-'[1]EC133'!$E$12-'[1]EC133'!$E$24-'[1]EC133'!$E$28-'[1]EC133'!$E$29-'[1]EC133'!$E$31-'[1]EC133'!$E$34-'[1]EC133'!$E$35-'[1]EC133'!$E$36-'[1]EC133'!$E$38-'[1]EC133'!$E$46</f>
        <v>9598000</v>
      </c>
      <c r="F32" s="47">
        <f>'[1]EC133'!$Q$53</f>
        <v>7264882</v>
      </c>
      <c r="G32" s="23">
        <f t="shared" si="0"/>
        <v>0.7569162325484476</v>
      </c>
      <c r="H32" s="19">
        <f t="shared" si="1"/>
        <v>0.7569162325484476</v>
      </c>
      <c r="I32" s="57">
        <f t="shared" si="7"/>
        <v>0</v>
      </c>
      <c r="J32" s="58">
        <f t="shared" si="8"/>
        <v>2333118</v>
      </c>
      <c r="K32" s="27">
        <f t="shared" si="4"/>
        <v>0.2430837674515524</v>
      </c>
    </row>
    <row r="33" spans="1:11" ht="12.75">
      <c r="A33" s="38" t="s">
        <v>29</v>
      </c>
      <c r="B33" s="39" t="s">
        <v>75</v>
      </c>
      <c r="C33" s="18" t="s">
        <v>76</v>
      </c>
      <c r="D33" s="47">
        <f>'[1]EC134'!$B$53-'[1]EC134'!$B$12-'[1]EC134'!$B$24-'[1]EC134'!$B$28-'[1]EC134'!$B$29-'[1]EC134'!$B$31-'[1]EC134'!$B$34-'[1]EC134'!$B$35-'[1]EC134'!$B$36-'[1]EC134'!$B$38-'[1]EC134'!$B$46</f>
        <v>29017000</v>
      </c>
      <c r="E33" s="47">
        <f>'[1]EC134'!$E$53-'[1]EC134'!$E$12-'[1]EC134'!$E$24-'[1]EC134'!$E$28-'[1]EC134'!$E$29-'[1]EC134'!$E$31-'[1]EC134'!$E$34-'[1]EC134'!$E$35-'[1]EC134'!$E$36-'[1]EC134'!$E$38-'[1]EC134'!$E$46</f>
        <v>24017000</v>
      </c>
      <c r="F33" s="47">
        <f>'[1]EC134'!$Q$53</f>
        <v>18318110</v>
      </c>
      <c r="G33" s="23">
        <f t="shared" si="0"/>
        <v>0.6312888996105731</v>
      </c>
      <c r="H33" s="19">
        <f t="shared" si="1"/>
        <v>0.7627143273514594</v>
      </c>
      <c r="I33" s="57">
        <f t="shared" si="7"/>
        <v>0</v>
      </c>
      <c r="J33" s="58">
        <f t="shared" si="8"/>
        <v>5698890</v>
      </c>
      <c r="K33" s="27">
        <f t="shared" si="4"/>
        <v>0.2372856726485406</v>
      </c>
    </row>
    <row r="34" spans="1:11" ht="12.75">
      <c r="A34" s="38" t="s">
        <v>29</v>
      </c>
      <c r="B34" s="39" t="s">
        <v>77</v>
      </c>
      <c r="C34" s="18" t="s">
        <v>78</v>
      </c>
      <c r="D34" s="47">
        <f>'[1]EC135'!$B$53-'[1]EC135'!$B$12-'[1]EC135'!$B$24-'[1]EC135'!$B$28-'[1]EC135'!$B$29-'[1]EC135'!$B$31-'[1]EC135'!$B$34-'[1]EC135'!$B$35-'[1]EC135'!$B$36-'[1]EC135'!$B$38-'[1]EC135'!$B$46</f>
        <v>23564000</v>
      </c>
      <c r="E34" s="47">
        <f>'[1]EC135'!$E$53-'[1]EC135'!$E$12-'[1]EC135'!$E$24-'[1]EC135'!$E$28-'[1]EC135'!$E$29-'[1]EC135'!$E$31-'[1]EC135'!$E$34-'[1]EC135'!$E$35-'[1]EC135'!$E$36-'[1]EC135'!$E$38-'[1]EC135'!$E$46</f>
        <v>23564000</v>
      </c>
      <c r="F34" s="47">
        <f>'[1]EC135'!$Q$53</f>
        <v>22243202</v>
      </c>
      <c r="G34" s="23">
        <f t="shared" si="0"/>
        <v>0.943948480733322</v>
      </c>
      <c r="H34" s="19">
        <f t="shared" si="1"/>
        <v>0.943948480733322</v>
      </c>
      <c r="I34" s="57">
        <f t="shared" si="7"/>
        <v>0</v>
      </c>
      <c r="J34" s="58">
        <f t="shared" si="8"/>
        <v>1320798</v>
      </c>
      <c r="K34" s="27">
        <f t="shared" si="4"/>
        <v>0.056051519266677986</v>
      </c>
    </row>
    <row r="35" spans="1:11" ht="12.75">
      <c r="A35" s="38" t="s">
        <v>29</v>
      </c>
      <c r="B35" s="39" t="s">
        <v>79</v>
      </c>
      <c r="C35" s="18" t="s">
        <v>80</v>
      </c>
      <c r="D35" s="47">
        <f>'[1]EC136'!$B$53-'[1]EC136'!$B$12-'[1]EC136'!$B$24-'[1]EC136'!$B$28-'[1]EC136'!$B$29-'[1]EC136'!$B$31-'[1]EC136'!$B$34-'[1]EC136'!$B$35-'[1]EC136'!$B$36-'[1]EC136'!$B$38-'[1]EC136'!$B$46</f>
        <v>22978000</v>
      </c>
      <c r="E35" s="47">
        <f>'[1]EC136'!$E$53-'[1]EC136'!$E$12-'[1]EC136'!$E$24-'[1]EC136'!$E$28-'[1]EC136'!$E$29-'[1]EC136'!$E$31-'[1]EC136'!$E$34-'[1]EC136'!$E$35-'[1]EC136'!$E$36-'[1]EC136'!$E$38-'[1]EC136'!$E$46</f>
        <v>22978000</v>
      </c>
      <c r="F35" s="47">
        <f>'[1]EC136'!$Q$53</f>
        <v>27974636</v>
      </c>
      <c r="G35" s="23">
        <f t="shared" si="0"/>
        <v>1.2174530420402123</v>
      </c>
      <c r="H35" s="19">
        <f t="shared" si="1"/>
        <v>1.2174530420402123</v>
      </c>
      <c r="I35" s="57">
        <f t="shared" si="7"/>
        <v>-4996636</v>
      </c>
      <c r="J35" s="58">
        <f t="shared" si="8"/>
        <v>0</v>
      </c>
      <c r="K35" s="27">
        <f t="shared" si="4"/>
        <v>-0.21745304204021237</v>
      </c>
    </row>
    <row r="36" spans="1:11" ht="12.75">
      <c r="A36" s="38" t="s">
        <v>29</v>
      </c>
      <c r="B36" s="39" t="s">
        <v>81</v>
      </c>
      <c r="C36" s="18" t="s">
        <v>82</v>
      </c>
      <c r="D36" s="47">
        <f>'[1]EC137'!$B$53-'[1]EC137'!$B$12-'[1]EC137'!$B$24-'[1]EC137'!$B$28-'[1]EC137'!$B$29-'[1]EC137'!$B$31-'[1]EC137'!$B$34-'[1]EC137'!$B$35-'[1]EC137'!$B$36-'[1]EC137'!$B$38-'[1]EC137'!$B$46</f>
        <v>54927000</v>
      </c>
      <c r="E36" s="47">
        <f>'[1]EC137'!$E$53-'[1]EC137'!$E$12-'[1]EC137'!$E$24-'[1]EC137'!$E$28-'[1]EC137'!$E$29-'[1]EC137'!$E$31-'[1]EC137'!$E$34-'[1]EC137'!$E$35-'[1]EC137'!$E$36-'[1]EC137'!$E$38-'[1]EC137'!$E$46</f>
        <v>54927000</v>
      </c>
      <c r="F36" s="47">
        <f>'[1]EC137'!$Q$53</f>
        <v>32679818</v>
      </c>
      <c r="G36" s="23">
        <f t="shared" si="0"/>
        <v>0.5949681941485973</v>
      </c>
      <c r="H36" s="19">
        <f t="shared" si="1"/>
        <v>0.5949681941485973</v>
      </c>
      <c r="I36" s="57">
        <f t="shared" si="7"/>
        <v>0</v>
      </c>
      <c r="J36" s="58">
        <f t="shared" si="8"/>
        <v>22247182</v>
      </c>
      <c r="K36" s="27">
        <f t="shared" si="4"/>
        <v>0.40503180585140275</v>
      </c>
    </row>
    <row r="37" spans="1:11" ht="12.75">
      <c r="A37" s="38" t="s">
        <v>29</v>
      </c>
      <c r="B37" s="39" t="s">
        <v>83</v>
      </c>
      <c r="C37" s="18" t="s">
        <v>84</v>
      </c>
      <c r="D37" s="47">
        <f>'[1]EC138'!$B$53-'[1]EC138'!$B$12-'[1]EC138'!$B$24-'[1]EC138'!$B$28-'[1]EC138'!$B$29-'[1]EC138'!$B$31-'[1]EC138'!$B$34-'[1]EC138'!$B$35-'[1]EC138'!$B$36-'[1]EC138'!$B$38-'[1]EC138'!$B$46</f>
        <v>20916000</v>
      </c>
      <c r="E37" s="47">
        <f>'[1]EC138'!$E$53-'[1]EC138'!$E$12-'[1]EC138'!$E$24-'[1]EC138'!$E$28-'[1]EC138'!$E$29-'[1]EC138'!$E$31-'[1]EC138'!$E$34-'[1]EC138'!$E$35-'[1]EC138'!$E$36-'[1]EC138'!$E$38-'[1]EC138'!$E$46</f>
        <v>20916000</v>
      </c>
      <c r="F37" s="47">
        <f>'[1]EC138'!$Q$53</f>
        <v>14429318</v>
      </c>
      <c r="G37" s="23">
        <f t="shared" si="0"/>
        <v>0.6898698603939568</v>
      </c>
      <c r="H37" s="19">
        <f t="shared" si="1"/>
        <v>0.6898698603939568</v>
      </c>
      <c r="I37" s="57">
        <f t="shared" si="7"/>
        <v>0</v>
      </c>
      <c r="J37" s="58">
        <f t="shared" si="8"/>
        <v>6486682</v>
      </c>
      <c r="K37" s="27">
        <f t="shared" si="4"/>
        <v>0.31013013960604324</v>
      </c>
    </row>
    <row r="38" spans="1:11" ht="12.75">
      <c r="A38" s="38" t="s">
        <v>48</v>
      </c>
      <c r="B38" s="39" t="s">
        <v>85</v>
      </c>
      <c r="C38" s="18" t="s">
        <v>86</v>
      </c>
      <c r="D38" s="47">
        <f>'[1]DC13'!$B$53-'[1]DC13'!$B$12-'[1]DC13'!$B$24-'[1]DC13'!$B$28-'[1]DC13'!$B$29-'[1]DC13'!$B$31-'[1]DC13'!$B$34-'[1]DC13'!$B$35-'[1]DC13'!$B$36-'[1]DC13'!$B$38-'[1]DC13'!$B$46</f>
        <v>259246000</v>
      </c>
      <c r="E38" s="47">
        <f>'[1]DC13'!$E$53-'[1]DC13'!$E$12-'[1]DC13'!$E$24-'[1]DC13'!$E$28-'[1]DC13'!$E$29-'[1]DC13'!$E$31-'[1]DC13'!$E$34-'[1]DC13'!$E$35-'[1]DC13'!$E$36-'[1]DC13'!$E$38-'[1]DC13'!$E$46</f>
        <v>263982000</v>
      </c>
      <c r="F38" s="47">
        <f>'[1]DC13'!$Q$53</f>
        <v>271238090</v>
      </c>
      <c r="G38" s="23">
        <f t="shared" si="0"/>
        <v>1.04625757003001</v>
      </c>
      <c r="H38" s="19">
        <f t="shared" si="1"/>
        <v>1.0274870635119062</v>
      </c>
      <c r="I38" s="57">
        <f t="shared" si="7"/>
        <v>-7256090</v>
      </c>
      <c r="J38" s="58">
        <f t="shared" si="8"/>
        <v>0</v>
      </c>
      <c r="K38" s="27">
        <f t="shared" si="4"/>
        <v>-0.027487063511906114</v>
      </c>
    </row>
    <row r="39" spans="1:11" ht="16.5">
      <c r="A39" s="40"/>
      <c r="B39" s="41" t="s">
        <v>606</v>
      </c>
      <c r="C39" s="42"/>
      <c r="D39" s="51">
        <f>SUM(D30:D38)</f>
        <v>459069000</v>
      </c>
      <c r="E39" s="51">
        <f>SUM(E30:E38)</f>
        <v>458805000</v>
      </c>
      <c r="F39" s="51">
        <f>SUM(F30:F38)</f>
        <v>421319714</v>
      </c>
      <c r="G39" s="24">
        <f t="shared" si="0"/>
        <v>0.9177699082273035</v>
      </c>
      <c r="H39" s="22">
        <f t="shared" si="1"/>
        <v>0.9182980002397533</v>
      </c>
      <c r="I39" s="62">
        <f>SUM(I30:I38)</f>
        <v>-12252726</v>
      </c>
      <c r="J39" s="63">
        <f>SUM(J30:J38)</f>
        <v>49738012</v>
      </c>
      <c r="K39" s="28">
        <f t="shared" si="4"/>
        <v>0.08170199976024672</v>
      </c>
    </row>
    <row r="40" spans="1:11" ht="12.75">
      <c r="A40" s="38" t="s">
        <v>29</v>
      </c>
      <c r="B40" s="39" t="s">
        <v>87</v>
      </c>
      <c r="C40" s="18" t="s">
        <v>88</v>
      </c>
      <c r="D40" s="47">
        <f>'[1]EC141'!$B$53-'[1]EC141'!$B$12-'[1]EC141'!$B$24-'[1]EC141'!$B$28-'[1]EC141'!$B$29-'[1]EC141'!$B$31-'[1]EC141'!$B$34-'[1]EC141'!$B$35-'[1]EC141'!$B$36-'[1]EC141'!$B$38-'[1]EC141'!$B$46</f>
        <v>20680000</v>
      </c>
      <c r="E40" s="47">
        <f>'[1]EC141'!$E$53-'[1]EC141'!$E$12-'[1]EC141'!$E$24-'[1]EC141'!$E$28-'[1]EC141'!$E$29-'[1]EC141'!$E$31-'[1]EC141'!$E$34-'[1]EC141'!$E$35-'[1]EC141'!$E$36-'[1]EC141'!$E$38-'[1]EC141'!$E$46</f>
        <v>20680000</v>
      </c>
      <c r="F40" s="47">
        <f>'[1]EC141'!$Q$53</f>
        <v>17661557</v>
      </c>
      <c r="G40" s="23">
        <f t="shared" si="0"/>
        <v>0.8540404738878143</v>
      </c>
      <c r="H40" s="19">
        <f t="shared" si="1"/>
        <v>0.8540404738878143</v>
      </c>
      <c r="I40" s="57">
        <f>IF($F40&gt;$E40,$E40-$F40,0)</f>
        <v>0</v>
      </c>
      <c r="J40" s="58">
        <f>IF($F40&lt;=$E40,$E40-$F40,0)</f>
        <v>3018443</v>
      </c>
      <c r="K40" s="27">
        <f t="shared" si="4"/>
        <v>0.14595952611218568</v>
      </c>
    </row>
    <row r="41" spans="1:11" ht="12.75">
      <c r="A41" s="38" t="s">
        <v>29</v>
      </c>
      <c r="B41" s="39" t="s">
        <v>89</v>
      </c>
      <c r="C41" s="18" t="s">
        <v>90</v>
      </c>
      <c r="D41" s="47">
        <f>'[1]EC142'!$B$53-'[1]EC142'!$B$12-'[1]EC142'!$B$24-'[1]EC142'!$B$28-'[1]EC142'!$B$29-'[1]EC142'!$B$31-'[1]EC142'!$B$34-'[1]EC142'!$B$35-'[1]EC142'!$B$36-'[1]EC142'!$B$38-'[1]EC142'!$B$46</f>
        <v>36159000</v>
      </c>
      <c r="E41" s="47">
        <f>'[1]EC142'!$E$53-'[1]EC142'!$E$12-'[1]EC142'!$E$24-'[1]EC142'!$E$28-'[1]EC142'!$E$29-'[1]EC142'!$E$31-'[1]EC142'!$E$34-'[1]EC142'!$E$35-'[1]EC142'!$E$36-'[1]EC142'!$E$38-'[1]EC142'!$E$46</f>
        <v>36159000</v>
      </c>
      <c r="F41" s="47">
        <f>'[1]EC142'!$Q$53</f>
        <v>21679867</v>
      </c>
      <c r="G41" s="23">
        <f aca="true" t="shared" si="9" ref="G41:G59">IF($D41=0,0,$F41/$D41)</f>
        <v>0.5995704250670649</v>
      </c>
      <c r="H41" s="19">
        <f aca="true" t="shared" si="10" ref="H41:H59">IF($E41=0,0,$F41/$E41)</f>
        <v>0.5995704250670649</v>
      </c>
      <c r="I41" s="57">
        <f>IF($F41&gt;$E41,$E41-$F41,0)</f>
        <v>0</v>
      </c>
      <c r="J41" s="58">
        <f>IF($F41&lt;=$E41,$E41-$F41,0)</f>
        <v>14479133</v>
      </c>
      <c r="K41" s="27">
        <f aca="true" t="shared" si="11" ref="K41:K59">IF($E41=0,0,($E41-$F41)/$E41)</f>
        <v>0.4004295749329351</v>
      </c>
    </row>
    <row r="42" spans="1:11" ht="12.75">
      <c r="A42" s="38" t="s">
        <v>29</v>
      </c>
      <c r="B42" s="39" t="s">
        <v>91</v>
      </c>
      <c r="C42" s="18" t="s">
        <v>92</v>
      </c>
      <c r="D42" s="47">
        <f>'[1]EC143'!$B$53-'[1]EC143'!$B$12-'[1]EC143'!$B$24-'[1]EC143'!$B$28-'[1]EC143'!$B$29-'[1]EC143'!$B$31-'[1]EC143'!$B$34-'[1]EC143'!$B$35-'[1]EC143'!$B$36-'[1]EC143'!$B$38-'[1]EC143'!$B$46</f>
        <v>22487000</v>
      </c>
      <c r="E42" s="47">
        <f>'[1]EC143'!$E$53-'[1]EC143'!$E$12-'[1]EC143'!$E$24-'[1]EC143'!$E$28-'[1]EC143'!$E$29-'[1]EC143'!$E$31-'[1]EC143'!$E$34-'[1]EC143'!$E$35-'[1]EC143'!$E$36-'[1]EC143'!$E$38-'[1]EC143'!$E$46</f>
        <v>22487000</v>
      </c>
      <c r="F42" s="47">
        <f>'[1]EC143'!$Q$53</f>
        <v>21392792</v>
      </c>
      <c r="G42" s="23">
        <f t="shared" si="9"/>
        <v>0.9513404189087028</v>
      </c>
      <c r="H42" s="19">
        <f t="shared" si="10"/>
        <v>0.9513404189087028</v>
      </c>
      <c r="I42" s="57">
        <f>IF($F42&gt;$E42,$E42-$F42,0)</f>
        <v>0</v>
      </c>
      <c r="J42" s="58">
        <f>IF($F42&lt;=$E42,$E42-$F42,0)</f>
        <v>1094208</v>
      </c>
      <c r="K42" s="27">
        <f t="shared" si="11"/>
        <v>0.04865958109129719</v>
      </c>
    </row>
    <row r="43" spans="1:11" ht="12.75">
      <c r="A43" s="38" t="s">
        <v>29</v>
      </c>
      <c r="B43" s="39" t="s">
        <v>93</v>
      </c>
      <c r="C43" s="18" t="s">
        <v>94</v>
      </c>
      <c r="D43" s="47">
        <f>'[1]EC144'!$B$53-'[1]EC144'!$B$12-'[1]EC144'!$B$24-'[1]EC144'!$B$28-'[1]EC144'!$B$29-'[1]EC144'!$B$31-'[1]EC144'!$B$34-'[1]EC144'!$B$35-'[1]EC144'!$B$36-'[1]EC144'!$B$38-'[1]EC144'!$B$46</f>
        <v>18205000</v>
      </c>
      <c r="E43" s="47">
        <f>'[1]EC144'!$E$53-'[1]EC144'!$E$12-'[1]EC144'!$E$24-'[1]EC144'!$E$28-'[1]EC144'!$E$29-'[1]EC144'!$E$31-'[1]EC144'!$E$34-'[1]EC144'!$E$35-'[1]EC144'!$E$36-'[1]EC144'!$E$38-'[1]EC144'!$E$46</f>
        <v>18205000</v>
      </c>
      <c r="F43" s="47">
        <f>'[1]EC144'!$Q$53</f>
        <v>22394022</v>
      </c>
      <c r="G43" s="23">
        <f t="shared" si="9"/>
        <v>1.2301028288931612</v>
      </c>
      <c r="H43" s="19">
        <f t="shared" si="10"/>
        <v>1.2301028288931612</v>
      </c>
      <c r="I43" s="57">
        <f>IF($F43&gt;$E43,$E43-$F43,0)</f>
        <v>-4189022</v>
      </c>
      <c r="J43" s="58">
        <f>IF($F43&lt;=$E43,$E43-$F43,0)</f>
        <v>0</v>
      </c>
      <c r="K43" s="27">
        <f t="shared" si="11"/>
        <v>-0.23010282889316122</v>
      </c>
    </row>
    <row r="44" spans="1:11" ht="12.75">
      <c r="A44" s="38" t="s">
        <v>48</v>
      </c>
      <c r="B44" s="39" t="s">
        <v>95</v>
      </c>
      <c r="C44" s="18" t="s">
        <v>96</v>
      </c>
      <c r="D44" s="47">
        <f>'[1]DC14'!$B$53-'[1]DC14'!$B$12-'[1]DC14'!$B$24-'[1]DC14'!$B$28-'[1]DC14'!$B$29-'[1]DC14'!$B$31-'[1]DC14'!$B$34-'[1]DC14'!$B$35-'[1]DC14'!$B$36-'[1]DC14'!$B$38-'[1]DC14'!$B$46</f>
        <v>129200000</v>
      </c>
      <c r="E44" s="47">
        <f>'[1]DC14'!$E$53-'[1]DC14'!$E$12-'[1]DC14'!$E$24-'[1]DC14'!$E$28-'[1]DC14'!$E$29-'[1]DC14'!$E$31-'[1]DC14'!$E$34-'[1]DC14'!$E$35-'[1]DC14'!$E$36-'[1]DC14'!$E$38-'[1]DC14'!$E$46</f>
        <v>132648000</v>
      </c>
      <c r="F44" s="47">
        <f>'[1]DC14'!$Q$53</f>
        <v>188444308</v>
      </c>
      <c r="G44" s="23">
        <f t="shared" si="9"/>
        <v>1.4585472755417956</v>
      </c>
      <c r="H44" s="19">
        <f t="shared" si="10"/>
        <v>1.4206343706652191</v>
      </c>
      <c r="I44" s="57">
        <f>IF($F44&gt;$E44,$E44-$F44,0)</f>
        <v>-55796308</v>
      </c>
      <c r="J44" s="58">
        <f>IF($F44&lt;=$E44,$E44-$F44,0)</f>
        <v>0</v>
      </c>
      <c r="K44" s="27">
        <f t="shared" si="11"/>
        <v>-0.42063437066521925</v>
      </c>
    </row>
    <row r="45" spans="1:11" ht="16.5">
      <c r="A45" s="40"/>
      <c r="B45" s="41" t="s">
        <v>607</v>
      </c>
      <c r="C45" s="42"/>
      <c r="D45" s="51">
        <f>SUM(D40:D44)</f>
        <v>226731000</v>
      </c>
      <c r="E45" s="51">
        <f>SUM(E40:E44)</f>
        <v>230179000</v>
      </c>
      <c r="F45" s="51">
        <f>SUM(F40:F44)</f>
        <v>271572546</v>
      </c>
      <c r="G45" s="24">
        <f t="shared" si="9"/>
        <v>1.1977742170236978</v>
      </c>
      <c r="H45" s="22">
        <f t="shared" si="10"/>
        <v>1.1798319829350201</v>
      </c>
      <c r="I45" s="62">
        <f>SUM(I40:I44)</f>
        <v>-59985330</v>
      </c>
      <c r="J45" s="63">
        <f>SUM(J40:J44)</f>
        <v>18591784</v>
      </c>
      <c r="K45" s="28">
        <f t="shared" si="11"/>
        <v>-0.17983198293502015</v>
      </c>
    </row>
    <row r="46" spans="1:11" ht="12.75">
      <c r="A46" s="38" t="s">
        <v>29</v>
      </c>
      <c r="B46" s="39" t="s">
        <v>97</v>
      </c>
      <c r="C46" s="18" t="s">
        <v>98</v>
      </c>
      <c r="D46" s="47">
        <f>'[1]EC151'!$B$53-'[1]EC151'!$B$12-'[1]EC151'!$B$24-'[1]EC151'!$B$28-'[1]EC151'!$B$29-'[1]EC151'!$B$31-'[1]EC151'!$B$34-'[1]EC151'!$B$35-'[1]EC151'!$B$36-'[1]EC151'!$B$38-'[1]EC151'!$B$46</f>
        <v>36432000</v>
      </c>
      <c r="E46" s="47">
        <f>'[1]EC151'!$E$53-'[1]EC151'!$E$12-'[1]EC151'!$E$24-'[1]EC151'!$E$28-'[1]EC151'!$E$29-'[1]EC151'!$E$31-'[1]EC151'!$E$34-'[1]EC151'!$E$35-'[1]EC151'!$E$36-'[1]EC151'!$E$38-'[1]EC151'!$E$46</f>
        <v>36432000</v>
      </c>
      <c r="F46" s="47">
        <f>'[1]EC151'!$Q$53</f>
        <v>31654309</v>
      </c>
      <c r="G46" s="23">
        <f t="shared" si="9"/>
        <v>0.8688600406236275</v>
      </c>
      <c r="H46" s="19">
        <f t="shared" si="10"/>
        <v>0.8688600406236275</v>
      </c>
      <c r="I46" s="57">
        <f aca="true" t="shared" si="12" ref="I46:I53">IF($F46&gt;$E46,$E46-$F46,0)</f>
        <v>0</v>
      </c>
      <c r="J46" s="58">
        <f aca="true" t="shared" si="13" ref="J46:J53">IF($F46&lt;=$E46,$E46-$F46,0)</f>
        <v>4777691</v>
      </c>
      <c r="K46" s="27">
        <f t="shared" si="11"/>
        <v>0.13113995937637243</v>
      </c>
    </row>
    <row r="47" spans="1:11" ht="12.75">
      <c r="A47" s="38" t="s">
        <v>29</v>
      </c>
      <c r="B47" s="39" t="s">
        <v>99</v>
      </c>
      <c r="C47" s="18" t="s">
        <v>100</v>
      </c>
      <c r="D47" s="47">
        <f>'[1]EC152'!$B$53-'[1]EC152'!$B$12-'[1]EC152'!$B$24-'[1]EC152'!$B$28-'[1]EC152'!$B$29-'[1]EC152'!$B$31-'[1]EC152'!$B$34-'[1]EC152'!$B$35-'[1]EC152'!$B$36-'[1]EC152'!$B$38-'[1]EC152'!$B$46</f>
        <v>28350000</v>
      </c>
      <c r="E47" s="47">
        <f>'[1]EC152'!$E$53-'[1]EC152'!$E$12-'[1]EC152'!$E$24-'[1]EC152'!$E$28-'[1]EC152'!$E$29-'[1]EC152'!$E$31-'[1]EC152'!$E$34-'[1]EC152'!$E$35-'[1]EC152'!$E$36-'[1]EC152'!$E$38-'[1]EC152'!$E$46</f>
        <v>28350000</v>
      </c>
      <c r="F47" s="47">
        <f>'[1]EC152'!$Q$53</f>
        <v>25007611</v>
      </c>
      <c r="G47" s="23">
        <f t="shared" si="9"/>
        <v>0.8821026807760141</v>
      </c>
      <c r="H47" s="19">
        <f t="shared" si="10"/>
        <v>0.8821026807760141</v>
      </c>
      <c r="I47" s="57">
        <f t="shared" si="12"/>
        <v>0</v>
      </c>
      <c r="J47" s="58">
        <f t="shared" si="13"/>
        <v>3342389</v>
      </c>
      <c r="K47" s="27">
        <f t="shared" si="11"/>
        <v>0.11789731922398589</v>
      </c>
    </row>
    <row r="48" spans="1:11" ht="12.75">
      <c r="A48" s="38" t="s">
        <v>29</v>
      </c>
      <c r="B48" s="39" t="s">
        <v>101</v>
      </c>
      <c r="C48" s="18" t="s">
        <v>102</v>
      </c>
      <c r="D48" s="47">
        <f>'[1]EC153'!$B$53-'[1]EC153'!$B$12-'[1]EC153'!$B$24-'[1]EC153'!$B$28-'[1]EC153'!$B$29-'[1]EC153'!$B$31-'[1]EC153'!$B$34-'[1]EC153'!$B$35-'[1]EC153'!$B$36-'[1]EC153'!$B$38-'[1]EC153'!$B$46</f>
        <v>48176000</v>
      </c>
      <c r="E48" s="47">
        <f>'[1]EC153'!$E$53-'[1]EC153'!$E$12-'[1]EC153'!$E$24-'[1]EC153'!$E$28-'[1]EC153'!$E$29-'[1]EC153'!$E$31-'[1]EC153'!$E$34-'[1]EC153'!$E$35-'[1]EC153'!$E$36-'[1]EC153'!$E$38-'[1]EC153'!$E$46</f>
        <v>43176000</v>
      </c>
      <c r="F48" s="47">
        <f>'[1]EC153'!$Q$53</f>
        <v>37426265</v>
      </c>
      <c r="G48" s="23">
        <f t="shared" si="9"/>
        <v>0.7768653478910661</v>
      </c>
      <c r="H48" s="19">
        <f t="shared" si="10"/>
        <v>0.8668302992403187</v>
      </c>
      <c r="I48" s="57">
        <f t="shared" si="12"/>
        <v>0</v>
      </c>
      <c r="J48" s="58">
        <f t="shared" si="13"/>
        <v>5749735</v>
      </c>
      <c r="K48" s="27">
        <f t="shared" si="11"/>
        <v>0.1331697007596813</v>
      </c>
    </row>
    <row r="49" spans="1:11" ht="12.75">
      <c r="A49" s="38" t="s">
        <v>29</v>
      </c>
      <c r="B49" s="39" t="s">
        <v>103</v>
      </c>
      <c r="C49" s="18" t="s">
        <v>104</v>
      </c>
      <c r="D49" s="47">
        <f>'[1]EC154'!$B$53-'[1]EC154'!$B$12-'[1]EC154'!$B$24-'[1]EC154'!$B$28-'[1]EC154'!$B$29-'[1]EC154'!$B$31-'[1]EC154'!$B$34-'[1]EC154'!$B$35-'[1]EC154'!$B$36-'[1]EC154'!$B$38-'[1]EC154'!$B$46</f>
        <v>19590000</v>
      </c>
      <c r="E49" s="47">
        <f>'[1]EC154'!$E$53-'[1]EC154'!$E$12-'[1]EC154'!$E$24-'[1]EC154'!$E$28-'[1]EC154'!$E$29-'[1]EC154'!$E$31-'[1]EC154'!$E$34-'[1]EC154'!$E$35-'[1]EC154'!$E$36-'[1]EC154'!$E$38-'[1]EC154'!$E$46</f>
        <v>19590000</v>
      </c>
      <c r="F49" s="47">
        <f>'[1]EC154'!$Q$53</f>
        <v>11290889</v>
      </c>
      <c r="G49" s="23">
        <f t="shared" si="9"/>
        <v>0.5763598264420623</v>
      </c>
      <c r="H49" s="19">
        <f t="shared" si="10"/>
        <v>0.5763598264420623</v>
      </c>
      <c r="I49" s="57">
        <f t="shared" si="12"/>
        <v>0</v>
      </c>
      <c r="J49" s="58">
        <f t="shared" si="13"/>
        <v>8299111</v>
      </c>
      <c r="K49" s="27">
        <f t="shared" si="11"/>
        <v>0.4236401735579377</v>
      </c>
    </row>
    <row r="50" spans="1:11" ht="12.75">
      <c r="A50" s="38" t="s">
        <v>29</v>
      </c>
      <c r="B50" s="39" t="s">
        <v>105</v>
      </c>
      <c r="C50" s="18" t="s">
        <v>106</v>
      </c>
      <c r="D50" s="47">
        <f>'[1]EC155'!$B$53-'[1]EC155'!$B$12-'[1]EC155'!$B$24-'[1]EC155'!$B$28-'[1]EC155'!$B$29-'[1]EC155'!$B$31-'[1]EC155'!$B$34-'[1]EC155'!$B$35-'[1]EC155'!$B$36-'[1]EC155'!$B$38-'[1]EC155'!$B$46</f>
        <v>29197000</v>
      </c>
      <c r="E50" s="47">
        <f>'[1]EC155'!$E$53-'[1]EC155'!$E$12-'[1]EC155'!$E$24-'[1]EC155'!$E$28-'[1]EC155'!$E$29-'[1]EC155'!$E$31-'[1]EC155'!$E$34-'[1]EC155'!$E$35-'[1]EC155'!$E$36-'[1]EC155'!$E$38-'[1]EC155'!$E$46</f>
        <v>29197000</v>
      </c>
      <c r="F50" s="47">
        <f>'[1]EC155'!$Q$53</f>
        <v>20929042</v>
      </c>
      <c r="G50" s="23">
        <f t="shared" si="9"/>
        <v>0.7168216597595644</v>
      </c>
      <c r="H50" s="19">
        <f t="shared" si="10"/>
        <v>0.7168216597595644</v>
      </c>
      <c r="I50" s="57">
        <f t="shared" si="12"/>
        <v>0</v>
      </c>
      <c r="J50" s="58">
        <f t="shared" si="13"/>
        <v>8267958</v>
      </c>
      <c r="K50" s="27">
        <f t="shared" si="11"/>
        <v>0.28317834024043564</v>
      </c>
    </row>
    <row r="51" spans="1:11" ht="12.75">
      <c r="A51" s="38" t="s">
        <v>29</v>
      </c>
      <c r="B51" s="39" t="s">
        <v>107</v>
      </c>
      <c r="C51" s="18" t="s">
        <v>108</v>
      </c>
      <c r="D51" s="47">
        <f>'[1]EC156'!$B$53-'[1]EC156'!$B$12-'[1]EC156'!$B$24-'[1]EC156'!$B$28-'[1]EC156'!$B$29-'[1]EC156'!$B$31-'[1]EC156'!$B$34-'[1]EC156'!$B$35-'[1]EC156'!$B$36-'[1]EC156'!$B$38-'[1]EC156'!$B$46</f>
        <v>63512000</v>
      </c>
      <c r="E51" s="47">
        <f>'[1]EC156'!$E$53-'[1]EC156'!$E$12-'[1]EC156'!$E$24-'[1]EC156'!$E$28-'[1]EC156'!$E$29-'[1]EC156'!$E$31-'[1]EC156'!$E$34-'[1]EC156'!$E$35-'[1]EC156'!$E$36-'[1]EC156'!$E$38-'[1]EC156'!$E$46</f>
        <v>63512000</v>
      </c>
      <c r="F51" s="47">
        <f>'[1]EC156'!$Q$53</f>
        <v>90847905</v>
      </c>
      <c r="G51" s="23">
        <f t="shared" si="9"/>
        <v>1.430405356468069</v>
      </c>
      <c r="H51" s="19">
        <f t="shared" si="10"/>
        <v>1.430405356468069</v>
      </c>
      <c r="I51" s="57">
        <f t="shared" si="12"/>
        <v>-27335905</v>
      </c>
      <c r="J51" s="58">
        <f t="shared" si="13"/>
        <v>0</v>
      </c>
      <c r="K51" s="27">
        <f t="shared" si="11"/>
        <v>-0.43040535646806904</v>
      </c>
    </row>
    <row r="52" spans="1:11" ht="12.75">
      <c r="A52" s="38" t="s">
        <v>29</v>
      </c>
      <c r="B52" s="39" t="s">
        <v>109</v>
      </c>
      <c r="C52" s="18" t="s">
        <v>110</v>
      </c>
      <c r="D52" s="47">
        <f>'[1]EC157'!$B$53-'[1]EC157'!$B$12-'[1]EC157'!$B$24-'[1]EC157'!$B$28-'[1]EC157'!$B$29-'[1]EC157'!$B$31-'[1]EC157'!$B$34-'[1]EC157'!$B$35-'[1]EC157'!$B$36-'[1]EC157'!$B$38-'[1]EC157'!$B$46</f>
        <v>57429000</v>
      </c>
      <c r="E52" s="47">
        <f>'[1]EC157'!$E$53-'[1]EC157'!$E$12-'[1]EC157'!$E$24-'[1]EC157'!$E$28-'[1]EC157'!$E$29-'[1]EC157'!$E$31-'[1]EC157'!$E$34-'[1]EC157'!$E$35-'[1]EC157'!$E$36-'[1]EC157'!$E$38-'[1]EC157'!$E$46</f>
        <v>66477000</v>
      </c>
      <c r="F52" s="47">
        <f>'[1]EC157'!$Q$53</f>
        <v>47938136</v>
      </c>
      <c r="G52" s="23">
        <f t="shared" si="9"/>
        <v>0.8347374323077191</v>
      </c>
      <c r="H52" s="19">
        <f t="shared" si="10"/>
        <v>0.7211236367465439</v>
      </c>
      <c r="I52" s="57">
        <f t="shared" si="12"/>
        <v>0</v>
      </c>
      <c r="J52" s="58">
        <f t="shared" si="13"/>
        <v>18538864</v>
      </c>
      <c r="K52" s="27">
        <f t="shared" si="11"/>
        <v>0.2788763632534561</v>
      </c>
    </row>
    <row r="53" spans="1:11" ht="12.75">
      <c r="A53" s="38" t="s">
        <v>48</v>
      </c>
      <c r="B53" s="39" t="s">
        <v>111</v>
      </c>
      <c r="C53" s="18" t="s">
        <v>112</v>
      </c>
      <c r="D53" s="47">
        <f>'[1]DC15'!$B$53-'[1]DC15'!$B$12-'[1]DC15'!$B$24-'[1]DC15'!$B$28-'[1]DC15'!$B$29-'[1]DC15'!$B$31-'[1]DC15'!$B$34-'[1]DC15'!$B$35-'[1]DC15'!$B$36-'[1]DC15'!$B$38-'[1]DC15'!$B$46</f>
        <v>616172000</v>
      </c>
      <c r="E53" s="47">
        <f>'[1]DC15'!$E$53-'[1]DC15'!$E$12-'[1]DC15'!$E$24-'[1]DC15'!$E$28-'[1]DC15'!$E$29-'[1]DC15'!$E$31-'[1]DC15'!$E$34-'[1]DC15'!$E$35-'[1]DC15'!$E$36-'[1]DC15'!$E$38-'[1]DC15'!$E$46</f>
        <v>618994000</v>
      </c>
      <c r="F53" s="47">
        <f>'[1]DC15'!$Q$53</f>
        <v>435160724</v>
      </c>
      <c r="G53" s="23">
        <f t="shared" si="9"/>
        <v>0.7062325519497803</v>
      </c>
      <c r="H53" s="19">
        <f t="shared" si="10"/>
        <v>0.7030128304959338</v>
      </c>
      <c r="I53" s="57">
        <f t="shared" si="12"/>
        <v>0</v>
      </c>
      <c r="J53" s="58">
        <f t="shared" si="13"/>
        <v>183833276</v>
      </c>
      <c r="K53" s="27">
        <f t="shared" si="11"/>
        <v>0.2969871695040663</v>
      </c>
    </row>
    <row r="54" spans="1:11" ht="16.5">
      <c r="A54" s="40"/>
      <c r="B54" s="41" t="s">
        <v>608</v>
      </c>
      <c r="C54" s="42"/>
      <c r="D54" s="51">
        <f>SUM(D46:D53)</f>
        <v>898858000</v>
      </c>
      <c r="E54" s="51">
        <f>SUM(E46:E53)</f>
        <v>905728000</v>
      </c>
      <c r="F54" s="51">
        <f>SUM(F46:F53)</f>
        <v>700254881</v>
      </c>
      <c r="G54" s="24">
        <f t="shared" si="9"/>
        <v>0.7790495061511384</v>
      </c>
      <c r="H54" s="22">
        <f t="shared" si="10"/>
        <v>0.7731403699565432</v>
      </c>
      <c r="I54" s="62">
        <f>SUM(I46:I53)</f>
        <v>-27335905</v>
      </c>
      <c r="J54" s="63">
        <f>SUM(J46:J53)</f>
        <v>232809024</v>
      </c>
      <c r="K54" s="28">
        <f t="shared" si="11"/>
        <v>0.22685963004345674</v>
      </c>
    </row>
    <row r="55" spans="1:11" ht="12.75">
      <c r="A55" s="38" t="s">
        <v>29</v>
      </c>
      <c r="B55" s="39" t="s">
        <v>113</v>
      </c>
      <c r="C55" s="18" t="s">
        <v>114</v>
      </c>
      <c r="D55" s="47">
        <f>'[1]EC441'!$B$53-'[1]EC441'!$B$12-'[1]EC441'!$B$24-'[1]EC441'!$B$28-'[1]EC441'!$B$29-'[1]EC441'!$B$31-'[1]EC441'!$B$34-'[1]EC441'!$B$35-'[1]EC441'!$B$36-'[1]EC441'!$B$38-'[1]EC441'!$B$46</f>
        <v>58855000</v>
      </c>
      <c r="E55" s="47">
        <f>'[1]EC441'!$E$53-'[1]EC441'!$E$12-'[1]EC441'!$E$24-'[1]EC441'!$E$28-'[1]EC441'!$E$29-'[1]EC441'!$E$31-'[1]EC441'!$E$34-'[1]EC441'!$E$35-'[1]EC441'!$E$36-'[1]EC441'!$E$38-'[1]EC441'!$E$46</f>
        <v>58855000</v>
      </c>
      <c r="F55" s="47">
        <f>'[1]EC441'!$Q$53</f>
        <v>51943082</v>
      </c>
      <c r="G55" s="23">
        <f t="shared" si="9"/>
        <v>0.8825602242800102</v>
      </c>
      <c r="H55" s="19">
        <f t="shared" si="10"/>
        <v>0.8825602242800102</v>
      </c>
      <c r="I55" s="57">
        <f>IF($F55&gt;$E55,$E55-$F55,0)</f>
        <v>0</v>
      </c>
      <c r="J55" s="58">
        <f>IF($F55&lt;=$E55,$E55-$F55,0)</f>
        <v>6911918</v>
      </c>
      <c r="K55" s="27">
        <f t="shared" si="11"/>
        <v>0.1174397757199898</v>
      </c>
    </row>
    <row r="56" spans="1:11" ht="12.75">
      <c r="A56" s="38" t="s">
        <v>29</v>
      </c>
      <c r="B56" s="39" t="s">
        <v>115</v>
      </c>
      <c r="C56" s="18" t="s">
        <v>116</v>
      </c>
      <c r="D56" s="47">
        <f>'[1]EC442'!$B$53-'[1]EC442'!$B$12-'[1]EC442'!$B$24-'[1]EC442'!$B$28-'[1]EC442'!$B$29-'[1]EC442'!$B$31-'[1]EC442'!$B$34-'[1]EC442'!$B$35-'[1]EC442'!$B$36-'[1]EC442'!$B$38-'[1]EC442'!$B$46</f>
        <v>46139000</v>
      </c>
      <c r="E56" s="47">
        <f>'[1]EC442'!$E$53-'[1]EC442'!$E$12-'[1]EC442'!$E$24-'[1]EC442'!$E$28-'[1]EC442'!$E$29-'[1]EC442'!$E$31-'[1]EC442'!$E$34-'[1]EC442'!$E$35-'[1]EC442'!$E$36-'[1]EC442'!$E$38-'[1]EC442'!$E$46</f>
        <v>46139000</v>
      </c>
      <c r="F56" s="47">
        <f>'[1]EC442'!$Q$53</f>
        <v>39745986</v>
      </c>
      <c r="G56" s="23">
        <f t="shared" si="9"/>
        <v>0.861440126574048</v>
      </c>
      <c r="H56" s="19">
        <f t="shared" si="10"/>
        <v>0.861440126574048</v>
      </c>
      <c r="I56" s="57">
        <f>IF($F56&gt;$E56,$E56-$F56,0)</f>
        <v>0</v>
      </c>
      <c r="J56" s="58">
        <f>IF($F56&lt;=$E56,$E56-$F56,0)</f>
        <v>6393014</v>
      </c>
      <c r="K56" s="27">
        <f t="shared" si="11"/>
        <v>0.13855987342595202</v>
      </c>
    </row>
    <row r="57" spans="1:11" ht="12.75">
      <c r="A57" s="38" t="s">
        <v>48</v>
      </c>
      <c r="B57" s="39" t="s">
        <v>117</v>
      </c>
      <c r="C57" s="18" t="s">
        <v>118</v>
      </c>
      <c r="D57" s="47">
        <f>'[1]DC44'!$B$53-'[1]DC44'!$B$12-'[1]DC44'!$B$24-'[1]DC44'!$B$28-'[1]DC44'!$B$29-'[1]DC44'!$B$31-'[1]DC44'!$B$34-'[1]DC44'!$B$35-'[1]DC44'!$B$36-'[1]DC44'!$B$38-'[1]DC44'!$B$46</f>
        <v>170970000</v>
      </c>
      <c r="E57" s="47">
        <f>'[1]DC44'!$E$53-'[1]DC44'!$E$12-'[1]DC44'!$E$24-'[1]DC44'!$E$28-'[1]DC44'!$E$29-'[1]DC44'!$E$31-'[1]DC44'!$E$34-'[1]DC44'!$E$35-'[1]DC44'!$E$36-'[1]DC44'!$E$38-'[1]DC44'!$E$46</f>
        <v>172834000</v>
      </c>
      <c r="F57" s="47">
        <f>'[1]DC44'!$Q$53</f>
        <v>191814656</v>
      </c>
      <c r="G57" s="23">
        <f t="shared" si="9"/>
        <v>1.1219199625665321</v>
      </c>
      <c r="H57" s="19">
        <f t="shared" si="10"/>
        <v>1.1098201511276717</v>
      </c>
      <c r="I57" s="57">
        <f>IF($F57&gt;$E57,$E57-$F57,0)</f>
        <v>-18980656</v>
      </c>
      <c r="J57" s="58">
        <f>IF($F57&lt;=$E57,$E57-$F57,0)</f>
        <v>0</v>
      </c>
      <c r="K57" s="27">
        <f t="shared" si="11"/>
        <v>-0.10982015112767164</v>
      </c>
    </row>
    <row r="58" spans="1:11" ht="16.5">
      <c r="A58" s="40"/>
      <c r="B58" s="41" t="s">
        <v>609</v>
      </c>
      <c r="C58" s="42"/>
      <c r="D58" s="51">
        <f>SUM(D55:D57)</f>
        <v>275964000</v>
      </c>
      <c r="E58" s="51">
        <f>SUM(E55:E57)</f>
        <v>277828000</v>
      </c>
      <c r="F58" s="51">
        <f>SUM(F55:F57)</f>
        <v>283503724</v>
      </c>
      <c r="G58" s="24">
        <f t="shared" si="9"/>
        <v>1.027321404241133</v>
      </c>
      <c r="H58" s="22">
        <f t="shared" si="10"/>
        <v>1.0204289128525563</v>
      </c>
      <c r="I58" s="62">
        <f>SUM(I55:I57)</f>
        <v>-18980656</v>
      </c>
      <c r="J58" s="63">
        <f>SUM(J55:J57)</f>
        <v>13304932</v>
      </c>
      <c r="K58" s="28">
        <f t="shared" si="11"/>
        <v>-0.02042891285255626</v>
      </c>
    </row>
    <row r="59" spans="1:11" ht="16.5">
      <c r="A59" s="40"/>
      <c r="B59" s="43" t="s">
        <v>610</v>
      </c>
      <c r="C59" s="42"/>
      <c r="D59" s="51">
        <f>SUM(D7,D9:D18,D20:D28,D30:D38,D40:D44,D46:D53,D55:D57)</f>
        <v>3473521000</v>
      </c>
      <c r="E59" s="51">
        <f>SUM(E7,E9:E18,E20:E28,E30:E38,E40:E44,E46:E53,E55:E57)</f>
        <v>3483658000</v>
      </c>
      <c r="F59" s="51">
        <f>SUM(F7,F9:F18,F20:F28,F30:F38,F40:F44,F46:F53,F55:F57)</f>
        <v>2881557388</v>
      </c>
      <c r="G59" s="24">
        <f t="shared" si="9"/>
        <v>0.8295782256678454</v>
      </c>
      <c r="H59" s="22">
        <f t="shared" si="10"/>
        <v>0.8271642589484961</v>
      </c>
      <c r="I59" s="62">
        <f>I58+I54+I45+I39+I29+I19+I8</f>
        <v>-132915520</v>
      </c>
      <c r="J59" s="63">
        <f>J58+J54+J45+J39+J29+J19+J8</f>
        <v>735016132</v>
      </c>
      <c r="K59" s="28">
        <f t="shared" si="11"/>
        <v>0.1728357410515039</v>
      </c>
    </row>
    <row r="60" spans="1:11" ht="16.5">
      <c r="A60" s="91"/>
      <c r="B60" s="92"/>
      <c r="C60" s="93"/>
      <c r="D60" s="94"/>
      <c r="E60" s="94"/>
      <c r="F60" s="94"/>
      <c r="G60" s="95"/>
      <c r="H60" s="96" t="s">
        <v>603</v>
      </c>
      <c r="I60" s="134">
        <f>I59+J59</f>
        <v>602100612</v>
      </c>
      <c r="J60" s="135"/>
      <c r="K60" s="92"/>
    </row>
    <row r="61" spans="1:11" ht="16.5">
      <c r="A61" s="33"/>
      <c r="B61" s="26"/>
      <c r="C61" s="12"/>
      <c r="D61" s="52"/>
      <c r="E61" s="52"/>
      <c r="F61" s="52"/>
      <c r="G61" s="23"/>
      <c r="H61" s="64"/>
      <c r="I61" s="89"/>
      <c r="J61" s="90"/>
      <c r="K61" s="26"/>
    </row>
    <row r="62" spans="1:11" ht="16.5">
      <c r="A62" s="33"/>
      <c r="B62" s="35" t="s">
        <v>119</v>
      </c>
      <c r="C62" s="36"/>
      <c r="D62" s="52"/>
      <c r="E62" s="52"/>
      <c r="F62" s="52"/>
      <c r="G62" s="23"/>
      <c r="H62" s="19"/>
      <c r="I62" s="59"/>
      <c r="J62" s="60"/>
      <c r="K62" s="26"/>
    </row>
    <row r="63" spans="1:11" ht="12.75">
      <c r="A63" s="38" t="s">
        <v>29</v>
      </c>
      <c r="B63" s="39" t="s">
        <v>120</v>
      </c>
      <c r="C63" s="18" t="s">
        <v>121</v>
      </c>
      <c r="D63" s="47">
        <f>'[2]FS161'!$B$53-'[2]FS161'!$B$12-'[2]FS161'!$B$24-'[2]FS161'!$B$28-'[2]FS161'!$B$29-'[2]FS161'!$B$31-'[2]FS161'!$B$34-'[2]FS161'!$B$35-'[2]FS161'!$B$36-'[2]FS161'!$B$38-'[2]FS161'!$B$46</f>
        <v>17091000</v>
      </c>
      <c r="E63" s="47">
        <f>'[2]FS161'!$E$53-'[2]FS161'!$E$12-'[2]FS161'!$E$24-'[2]FS161'!$E$28-'[2]FS161'!$E$29-'[2]FS161'!$E$31-'[2]FS161'!$E$34-'[2]FS161'!$E$35-'[2]FS161'!$E$36-'[2]FS161'!$E$38-'[2]FS161'!$E$46</f>
        <v>17091000</v>
      </c>
      <c r="F63" s="47">
        <f>'[2]FS161'!$Q$53</f>
        <v>8842835</v>
      </c>
      <c r="G63" s="23">
        <f aca="true" t="shared" si="14" ref="G63:G93">IF($D63=0,0,$F63/$D63)</f>
        <v>0.5173971681001697</v>
      </c>
      <c r="H63" s="19">
        <f aca="true" t="shared" si="15" ref="H63:H93">IF($E63=0,0,$F63/$E63)</f>
        <v>0.5173971681001697</v>
      </c>
      <c r="I63" s="57">
        <f>IF($F63&gt;$E63,$E63-$F63,0)</f>
        <v>0</v>
      </c>
      <c r="J63" s="58">
        <f>IF($F63&lt;=$E63,$E63-$F63,0)</f>
        <v>8248165</v>
      </c>
      <c r="K63" s="27">
        <f aca="true" t="shared" si="16" ref="K63:K93">IF($E63=0,0,($E63-$F63)/$E63)</f>
        <v>0.48260283189983033</v>
      </c>
    </row>
    <row r="64" spans="1:11" ht="12.75">
      <c r="A64" s="38" t="s">
        <v>29</v>
      </c>
      <c r="B64" s="39" t="s">
        <v>122</v>
      </c>
      <c r="C64" s="18" t="s">
        <v>123</v>
      </c>
      <c r="D64" s="47">
        <f>'[2]FS162'!$B$53-'[2]FS162'!$B$12-'[2]FS162'!$B$24-'[2]FS162'!$B$28-'[2]FS162'!$B$29-'[2]FS162'!$B$31-'[2]FS162'!$B$34-'[2]FS162'!$B$35-'[2]FS162'!$B$36-'[2]FS162'!$B$38-'[2]FS162'!$B$46</f>
        <v>19035000</v>
      </c>
      <c r="E64" s="47">
        <f>'[2]FS162'!$E$53-'[2]FS162'!$E$12-'[2]FS162'!$E$24-'[2]FS162'!$E$28-'[2]FS162'!$E$29-'[2]FS162'!$E$31-'[2]FS162'!$E$34-'[2]FS162'!$E$35-'[2]FS162'!$E$36-'[2]FS162'!$E$38-'[2]FS162'!$E$46</f>
        <v>19035000</v>
      </c>
      <c r="F64" s="47">
        <f>'[2]FS162'!$Q$53</f>
        <v>16660225</v>
      </c>
      <c r="G64" s="23">
        <f t="shared" si="14"/>
        <v>0.8752416600998161</v>
      </c>
      <c r="H64" s="19">
        <f t="shared" si="15"/>
        <v>0.8752416600998161</v>
      </c>
      <c r="I64" s="57">
        <f>IF($F64&gt;$E64,$E64-$F64,0)</f>
        <v>0</v>
      </c>
      <c r="J64" s="58">
        <f>IF($F64&lt;=$E64,$E64-$F64,0)</f>
        <v>2374775</v>
      </c>
      <c r="K64" s="27">
        <f t="shared" si="16"/>
        <v>0.12475833990018387</v>
      </c>
    </row>
    <row r="65" spans="1:11" ht="12.75">
      <c r="A65" s="38" t="s">
        <v>29</v>
      </c>
      <c r="B65" s="39" t="s">
        <v>124</v>
      </c>
      <c r="C65" s="18" t="s">
        <v>125</v>
      </c>
      <c r="D65" s="47">
        <f>'[2]FS163'!$B$53-'[2]FS163'!$B$12-'[2]FS163'!$B$24-'[2]FS163'!$B$28-'[2]FS163'!$B$29-'[2]FS163'!$B$31-'[2]FS163'!$B$34-'[2]FS163'!$B$35-'[2]FS163'!$B$36-'[2]FS163'!$B$38-'[2]FS163'!$B$46</f>
        <v>14913000</v>
      </c>
      <c r="E65" s="47">
        <f>'[2]FS163'!$E$53-'[2]FS163'!$E$12-'[2]FS163'!$E$24-'[2]FS163'!$E$28-'[2]FS163'!$E$29-'[2]FS163'!$E$31-'[2]FS163'!$E$34-'[2]FS163'!$E$35-'[2]FS163'!$E$36-'[2]FS163'!$E$38-'[2]FS163'!$E$46</f>
        <v>14913000</v>
      </c>
      <c r="F65" s="47">
        <f>'[2]FS163'!$Q$53</f>
        <v>17069084</v>
      </c>
      <c r="G65" s="23">
        <f t="shared" si="14"/>
        <v>1.1445774827331858</v>
      </c>
      <c r="H65" s="19">
        <f t="shared" si="15"/>
        <v>1.1445774827331858</v>
      </c>
      <c r="I65" s="57">
        <f>IF($F65&gt;$E65,$E65-$F65,0)</f>
        <v>-2156084</v>
      </c>
      <c r="J65" s="58">
        <f>IF($F65&lt;=$E65,$E65-$F65,0)</f>
        <v>0</v>
      </c>
      <c r="K65" s="27">
        <f t="shared" si="16"/>
        <v>-0.14457748273318582</v>
      </c>
    </row>
    <row r="66" spans="1:11" ht="12.75">
      <c r="A66" s="38" t="s">
        <v>48</v>
      </c>
      <c r="B66" s="39" t="s">
        <v>126</v>
      </c>
      <c r="C66" s="18" t="s">
        <v>127</v>
      </c>
      <c r="D66" s="47">
        <f>'[2]DC16'!$B$53-'[2]DC16'!$B$12-'[2]DC16'!$B$24-'[2]DC16'!$B$28-'[2]DC16'!$B$29-'[2]DC16'!$B$31-'[2]DC16'!$B$34-'[2]DC16'!$B$35-'[2]DC16'!$B$36-'[2]DC16'!$B$38-'[2]DC16'!$B$46</f>
        <v>1750000</v>
      </c>
      <c r="E66" s="47">
        <f>'[2]DC16'!$E$53-'[2]DC16'!$E$12-'[2]DC16'!$E$24-'[2]DC16'!$E$28-'[2]DC16'!$E$29-'[2]DC16'!$E$31-'[2]DC16'!$E$34-'[2]DC16'!$E$35-'[2]DC16'!$E$36-'[2]DC16'!$E$38-'[2]DC16'!$E$46</f>
        <v>1750000</v>
      </c>
      <c r="F66" s="47">
        <f>'[2]DC16'!$Q$53</f>
        <v>1847877</v>
      </c>
      <c r="G66" s="23">
        <f t="shared" si="14"/>
        <v>1.0559297142857142</v>
      </c>
      <c r="H66" s="19">
        <f t="shared" si="15"/>
        <v>1.0559297142857142</v>
      </c>
      <c r="I66" s="57">
        <f>IF($F66&gt;$E66,$E66-$F66,0)</f>
        <v>-97877</v>
      </c>
      <c r="J66" s="58">
        <f>IF($F66&lt;=$E66,$E66-$F66,0)</f>
        <v>0</v>
      </c>
      <c r="K66" s="27">
        <f t="shared" si="16"/>
        <v>-0.055929714285714284</v>
      </c>
    </row>
    <row r="67" spans="1:11" ht="16.5">
      <c r="A67" s="40"/>
      <c r="B67" s="41" t="s">
        <v>611</v>
      </c>
      <c r="C67" s="42"/>
      <c r="D67" s="51">
        <f>SUM(D63:D66)</f>
        <v>52789000</v>
      </c>
      <c r="E67" s="51">
        <f>SUM(E63:E66)</f>
        <v>52789000</v>
      </c>
      <c r="F67" s="51">
        <f>SUM(F63:F66)</f>
        <v>44420021</v>
      </c>
      <c r="G67" s="24">
        <f t="shared" si="14"/>
        <v>0.841463581427949</v>
      </c>
      <c r="H67" s="22">
        <f t="shared" si="15"/>
        <v>0.841463581427949</v>
      </c>
      <c r="I67" s="62">
        <f>SUM(I63:I66)</f>
        <v>-2253961</v>
      </c>
      <c r="J67" s="63">
        <f>SUM(J63:J66)</f>
        <v>10622940</v>
      </c>
      <c r="K67" s="28">
        <f t="shared" si="16"/>
        <v>0.158536418572051</v>
      </c>
    </row>
    <row r="68" spans="1:11" ht="12.75">
      <c r="A68" s="38" t="s">
        <v>29</v>
      </c>
      <c r="B68" s="39" t="s">
        <v>128</v>
      </c>
      <c r="C68" s="18" t="s">
        <v>129</v>
      </c>
      <c r="D68" s="47">
        <f>'[2]FS171'!$B$53-'[2]FS171'!$B$12-'[2]FS171'!$B$24-'[2]FS171'!$B$28-'[2]FS171'!$B$29-'[2]FS171'!$B$31-'[2]FS171'!$B$34-'[2]FS171'!$B$35-'[2]FS171'!$B$36-'[2]FS171'!$B$38-'[2]FS171'!$B$46</f>
        <v>13964000</v>
      </c>
      <c r="E68" s="47">
        <f>'[2]FS171'!$E$53-'[2]FS171'!$E$12-'[2]FS171'!$E$24-'[2]FS171'!$E$28-'[2]FS171'!$E$29-'[2]FS171'!$E$31-'[2]FS171'!$E$34-'[2]FS171'!$E$35-'[2]FS171'!$E$36-'[2]FS171'!$E$38-'[2]FS171'!$E$46</f>
        <v>13964000</v>
      </c>
      <c r="F68" s="47">
        <f>'[2]FS171'!$Q$53</f>
        <v>13845840</v>
      </c>
      <c r="G68" s="23">
        <f t="shared" si="14"/>
        <v>0.9915382411916356</v>
      </c>
      <c r="H68" s="19">
        <f t="shared" si="15"/>
        <v>0.9915382411916356</v>
      </c>
      <c r="I68" s="57">
        <f>IF($F68&gt;$E68,$E68-$F68,0)</f>
        <v>0</v>
      </c>
      <c r="J68" s="58">
        <f>IF($F68&lt;=$E68,$E68-$F68,0)</f>
        <v>118160</v>
      </c>
      <c r="K68" s="27">
        <f t="shared" si="16"/>
        <v>0.008461758808364365</v>
      </c>
    </row>
    <row r="69" spans="1:11" ht="12.75">
      <c r="A69" s="38" t="s">
        <v>29</v>
      </c>
      <c r="B69" s="39" t="s">
        <v>130</v>
      </c>
      <c r="C69" s="18" t="s">
        <v>131</v>
      </c>
      <c r="D69" s="47">
        <f>'[2]FS172'!$B$53-'[2]FS172'!$B$12-'[2]FS172'!$B$24-'[2]FS172'!$B$28-'[2]FS172'!$B$29-'[2]FS172'!$B$31-'[2]FS172'!$B$34-'[2]FS172'!$B$35-'[2]FS172'!$B$36-'[2]FS172'!$B$38-'[2]FS172'!$B$46</f>
        <v>223668000</v>
      </c>
      <c r="E69" s="47">
        <f>'[2]FS172'!$E$53-'[2]FS172'!$E$12-'[2]FS172'!$E$24-'[2]FS172'!$E$28-'[2]FS172'!$E$29-'[2]FS172'!$E$31-'[2]FS172'!$E$34-'[2]FS172'!$E$35-'[2]FS172'!$E$36-'[2]FS172'!$E$38-'[2]FS172'!$E$46</f>
        <v>374668000</v>
      </c>
      <c r="F69" s="47">
        <f>'[2]FS172'!$Q$53</f>
        <v>380563370</v>
      </c>
      <c r="G69" s="23">
        <f t="shared" si="14"/>
        <v>1.7014654309065222</v>
      </c>
      <c r="H69" s="19">
        <f t="shared" si="15"/>
        <v>1.0157349173134615</v>
      </c>
      <c r="I69" s="57">
        <f>IF($F69&gt;$E69,$E69-$F69,0)</f>
        <v>-5895370</v>
      </c>
      <c r="J69" s="58">
        <f>IF($F69&lt;=$E69,$E69-$F69,0)</f>
        <v>0</v>
      </c>
      <c r="K69" s="27">
        <f t="shared" si="16"/>
        <v>-0.015734917313461518</v>
      </c>
    </row>
    <row r="70" spans="1:11" ht="12.75">
      <c r="A70" s="38" t="s">
        <v>29</v>
      </c>
      <c r="B70" s="39" t="s">
        <v>132</v>
      </c>
      <c r="C70" s="18" t="s">
        <v>133</v>
      </c>
      <c r="D70" s="47">
        <f>'[2]FS173'!$B$53-'[2]FS173'!$B$12-'[2]FS173'!$B$24-'[2]FS173'!$B$28-'[2]FS173'!$B$29-'[2]FS173'!$B$31-'[2]FS173'!$B$34-'[2]FS173'!$B$35-'[2]FS173'!$B$36-'[2]FS173'!$B$38-'[2]FS173'!$B$46</f>
        <v>22684000</v>
      </c>
      <c r="E70" s="47">
        <f>'[2]FS173'!$E$53-'[2]FS173'!$E$12-'[2]FS173'!$E$24-'[2]FS173'!$E$28-'[2]FS173'!$E$29-'[2]FS173'!$E$31-'[2]FS173'!$E$34-'[2]FS173'!$E$35-'[2]FS173'!$E$36-'[2]FS173'!$E$38-'[2]FS173'!$E$46</f>
        <v>22684000</v>
      </c>
      <c r="F70" s="47">
        <f>'[2]FS173'!$Q$53</f>
        <v>16127581</v>
      </c>
      <c r="G70" s="23">
        <f t="shared" si="14"/>
        <v>0.7109672456356904</v>
      </c>
      <c r="H70" s="19">
        <f t="shared" si="15"/>
        <v>0.7109672456356904</v>
      </c>
      <c r="I70" s="57">
        <f>IF($F70&gt;$E70,$E70-$F70,0)</f>
        <v>0</v>
      </c>
      <c r="J70" s="58">
        <f>IF($F70&lt;=$E70,$E70-$F70,0)</f>
        <v>6556419</v>
      </c>
      <c r="K70" s="27">
        <f t="shared" si="16"/>
        <v>0.28903275436430964</v>
      </c>
    </row>
    <row r="71" spans="1:11" ht="12.75">
      <c r="A71" s="38" t="s">
        <v>48</v>
      </c>
      <c r="B71" s="39" t="s">
        <v>134</v>
      </c>
      <c r="C71" s="18" t="s">
        <v>135</v>
      </c>
      <c r="D71" s="47">
        <f>'[2]DC17'!$B$53-'[2]DC17'!$B$12-'[2]DC17'!$B$24-'[2]DC17'!$B$28-'[2]DC17'!$B$29-'[2]DC17'!$B$31-'[2]DC17'!$B$34-'[2]DC17'!$B$35-'[2]DC17'!$B$36-'[2]DC17'!$B$38-'[2]DC17'!$B$46</f>
        <v>1750000</v>
      </c>
      <c r="E71" s="47">
        <f>'[2]DC17'!$E$53-'[2]DC17'!$E$12-'[2]DC17'!$E$24-'[2]DC17'!$E$28-'[2]DC17'!$E$29-'[2]DC17'!$E$31-'[2]DC17'!$E$34-'[2]DC17'!$E$35-'[2]DC17'!$E$36-'[2]DC17'!$E$38-'[2]DC17'!$E$46</f>
        <v>1750000</v>
      </c>
      <c r="F71" s="47">
        <f>'[2]DC17'!$Q$53</f>
        <v>1198074</v>
      </c>
      <c r="G71" s="23">
        <f t="shared" si="14"/>
        <v>0.6846137142857143</v>
      </c>
      <c r="H71" s="19">
        <f t="shared" si="15"/>
        <v>0.6846137142857143</v>
      </c>
      <c r="I71" s="57">
        <f>IF($F71&gt;$E71,$E71-$F71,0)</f>
        <v>0</v>
      </c>
      <c r="J71" s="58">
        <f>IF($F71&lt;=$E71,$E71-$F71,0)</f>
        <v>551926</v>
      </c>
      <c r="K71" s="27">
        <f t="shared" si="16"/>
        <v>0.31538628571428573</v>
      </c>
    </row>
    <row r="72" spans="1:11" ht="16.5">
      <c r="A72" s="40"/>
      <c r="B72" s="41" t="s">
        <v>612</v>
      </c>
      <c r="C72" s="42"/>
      <c r="D72" s="51">
        <f>SUM(D68:D71)</f>
        <v>262066000</v>
      </c>
      <c r="E72" s="51">
        <f>SUM(E68:E71)</f>
        <v>413066000</v>
      </c>
      <c r="F72" s="51">
        <f>SUM(F68:F71)</f>
        <v>411734865</v>
      </c>
      <c r="G72" s="24">
        <f t="shared" si="14"/>
        <v>1.5711113421809773</v>
      </c>
      <c r="H72" s="22">
        <f t="shared" si="15"/>
        <v>0.9967774278202515</v>
      </c>
      <c r="I72" s="62">
        <f>SUM(I68:I71)</f>
        <v>-5895370</v>
      </c>
      <c r="J72" s="63">
        <f>SUM(J68:J71)</f>
        <v>7226505</v>
      </c>
      <c r="K72" s="28">
        <f t="shared" si="16"/>
        <v>0.0032225721797485146</v>
      </c>
    </row>
    <row r="73" spans="1:11" ht="12.75">
      <c r="A73" s="38" t="s">
        <v>29</v>
      </c>
      <c r="B73" s="39" t="s">
        <v>136</v>
      </c>
      <c r="C73" s="18" t="s">
        <v>137</v>
      </c>
      <c r="D73" s="47">
        <f>'[2]FS181'!$B$53-'[2]FS181'!$B$12-'[2]FS181'!$B$24-'[2]FS181'!$B$28-'[2]FS181'!$B$29-'[2]FS181'!$B$31-'[2]FS181'!$B$34-'[2]FS181'!$B$35-'[2]FS181'!$B$36-'[2]FS181'!$B$38-'[2]FS181'!$B$46</f>
        <v>28961000</v>
      </c>
      <c r="E73" s="47">
        <f>'[2]FS181'!$E$53-'[2]FS181'!$E$12-'[2]FS181'!$E$24-'[2]FS181'!$E$28-'[2]FS181'!$E$29-'[2]FS181'!$E$31-'[2]FS181'!$E$34-'[2]FS181'!$E$35-'[2]FS181'!$E$36-'[2]FS181'!$E$38-'[2]FS181'!$E$46</f>
        <v>28961000</v>
      </c>
      <c r="F73" s="47">
        <f>'[2]FS181'!$Q$53</f>
        <v>35318803</v>
      </c>
      <c r="G73" s="23">
        <f t="shared" si="14"/>
        <v>1.2195298159593937</v>
      </c>
      <c r="H73" s="19">
        <f t="shared" si="15"/>
        <v>1.2195298159593937</v>
      </c>
      <c r="I73" s="57">
        <f aca="true" t="shared" si="17" ref="I73:I78">IF($F73&gt;$E73,$E73-$F73,0)</f>
        <v>-6357803</v>
      </c>
      <c r="J73" s="58">
        <f aca="true" t="shared" si="18" ref="J73:J78">IF($F73&lt;=$E73,$E73-$F73,0)</f>
        <v>0</v>
      </c>
      <c r="K73" s="27">
        <f t="shared" si="16"/>
        <v>-0.21952981595939366</v>
      </c>
    </row>
    <row r="74" spans="1:11" ht="12.75">
      <c r="A74" s="38" t="s">
        <v>29</v>
      </c>
      <c r="B74" s="39" t="s">
        <v>138</v>
      </c>
      <c r="C74" s="18" t="s">
        <v>139</v>
      </c>
      <c r="D74" s="47">
        <f>'[2]FS182'!$B$53-'[2]FS182'!$B$12-'[2]FS182'!$B$24-'[2]FS182'!$B$28-'[2]FS182'!$B$29-'[2]FS182'!$B$31-'[2]FS182'!$B$34-'[2]FS182'!$B$35-'[2]FS182'!$B$36-'[2]FS182'!$B$38-'[2]FS182'!$B$46</f>
        <v>19795000</v>
      </c>
      <c r="E74" s="47">
        <f>'[2]FS182'!$E$53-'[2]FS182'!$E$12-'[2]FS182'!$E$24-'[2]FS182'!$E$28-'[2]FS182'!$E$29-'[2]FS182'!$E$31-'[2]FS182'!$E$34-'[2]FS182'!$E$35-'[2]FS182'!$E$36-'[2]FS182'!$E$38-'[2]FS182'!$E$46</f>
        <v>19795000</v>
      </c>
      <c r="F74" s="47">
        <f>'[2]FS182'!$Q$53</f>
        <v>42639994</v>
      </c>
      <c r="G74" s="23">
        <f t="shared" si="14"/>
        <v>2.1540790098509723</v>
      </c>
      <c r="H74" s="19">
        <f t="shared" si="15"/>
        <v>2.1540790098509723</v>
      </c>
      <c r="I74" s="57">
        <f t="shared" si="17"/>
        <v>-22844994</v>
      </c>
      <c r="J74" s="58">
        <f t="shared" si="18"/>
        <v>0</v>
      </c>
      <c r="K74" s="27">
        <f t="shared" si="16"/>
        <v>-1.1540790098509726</v>
      </c>
    </row>
    <row r="75" spans="1:11" ht="12.75">
      <c r="A75" s="38" t="s">
        <v>29</v>
      </c>
      <c r="B75" s="39" t="s">
        <v>140</v>
      </c>
      <c r="C75" s="18" t="s">
        <v>141</v>
      </c>
      <c r="D75" s="47">
        <f>'[2]FS183'!$B$53-'[2]FS183'!$B$12-'[2]FS183'!$B$24-'[2]FS183'!$B$28-'[2]FS183'!$B$29-'[2]FS183'!$B$31-'[2]FS183'!$B$34-'[2]FS183'!$B$35-'[2]FS183'!$B$36-'[2]FS183'!$B$38-'[2]FS183'!$B$46</f>
        <v>22749000</v>
      </c>
      <c r="E75" s="47">
        <f>'[2]FS183'!$E$53-'[2]FS183'!$E$12-'[2]FS183'!$E$24-'[2]FS183'!$E$28-'[2]FS183'!$E$29-'[2]FS183'!$E$31-'[2]FS183'!$E$34-'[2]FS183'!$E$35-'[2]FS183'!$E$36-'[2]FS183'!$E$38-'[2]FS183'!$E$46</f>
        <v>22749000</v>
      </c>
      <c r="F75" s="47">
        <f>'[2]FS183'!$Q$53</f>
        <v>15866784</v>
      </c>
      <c r="G75" s="23">
        <f t="shared" si="14"/>
        <v>0.6974717130423316</v>
      </c>
      <c r="H75" s="19">
        <f t="shared" si="15"/>
        <v>0.6974717130423316</v>
      </c>
      <c r="I75" s="57">
        <f t="shared" si="17"/>
        <v>0</v>
      </c>
      <c r="J75" s="58">
        <f t="shared" si="18"/>
        <v>6882216</v>
      </c>
      <c r="K75" s="27">
        <f t="shared" si="16"/>
        <v>0.3025282869576685</v>
      </c>
    </row>
    <row r="76" spans="1:11" ht="12.75">
      <c r="A76" s="38" t="s">
        <v>29</v>
      </c>
      <c r="B76" s="39" t="s">
        <v>142</v>
      </c>
      <c r="C76" s="18" t="s">
        <v>143</v>
      </c>
      <c r="D76" s="47">
        <f>'[2]FS184'!$B$53-'[2]FS184'!$B$12-'[2]FS184'!$B$24-'[2]FS184'!$B$28-'[2]FS184'!$B$29-'[2]FS184'!$B$31-'[2]FS184'!$B$34-'[2]FS184'!$B$35-'[2]FS184'!$B$36-'[2]FS184'!$B$38-'[2]FS184'!$B$46</f>
        <v>147354000</v>
      </c>
      <c r="E76" s="47">
        <f>'[2]FS184'!$E$53-'[2]FS184'!$E$12-'[2]FS184'!$E$24-'[2]FS184'!$E$28-'[2]FS184'!$E$29-'[2]FS184'!$E$31-'[2]FS184'!$E$34-'[2]FS184'!$E$35-'[2]FS184'!$E$36-'[2]FS184'!$E$38-'[2]FS184'!$E$46</f>
        <v>140154000</v>
      </c>
      <c r="F76" s="47">
        <f>'[2]FS184'!$Q$53</f>
        <v>124792881</v>
      </c>
      <c r="G76" s="23">
        <f t="shared" si="14"/>
        <v>0.8468917097601694</v>
      </c>
      <c r="H76" s="19">
        <f t="shared" si="15"/>
        <v>0.8903982833169228</v>
      </c>
      <c r="I76" s="57">
        <f t="shared" si="17"/>
        <v>0</v>
      </c>
      <c r="J76" s="58">
        <f t="shared" si="18"/>
        <v>15361119</v>
      </c>
      <c r="K76" s="27">
        <f t="shared" si="16"/>
        <v>0.10960171668307718</v>
      </c>
    </row>
    <row r="77" spans="1:11" ht="12.75">
      <c r="A77" s="38" t="s">
        <v>29</v>
      </c>
      <c r="B77" s="39" t="s">
        <v>144</v>
      </c>
      <c r="C77" s="18" t="s">
        <v>145</v>
      </c>
      <c r="D77" s="47">
        <f>'[2]FS185'!$B$53-'[2]FS185'!$B$12-'[2]FS185'!$B$24-'[2]FS185'!$B$28-'[2]FS185'!$B$29-'[2]FS185'!$B$31-'[2]FS185'!$B$34-'[2]FS185'!$B$35-'[2]FS185'!$B$36-'[2]FS185'!$B$38-'[2]FS185'!$B$46</f>
        <v>45800000</v>
      </c>
      <c r="E77" s="47">
        <f>'[2]FS185'!$E$53-'[2]FS185'!$E$12-'[2]FS185'!$E$24-'[2]FS185'!$E$28-'[2]FS185'!$E$29-'[2]FS185'!$E$31-'[2]FS185'!$E$34-'[2]FS185'!$E$35-'[2]FS185'!$E$36-'[2]FS185'!$E$38-'[2]FS185'!$E$46</f>
        <v>45800000</v>
      </c>
      <c r="F77" s="47">
        <f>'[2]FS185'!$Q$53</f>
        <v>38496162</v>
      </c>
      <c r="G77" s="23">
        <f t="shared" si="14"/>
        <v>0.8405275545851528</v>
      </c>
      <c r="H77" s="19">
        <f t="shared" si="15"/>
        <v>0.8405275545851528</v>
      </c>
      <c r="I77" s="57">
        <f t="shared" si="17"/>
        <v>0</v>
      </c>
      <c r="J77" s="58">
        <f t="shared" si="18"/>
        <v>7303838</v>
      </c>
      <c r="K77" s="27">
        <f t="shared" si="16"/>
        <v>0.15947244541484717</v>
      </c>
    </row>
    <row r="78" spans="1:11" ht="12.75">
      <c r="A78" s="38" t="s">
        <v>48</v>
      </c>
      <c r="B78" s="39" t="s">
        <v>146</v>
      </c>
      <c r="C78" s="18" t="s">
        <v>147</v>
      </c>
      <c r="D78" s="47">
        <f>'[2]DC18'!$B$53-'[2]DC18'!$B$12-'[2]DC18'!$B$24-'[2]DC18'!$B$28-'[2]DC18'!$B$29-'[2]DC18'!$B$31-'[2]DC18'!$B$34-'[2]DC18'!$B$35-'[2]DC18'!$B$36-'[2]DC18'!$B$38-'[2]DC18'!$B$46</f>
        <v>1750000</v>
      </c>
      <c r="E78" s="47">
        <f>'[2]DC18'!$E$53-'[2]DC18'!$E$12-'[2]DC18'!$E$24-'[2]DC18'!$E$28-'[2]DC18'!$E$29-'[2]DC18'!$E$31-'[2]DC18'!$E$34-'[2]DC18'!$E$35-'[2]DC18'!$E$36-'[2]DC18'!$E$38-'[2]DC18'!$E$46</f>
        <v>1750000</v>
      </c>
      <c r="F78" s="47">
        <f>'[2]DC18'!$Q$53</f>
        <v>2456680</v>
      </c>
      <c r="G78" s="23">
        <f t="shared" si="14"/>
        <v>1.4038171428571429</v>
      </c>
      <c r="H78" s="19">
        <f t="shared" si="15"/>
        <v>1.4038171428571429</v>
      </c>
      <c r="I78" s="57">
        <f t="shared" si="17"/>
        <v>-706680</v>
      </c>
      <c r="J78" s="58">
        <f t="shared" si="18"/>
        <v>0</v>
      </c>
      <c r="K78" s="27">
        <f t="shared" si="16"/>
        <v>-0.4038171428571429</v>
      </c>
    </row>
    <row r="79" spans="1:11" ht="16.5">
      <c r="A79" s="40"/>
      <c r="B79" s="41" t="s">
        <v>613</v>
      </c>
      <c r="C79" s="42"/>
      <c r="D79" s="51">
        <f>SUM(D73:D78)</f>
        <v>266409000</v>
      </c>
      <c r="E79" s="51">
        <f>SUM(E73:E78)</f>
        <v>259209000</v>
      </c>
      <c r="F79" s="51">
        <f>SUM(F73:F78)</f>
        <v>259571304</v>
      </c>
      <c r="G79" s="24">
        <f t="shared" si="14"/>
        <v>0.9743338400729705</v>
      </c>
      <c r="H79" s="22">
        <f t="shared" si="15"/>
        <v>1.0013977292455123</v>
      </c>
      <c r="I79" s="62">
        <f>SUM(I73:I78)</f>
        <v>-29909477</v>
      </c>
      <c r="J79" s="63">
        <f>SUM(J73:J78)</f>
        <v>29547173</v>
      </c>
      <c r="K79" s="28">
        <f t="shared" si="16"/>
        <v>-0.0013977292455123085</v>
      </c>
    </row>
    <row r="80" spans="1:11" ht="12.75">
      <c r="A80" s="38" t="s">
        <v>29</v>
      </c>
      <c r="B80" s="39" t="s">
        <v>148</v>
      </c>
      <c r="C80" s="18" t="s">
        <v>149</v>
      </c>
      <c r="D80" s="47">
        <f>'[2]FS191'!$B$53-'[2]FS191'!$B$12-'[2]FS191'!$B$24-'[2]FS191'!$B$28-'[2]FS191'!$B$29-'[2]FS191'!$B$31-'[2]FS191'!$B$34-'[2]FS191'!$B$35-'[2]FS191'!$B$36-'[2]FS191'!$B$38-'[2]FS191'!$B$46</f>
        <v>54301000</v>
      </c>
      <c r="E80" s="47">
        <f>'[2]FS191'!$E$53-'[2]FS191'!$E$12-'[2]FS191'!$E$24-'[2]FS191'!$E$28-'[2]FS191'!$E$29-'[2]FS191'!$E$31-'[2]FS191'!$E$34-'[2]FS191'!$E$35-'[2]FS191'!$E$36-'[2]FS191'!$E$38-'[2]FS191'!$E$46</f>
        <v>54301000</v>
      </c>
      <c r="F80" s="47">
        <f>'[2]FS191'!$Q$53</f>
        <v>6105791</v>
      </c>
      <c r="G80" s="23">
        <f t="shared" si="14"/>
        <v>0.11244343566416824</v>
      </c>
      <c r="H80" s="19">
        <f t="shared" si="15"/>
        <v>0.11244343566416824</v>
      </c>
      <c r="I80" s="57">
        <f aca="true" t="shared" si="19" ref="I80:I85">IF($F80&gt;$E80,$E80-$F80,0)</f>
        <v>0</v>
      </c>
      <c r="J80" s="58">
        <f aca="true" t="shared" si="20" ref="J80:J85">IF($F80&lt;=$E80,$E80-$F80,0)</f>
        <v>48195209</v>
      </c>
      <c r="K80" s="27">
        <f t="shared" si="16"/>
        <v>0.8875565643358317</v>
      </c>
    </row>
    <row r="81" spans="1:11" ht="12.75">
      <c r="A81" s="38" t="s">
        <v>29</v>
      </c>
      <c r="B81" s="39" t="s">
        <v>150</v>
      </c>
      <c r="C81" s="18" t="s">
        <v>151</v>
      </c>
      <c r="D81" s="47">
        <f>'[2]FS192'!$B$53-'[2]FS192'!$B$12-'[2]FS192'!$B$24-'[2]FS192'!$B$28-'[2]FS192'!$B$29-'[2]FS192'!$B$31-'[2]FS192'!$B$34-'[2]FS192'!$B$35-'[2]FS192'!$B$36-'[2]FS192'!$B$38-'[2]FS192'!$B$46</f>
        <v>44409000</v>
      </c>
      <c r="E81" s="47">
        <f>'[2]FS192'!$E$53-'[2]FS192'!$E$12-'[2]FS192'!$E$24-'[2]FS192'!$E$28-'[2]FS192'!$E$29-'[2]FS192'!$E$31-'[2]FS192'!$E$34-'[2]FS192'!$E$35-'[2]FS192'!$E$36-'[2]FS192'!$E$38-'[2]FS192'!$E$46</f>
        <v>38209000</v>
      </c>
      <c r="F81" s="47">
        <f>'[2]FS192'!$Q$53</f>
        <v>37667007</v>
      </c>
      <c r="G81" s="23">
        <f t="shared" si="14"/>
        <v>0.848184084307235</v>
      </c>
      <c r="H81" s="19">
        <f t="shared" si="15"/>
        <v>0.9858150435761208</v>
      </c>
      <c r="I81" s="57">
        <f t="shared" si="19"/>
        <v>0</v>
      </c>
      <c r="J81" s="58">
        <f t="shared" si="20"/>
        <v>541993</v>
      </c>
      <c r="K81" s="27">
        <f t="shared" si="16"/>
        <v>0.01418495642387919</v>
      </c>
    </row>
    <row r="82" spans="1:11" ht="12.75">
      <c r="A82" s="38" t="s">
        <v>29</v>
      </c>
      <c r="B82" s="39" t="s">
        <v>152</v>
      </c>
      <c r="C82" s="18" t="s">
        <v>153</v>
      </c>
      <c r="D82" s="47">
        <f>'[2]FS193'!$B$53-'[2]FS193'!$B$12-'[2]FS193'!$B$24-'[2]FS193'!$B$28-'[2]FS193'!$B$29-'[2]FS193'!$B$31-'[2]FS193'!$B$34-'[2]FS193'!$B$35-'[2]FS193'!$B$36-'[2]FS193'!$B$38-'[2]FS193'!$B$46</f>
        <v>25267000</v>
      </c>
      <c r="E82" s="47">
        <f>'[2]FS193'!$E$53-'[2]FS193'!$E$12-'[2]FS193'!$E$24-'[2]FS193'!$E$28-'[2]FS193'!$E$29-'[2]FS193'!$E$31-'[2]FS193'!$E$34-'[2]FS193'!$E$35-'[2]FS193'!$E$36-'[2]FS193'!$E$38-'[2]FS193'!$E$46</f>
        <v>25267000</v>
      </c>
      <c r="F82" s="47">
        <f>'[2]FS193'!$Q$53</f>
        <v>24354160</v>
      </c>
      <c r="G82" s="23">
        <f t="shared" si="14"/>
        <v>0.963872244429493</v>
      </c>
      <c r="H82" s="19">
        <f t="shared" si="15"/>
        <v>0.963872244429493</v>
      </c>
      <c r="I82" s="57">
        <f t="shared" si="19"/>
        <v>0</v>
      </c>
      <c r="J82" s="58">
        <f t="shared" si="20"/>
        <v>912840</v>
      </c>
      <c r="K82" s="27">
        <f t="shared" si="16"/>
        <v>0.036127755570506986</v>
      </c>
    </row>
    <row r="83" spans="1:11" ht="12.75">
      <c r="A83" s="38" t="s">
        <v>29</v>
      </c>
      <c r="B83" s="39" t="s">
        <v>154</v>
      </c>
      <c r="C83" s="18" t="s">
        <v>155</v>
      </c>
      <c r="D83" s="47">
        <f>'[2]FS194'!$B$53-'[2]FS194'!$B$12-'[2]FS194'!$B$24-'[2]FS194'!$B$28-'[2]FS194'!$B$29-'[2]FS194'!$B$31-'[2]FS194'!$B$34-'[2]FS194'!$B$35-'[2]FS194'!$B$36-'[2]FS194'!$B$38-'[2]FS194'!$B$46</f>
        <v>165353000</v>
      </c>
      <c r="E83" s="47">
        <f>'[2]FS194'!$E$53-'[2]FS194'!$E$12-'[2]FS194'!$E$24-'[2]FS194'!$E$28-'[2]FS194'!$E$29-'[2]FS194'!$E$31-'[2]FS194'!$E$34-'[2]FS194'!$E$35-'[2]FS194'!$E$36-'[2]FS194'!$E$38-'[2]FS194'!$E$46</f>
        <v>165353000</v>
      </c>
      <c r="F83" s="47">
        <f>'[2]FS194'!$Q$53</f>
        <v>155856092</v>
      </c>
      <c r="G83" s="23">
        <f t="shared" si="14"/>
        <v>0.9425658560776037</v>
      </c>
      <c r="H83" s="19">
        <f t="shared" si="15"/>
        <v>0.9425658560776037</v>
      </c>
      <c r="I83" s="57">
        <f t="shared" si="19"/>
        <v>0</v>
      </c>
      <c r="J83" s="58">
        <f t="shared" si="20"/>
        <v>9496908</v>
      </c>
      <c r="K83" s="27">
        <f t="shared" si="16"/>
        <v>0.057434143922396326</v>
      </c>
    </row>
    <row r="84" spans="1:11" ht="12.75">
      <c r="A84" s="38" t="s">
        <v>29</v>
      </c>
      <c r="B84" s="39" t="s">
        <v>156</v>
      </c>
      <c r="C84" s="18" t="s">
        <v>157</v>
      </c>
      <c r="D84" s="47">
        <f>'[2]FS195'!$B$53-'[2]FS195'!$B$12-'[2]FS195'!$B$24-'[2]FS195'!$B$28-'[2]FS195'!$B$29-'[2]FS195'!$B$31-'[2]FS195'!$B$34-'[2]FS195'!$B$35-'[2]FS195'!$B$36-'[2]FS195'!$B$38-'[2]FS195'!$B$46</f>
        <v>21998000</v>
      </c>
      <c r="E84" s="47">
        <f>'[2]FS195'!$E$53-'[2]FS195'!$E$12-'[2]FS195'!$E$24-'[2]FS195'!$E$28-'[2]FS195'!$E$29-'[2]FS195'!$E$31-'[2]FS195'!$E$34-'[2]FS195'!$E$35-'[2]FS195'!$E$36-'[2]FS195'!$E$38-'[2]FS195'!$E$46</f>
        <v>21998000</v>
      </c>
      <c r="F84" s="47">
        <f>'[2]FS195'!$Q$53</f>
        <v>17366721</v>
      </c>
      <c r="G84" s="23">
        <f t="shared" si="14"/>
        <v>0.7894681789253568</v>
      </c>
      <c r="H84" s="19">
        <f t="shared" si="15"/>
        <v>0.7894681789253568</v>
      </c>
      <c r="I84" s="57">
        <f t="shared" si="19"/>
        <v>0</v>
      </c>
      <c r="J84" s="58">
        <f t="shared" si="20"/>
        <v>4631279</v>
      </c>
      <c r="K84" s="27">
        <f t="shared" si="16"/>
        <v>0.21053182107464316</v>
      </c>
    </row>
    <row r="85" spans="1:11" ht="12.75">
      <c r="A85" s="38" t="s">
        <v>48</v>
      </c>
      <c r="B85" s="39" t="s">
        <v>158</v>
      </c>
      <c r="C85" s="18" t="s">
        <v>159</v>
      </c>
      <c r="D85" s="47">
        <f>'[2]DC19'!$B$53-'[2]DC19'!$B$12-'[2]DC19'!$B$24-'[2]DC19'!$B$28-'[2]DC19'!$B$29-'[2]DC19'!$B$31-'[2]DC19'!$B$34-'[2]DC19'!$B$35-'[2]DC19'!$B$36-'[2]DC19'!$B$38-'[2]DC19'!$B$46</f>
        <v>1750000</v>
      </c>
      <c r="E85" s="47">
        <f>'[2]DC19'!$E$53-'[2]DC19'!$E$12-'[2]DC19'!$E$24-'[2]DC19'!$E$28-'[2]DC19'!$E$29-'[2]DC19'!$E$31-'[2]DC19'!$E$34-'[2]DC19'!$E$35-'[2]DC19'!$E$36-'[2]DC19'!$E$38-'[2]DC19'!$E$46</f>
        <v>1750000</v>
      </c>
      <c r="F85" s="47">
        <f>'[2]DC19'!$Q$53</f>
        <v>1895216</v>
      </c>
      <c r="G85" s="23">
        <f t="shared" si="14"/>
        <v>1.0829805714285714</v>
      </c>
      <c r="H85" s="19">
        <f t="shared" si="15"/>
        <v>1.0829805714285714</v>
      </c>
      <c r="I85" s="57">
        <f t="shared" si="19"/>
        <v>-145216</v>
      </c>
      <c r="J85" s="58">
        <f t="shared" si="20"/>
        <v>0</v>
      </c>
      <c r="K85" s="27">
        <f t="shared" si="16"/>
        <v>-0.08298057142857143</v>
      </c>
    </row>
    <row r="86" spans="1:11" ht="16.5">
      <c r="A86" s="40"/>
      <c r="B86" s="41" t="s">
        <v>614</v>
      </c>
      <c r="C86" s="42"/>
      <c r="D86" s="51">
        <f>SUM(D80:D85)</f>
        <v>313078000</v>
      </c>
      <c r="E86" s="51">
        <f>SUM(E80:E85)</f>
        <v>306878000</v>
      </c>
      <c r="F86" s="51">
        <f>SUM(F80:F85)</f>
        <v>243244987</v>
      </c>
      <c r="G86" s="24">
        <f t="shared" si="14"/>
        <v>0.7769469173816109</v>
      </c>
      <c r="H86" s="22">
        <f t="shared" si="15"/>
        <v>0.7926439399370434</v>
      </c>
      <c r="I86" s="62">
        <f>SUM(I80:I85)</f>
        <v>-145216</v>
      </c>
      <c r="J86" s="63">
        <f>SUM(J80:J85)</f>
        <v>63778229</v>
      </c>
      <c r="K86" s="28">
        <f t="shared" si="16"/>
        <v>0.20735606006295662</v>
      </c>
    </row>
    <row r="87" spans="1:11" ht="12.75">
      <c r="A87" s="38" t="s">
        <v>29</v>
      </c>
      <c r="B87" s="39" t="s">
        <v>160</v>
      </c>
      <c r="C87" s="18" t="s">
        <v>161</v>
      </c>
      <c r="D87" s="47">
        <f>'[2]FS201'!$B$53-'[2]FS201'!$B$12-'[2]FS201'!$B$24-'[2]FS201'!$B$28-'[2]FS201'!$B$29-'[2]FS201'!$B$31-'[2]FS201'!$B$34-'[2]FS201'!$B$35-'[2]FS201'!$B$36-'[2]FS201'!$B$38-'[2]FS201'!$B$46</f>
        <v>38094000</v>
      </c>
      <c r="E87" s="47">
        <f>'[2]FS201'!$E$53-'[2]FS201'!$E$12-'[2]FS201'!$E$24-'[2]FS201'!$E$28-'[2]FS201'!$E$29-'[2]FS201'!$E$31-'[2]FS201'!$E$34-'[2]FS201'!$E$35-'[2]FS201'!$E$36-'[2]FS201'!$E$38-'[2]FS201'!$E$46</f>
        <v>38094000</v>
      </c>
      <c r="F87" s="47">
        <f>'[2]FS201'!$Q$53</f>
        <v>16026531</v>
      </c>
      <c r="G87" s="23">
        <f t="shared" si="14"/>
        <v>0.42071011182863444</v>
      </c>
      <c r="H87" s="19">
        <f t="shared" si="15"/>
        <v>0.42071011182863444</v>
      </c>
      <c r="I87" s="57">
        <f>IF($F87&gt;$E87,$E87-$F87,0)</f>
        <v>0</v>
      </c>
      <c r="J87" s="58">
        <f>IF($F87&lt;=$E87,$E87-$F87,0)</f>
        <v>22067469</v>
      </c>
      <c r="K87" s="27">
        <f t="shared" si="16"/>
        <v>0.5792898881713656</v>
      </c>
    </row>
    <row r="88" spans="1:11" ht="12.75">
      <c r="A88" s="38" t="s">
        <v>29</v>
      </c>
      <c r="B88" s="39" t="s">
        <v>162</v>
      </c>
      <c r="C88" s="18" t="s">
        <v>163</v>
      </c>
      <c r="D88" s="47">
        <f>'[2]FS203'!$B$53-'[2]FS203'!$B$12-'[2]FS203'!$B$24-'[2]FS203'!$B$28-'[2]FS203'!$B$29-'[2]FS203'!$B$31-'[2]FS203'!$B$34-'[2]FS203'!$B$35-'[2]FS203'!$B$36-'[2]FS203'!$B$38-'[2]FS203'!$B$46</f>
        <v>43573000</v>
      </c>
      <c r="E88" s="47">
        <f>'[2]FS203'!$E$53-'[2]FS203'!$E$12-'[2]FS203'!$E$24-'[2]FS203'!$E$28-'[2]FS203'!$E$29-'[2]FS203'!$E$31-'[2]FS203'!$E$34-'[2]FS203'!$E$35-'[2]FS203'!$E$36-'[2]FS203'!$E$38-'[2]FS203'!$E$46</f>
        <v>43573000</v>
      </c>
      <c r="F88" s="47">
        <f>'[2]FS203'!$Q$53</f>
        <v>38121409</v>
      </c>
      <c r="G88" s="23">
        <f t="shared" si="14"/>
        <v>0.8748860303398894</v>
      </c>
      <c r="H88" s="19">
        <f t="shared" si="15"/>
        <v>0.8748860303398894</v>
      </c>
      <c r="I88" s="57">
        <f>IF($F88&gt;$E88,$E88-$F88,0)</f>
        <v>0</v>
      </c>
      <c r="J88" s="58">
        <f>IF($F88&lt;=$E88,$E88-$F88,0)</f>
        <v>5451591</v>
      </c>
      <c r="K88" s="27">
        <f t="shared" si="16"/>
        <v>0.12511396966011062</v>
      </c>
    </row>
    <row r="89" spans="1:11" ht="12.75">
      <c r="A89" s="38" t="s">
        <v>29</v>
      </c>
      <c r="B89" s="39" t="s">
        <v>164</v>
      </c>
      <c r="C89" s="18" t="s">
        <v>165</v>
      </c>
      <c r="D89" s="47">
        <f>'[2]FS204'!$B$53-'[2]FS204'!$B$12-'[2]FS204'!$B$24-'[2]FS204'!$B$28-'[2]FS204'!$B$29-'[2]FS204'!$B$31-'[2]FS204'!$B$34-'[2]FS204'!$B$35-'[2]FS204'!$B$36-'[2]FS204'!$B$38-'[2]FS204'!$B$46</f>
        <v>38166000</v>
      </c>
      <c r="E89" s="47">
        <f>'[2]FS204'!$E$53-'[2]FS204'!$E$12-'[2]FS204'!$E$24-'[2]FS204'!$E$28-'[2]FS204'!$E$29-'[2]FS204'!$E$31-'[2]FS204'!$E$34-'[2]FS204'!$E$35-'[2]FS204'!$E$36-'[2]FS204'!$E$38-'[2]FS204'!$E$46</f>
        <v>38166000</v>
      </c>
      <c r="F89" s="47">
        <f>'[2]FS204'!$Q$53</f>
        <v>44264044</v>
      </c>
      <c r="G89" s="23">
        <f t="shared" si="14"/>
        <v>1.1597768694649688</v>
      </c>
      <c r="H89" s="19">
        <f t="shared" si="15"/>
        <v>1.1597768694649688</v>
      </c>
      <c r="I89" s="57">
        <f>IF($F89&gt;$E89,$E89-$F89,0)</f>
        <v>-6098044</v>
      </c>
      <c r="J89" s="58">
        <f>IF($F89&lt;=$E89,$E89-$F89,0)</f>
        <v>0</v>
      </c>
      <c r="K89" s="27">
        <f t="shared" si="16"/>
        <v>-0.15977686946496883</v>
      </c>
    </row>
    <row r="90" spans="1:11" ht="12.75">
      <c r="A90" s="38" t="s">
        <v>29</v>
      </c>
      <c r="B90" s="39" t="s">
        <v>166</v>
      </c>
      <c r="C90" s="18" t="s">
        <v>167</v>
      </c>
      <c r="D90" s="47">
        <f>'[2]FS205'!$B$53-'[2]FS205'!$B$12-'[2]FS205'!$B$24-'[2]FS205'!$B$28-'[2]FS205'!$B$29-'[2]FS205'!$B$31-'[2]FS205'!$B$34-'[2]FS205'!$B$35-'[2]FS205'!$B$36-'[2]FS205'!$B$38-'[2]FS205'!$B$46</f>
        <v>27462000</v>
      </c>
      <c r="E90" s="47">
        <f>'[2]FS205'!$E$53-'[2]FS205'!$E$12-'[2]FS205'!$E$24-'[2]FS205'!$E$28-'[2]FS205'!$E$29-'[2]FS205'!$E$31-'[2]FS205'!$E$34-'[2]FS205'!$E$35-'[2]FS205'!$E$36-'[2]FS205'!$E$38-'[2]FS205'!$E$46</f>
        <v>27462000</v>
      </c>
      <c r="F90" s="47">
        <f>'[2]FS205'!$Q$53</f>
        <v>25374171</v>
      </c>
      <c r="G90" s="23">
        <f t="shared" si="14"/>
        <v>0.923973891195106</v>
      </c>
      <c r="H90" s="19">
        <f t="shared" si="15"/>
        <v>0.923973891195106</v>
      </c>
      <c r="I90" s="57">
        <f>IF($F90&gt;$E90,$E90-$F90,0)</f>
        <v>0</v>
      </c>
      <c r="J90" s="58">
        <f>IF($F90&lt;=$E90,$E90-$F90,0)</f>
        <v>2087829</v>
      </c>
      <c r="K90" s="27">
        <f t="shared" si="16"/>
        <v>0.07602610880489404</v>
      </c>
    </row>
    <row r="91" spans="1:11" ht="12.75">
      <c r="A91" s="38" t="s">
        <v>48</v>
      </c>
      <c r="B91" s="39" t="s">
        <v>168</v>
      </c>
      <c r="C91" s="18" t="s">
        <v>169</v>
      </c>
      <c r="D91" s="47">
        <f>'[2]DC20'!$B$53-'[2]DC20'!$B$12-'[2]DC20'!$B$24-'[2]DC20'!$B$28-'[2]DC20'!$B$29-'[2]DC20'!$B$31-'[2]DC20'!$B$34-'[2]DC20'!$B$35-'[2]DC20'!$B$36-'[2]DC20'!$B$38-'[2]DC20'!$B$46</f>
        <v>1750000</v>
      </c>
      <c r="E91" s="47">
        <f>'[2]DC20'!$E$53-'[2]DC20'!$E$12-'[2]DC20'!$E$24-'[2]DC20'!$E$28-'[2]DC20'!$E$29-'[2]DC20'!$E$31-'[2]DC20'!$E$34-'[2]DC20'!$E$35-'[2]DC20'!$E$36-'[2]DC20'!$E$38-'[2]DC20'!$E$46</f>
        <v>1750000</v>
      </c>
      <c r="F91" s="47">
        <f>'[2]DC20'!$Q$53</f>
        <v>1918511</v>
      </c>
      <c r="G91" s="23">
        <f t="shared" si="14"/>
        <v>1.096292</v>
      </c>
      <c r="H91" s="19">
        <f t="shared" si="15"/>
        <v>1.096292</v>
      </c>
      <c r="I91" s="57">
        <f>IF($F91&gt;$E91,$E91-$F91,0)</f>
        <v>-168511</v>
      </c>
      <c r="J91" s="58">
        <f>IF($F91&lt;=$E91,$E91-$F91,0)</f>
        <v>0</v>
      </c>
      <c r="K91" s="27">
        <f t="shared" si="16"/>
        <v>-0.096292</v>
      </c>
    </row>
    <row r="92" spans="1:11" ht="16.5">
      <c r="A92" s="40"/>
      <c r="B92" s="41" t="s">
        <v>615</v>
      </c>
      <c r="C92" s="42"/>
      <c r="D92" s="51">
        <f>SUM(D87:D91)</f>
        <v>149045000</v>
      </c>
      <c r="E92" s="51">
        <f>SUM(E87:E91)</f>
        <v>149045000</v>
      </c>
      <c r="F92" s="51">
        <f>SUM(F87:F91)</f>
        <v>125704666</v>
      </c>
      <c r="G92" s="24">
        <f t="shared" si="14"/>
        <v>0.8434007581602871</v>
      </c>
      <c r="H92" s="22">
        <f t="shared" si="15"/>
        <v>0.8434007581602871</v>
      </c>
      <c r="I92" s="62">
        <f>SUM(I87:I91)</f>
        <v>-6266555</v>
      </c>
      <c r="J92" s="63">
        <f>SUM(J87:J91)</f>
        <v>29606889</v>
      </c>
      <c r="K92" s="28">
        <f t="shared" si="16"/>
        <v>0.15659924183971283</v>
      </c>
    </row>
    <row r="93" spans="1:11" ht="16.5">
      <c r="A93" s="44"/>
      <c r="B93" s="45" t="s">
        <v>616</v>
      </c>
      <c r="C93" s="46"/>
      <c r="D93" s="53">
        <f>SUM(D63:D66,D68:D71,D73:D78,D80:D85,D87:D91)</f>
        <v>1043387000</v>
      </c>
      <c r="E93" s="53">
        <f>SUM(E63:E66,E68:E71,E73:E78,E80:E85,E87:E91)</f>
        <v>1180987000</v>
      </c>
      <c r="F93" s="53">
        <f>SUM(F63:F66,F68:F71,F73:F78,F80:F85,F87:F91)</f>
        <v>1084675843</v>
      </c>
      <c r="G93" s="29">
        <f t="shared" si="14"/>
        <v>1.0395719354371868</v>
      </c>
      <c r="H93" s="30">
        <f t="shared" si="15"/>
        <v>0.9184485883417853</v>
      </c>
      <c r="I93" s="62">
        <f>I92+I86+I79+I72+I67</f>
        <v>-44470579</v>
      </c>
      <c r="J93" s="63">
        <f>J92+J86+J79+J72+J67</f>
        <v>140781736</v>
      </c>
      <c r="K93" s="31">
        <f t="shared" si="16"/>
        <v>0.0815514116582147</v>
      </c>
    </row>
    <row r="94" spans="1:11" ht="16.5">
      <c r="A94" s="91"/>
      <c r="B94" s="92"/>
      <c r="C94" s="93"/>
      <c r="D94" s="94"/>
      <c r="E94" s="94"/>
      <c r="F94" s="94"/>
      <c r="G94" s="95"/>
      <c r="H94" s="96" t="s">
        <v>603</v>
      </c>
      <c r="I94" s="134">
        <f>I93+J93</f>
        <v>96311157</v>
      </c>
      <c r="J94" s="135"/>
      <c r="K94" s="97"/>
    </row>
    <row r="95" spans="1:11" ht="16.5">
      <c r="A95" s="33"/>
      <c r="B95" s="26"/>
      <c r="C95" s="12"/>
      <c r="D95" s="52"/>
      <c r="E95" s="52"/>
      <c r="F95" s="52"/>
      <c r="G95" s="23"/>
      <c r="H95" s="64"/>
      <c r="I95" s="89"/>
      <c r="J95" s="90"/>
      <c r="K95" s="27"/>
    </row>
    <row r="96" spans="1:11" ht="16.5">
      <c r="A96" s="33"/>
      <c r="B96" s="35" t="s">
        <v>170</v>
      </c>
      <c r="C96" s="36"/>
      <c r="D96" s="52"/>
      <c r="E96" s="52"/>
      <c r="F96" s="52"/>
      <c r="G96" s="23"/>
      <c r="H96" s="19"/>
      <c r="I96" s="59"/>
      <c r="J96" s="60"/>
      <c r="K96" s="27"/>
    </row>
    <row r="97" spans="1:11" ht="12.75">
      <c r="A97" s="38" t="s">
        <v>26</v>
      </c>
      <c r="B97" s="39" t="s">
        <v>171</v>
      </c>
      <c r="C97" s="18" t="s">
        <v>172</v>
      </c>
      <c r="D97" s="47">
        <f>'[3]EKU'!$B$53-'[3]EKU'!$B$46-'[3]EKU'!$B$38-'[3]EKU'!$B$36-'[3]EKU'!$B$35-'[3]EKU'!$B$34-'[3]EKU'!$B$31-'[3]EKU'!$B$29-'[3]EKU'!$B$28-'[3]EKU'!$B$24-'[3]EKU'!$B$12</f>
        <v>119236000</v>
      </c>
      <c r="E97" s="47">
        <f>'[3]EKU'!$E$53-'[3]EKU'!$E$46-'[3]EKU'!$E$38-'[3]EKU'!$E$36-'[3]EKU'!$E$35-'[3]EKU'!$E$34-'[3]EKU'!$E$31-'[3]EKU'!$E$29-'[3]EKU'!$E$28-'[3]EKU'!$E$24-'[3]EKU'!$E$12</f>
        <v>129236000</v>
      </c>
      <c r="F97" s="47">
        <f>'[3]EKU'!$Q$53</f>
        <v>109986989</v>
      </c>
      <c r="G97" s="23">
        <f>IF($D97=0,0,$F97/$D97)</f>
        <v>0.922431052702204</v>
      </c>
      <c r="H97" s="19">
        <f>IF($E97=0,0,$F97/$E97)</f>
        <v>0.8510553483549476</v>
      </c>
      <c r="I97" s="57">
        <f>IF($F97&gt;$E97,$E97-$F97,0)</f>
        <v>0</v>
      </c>
      <c r="J97" s="58">
        <f>IF($F97&lt;=$E97,$E97-$F97,0)</f>
        <v>19249011</v>
      </c>
      <c r="K97" s="27">
        <f>IF($E97=0,0,($E97-$F97)/$E97)</f>
        <v>0.14894465164505247</v>
      </c>
    </row>
    <row r="98" spans="1:11" ht="12.75">
      <c r="A98" s="38" t="s">
        <v>26</v>
      </c>
      <c r="B98" s="39" t="s">
        <v>173</v>
      </c>
      <c r="C98" s="18" t="s">
        <v>174</v>
      </c>
      <c r="D98" s="47">
        <f>'[3]JHB'!$B$53-'[3]JHB'!$B$46-'[3]JHB'!$B$38-'[3]JHB'!$B$36-'[3]JHB'!$B$35-'[3]JHB'!$B$34-'[3]JHB'!$B$31-'[3]JHB'!$B$29-'[3]JHB'!$B$28-'[3]JHB'!$B$24-'[3]JHB'!$B$12</f>
        <v>1314471000</v>
      </c>
      <c r="E98" s="47">
        <f>'[3]JHB'!$E$53-'[3]JHB'!$E$46-'[3]JHB'!$E$38-'[3]JHB'!$E$36-'[3]JHB'!$E$35-'[3]JHB'!$E$34-'[3]JHB'!$E$31-'[3]JHB'!$E$29-'[3]JHB'!$E$28-'[3]JHB'!$E$24-'[3]JHB'!$E$12</f>
        <v>1576732000</v>
      </c>
      <c r="F98" s="47">
        <f>'[3]JHB'!$Q$53</f>
        <v>1240852517</v>
      </c>
      <c r="G98" s="23">
        <f>IF($D98=0,0,$F98/$D98)</f>
        <v>0.9439938324999182</v>
      </c>
      <c r="H98" s="19">
        <f>IF($E98=0,0,$F98/$E98)</f>
        <v>0.7869774425837746</v>
      </c>
      <c r="I98" s="57">
        <f>IF($F98&gt;$E98,$E98-$F98,0)</f>
        <v>0</v>
      </c>
      <c r="J98" s="58">
        <f>IF($F98&lt;=$E98,$E98-$F98,0)</f>
        <v>335879483</v>
      </c>
      <c r="K98" s="27">
        <f>IF($E98=0,0,($E98-$F98)/$E98)</f>
        <v>0.21302255741622547</v>
      </c>
    </row>
    <row r="99" spans="1:11" ht="12.75">
      <c r="A99" s="38" t="s">
        <v>26</v>
      </c>
      <c r="B99" s="39" t="s">
        <v>175</v>
      </c>
      <c r="C99" s="18" t="s">
        <v>176</v>
      </c>
      <c r="D99" s="47">
        <f>'[3]TSH'!$B$53-'[3]TSH'!$B$46-'[3]TSH'!$B$38-'[3]TSH'!$B$36-'[3]TSH'!$B$35-'[3]TSH'!$B$34-'[3]TSH'!$B$31-'[3]TSH'!$B$29-'[3]TSH'!$B$28-'[3]TSH'!$B$24-'[3]TSH'!$B$12</f>
        <v>1020241000</v>
      </c>
      <c r="E99" s="47">
        <f>'[3]TSH'!$E$53-'[3]TSH'!$E$46-'[3]TSH'!$E$38-'[3]TSH'!$E$36-'[3]TSH'!$E$35-'[3]TSH'!$E$34-'[3]TSH'!$E$31-'[3]TSH'!$E$29-'[3]TSH'!$E$28-'[3]TSH'!$E$24-'[3]TSH'!$E$12</f>
        <v>246061000</v>
      </c>
      <c r="F99" s="47">
        <f>'[3]TSH'!$Q$53</f>
        <v>197016812</v>
      </c>
      <c r="G99" s="23">
        <f>IF($D99=0,0,$F99/$D99)</f>
        <v>0.19310811073069992</v>
      </c>
      <c r="H99" s="19">
        <f>IF($E99=0,0,$F99/$E99)</f>
        <v>0.8006828062959997</v>
      </c>
      <c r="I99" s="57">
        <f>IF($F99&gt;$E99,$E99-$F99,0)</f>
        <v>0</v>
      </c>
      <c r="J99" s="58">
        <f aca="true" t="shared" si="21" ref="J99:J114">IF($F99&lt;=$E99,$E99-$F99,0)</f>
        <v>49044188</v>
      </c>
      <c r="K99" s="27">
        <f>IF($E99=0,0,($E99-$F99)/$E99)</f>
        <v>0.19931719370400022</v>
      </c>
    </row>
    <row r="100" spans="1:11" ht="16.5">
      <c r="A100" s="40"/>
      <c r="B100" s="41" t="s">
        <v>617</v>
      </c>
      <c r="C100" s="42"/>
      <c r="D100" s="51">
        <f>SUM(D97:D99)</f>
        <v>2453948000</v>
      </c>
      <c r="E100" s="51">
        <f>SUM(E97:E99)</f>
        <v>1952029000</v>
      </c>
      <c r="F100" s="51">
        <f>SUM(F97:F99)</f>
        <v>1547856318</v>
      </c>
      <c r="G100" s="24">
        <f>IF($D100=0,0,$F100/$D100)</f>
        <v>0.6307616616163015</v>
      </c>
      <c r="H100" s="22">
        <f>IF($E100=0,0,$F100/$E100)</f>
        <v>0.792947398834751</v>
      </c>
      <c r="I100" s="62">
        <f>SUM(I97:I99)</f>
        <v>0</v>
      </c>
      <c r="J100" s="63">
        <f>SUM(J97:J99)</f>
        <v>404172682</v>
      </c>
      <c r="K100" s="28">
        <f>IF($E100=0,0,($E100-$F100)/$E100)</f>
        <v>0.2070526011652491</v>
      </c>
    </row>
    <row r="101" spans="1:11" ht="12.75">
      <c r="A101" s="38" t="s">
        <v>29</v>
      </c>
      <c r="B101" s="39" t="s">
        <v>177</v>
      </c>
      <c r="C101" s="18" t="s">
        <v>178</v>
      </c>
      <c r="D101" s="47">
        <f>'[3]GT421'!$B$53-'[3]GT421'!$B$46-'[3]GT421'!$B$38-'[3]GT421'!$B$36-'[3]GT421'!$B$35-'[3]GT421'!$B$34-'[3]GT421'!$B$31-'[3]GT421'!$B$29-'[3]GT421'!$B$28-'[3]GT421'!$B$24-'[3]GT421'!$B$12</f>
        <v>107333000</v>
      </c>
      <c r="E101" s="47">
        <f>'[3]GT421'!$E$53-'[3]GT421'!$E$46-'[3]GT421'!$E$38-'[3]GT421'!$E$36-'[3]GT421'!$E$35-'[3]GT421'!$E$34-'[3]GT421'!$E$31-'[3]GT421'!$E$29-'[3]GT421'!$E$28-'[3]GT421'!$E$24-'[3]GT421'!$E$12</f>
        <v>107333000</v>
      </c>
      <c r="F101" s="47">
        <f>'[3]GT421'!$Q$53</f>
        <v>34456369</v>
      </c>
      <c r="G101" s="23">
        <f aca="true" t="shared" si="22" ref="G101:G116">IF($D101=0,0,$F101/$D101)</f>
        <v>0.32102306839462236</v>
      </c>
      <c r="H101" s="19">
        <f aca="true" t="shared" si="23" ref="H101:H116">IF($E101=0,0,$F101/$E101)</f>
        <v>0.32102306839462236</v>
      </c>
      <c r="I101" s="57">
        <f>IF($F101&gt;$E101,$E101-$F101,0)</f>
        <v>0</v>
      </c>
      <c r="J101" s="58">
        <f t="shared" si="21"/>
        <v>72876631</v>
      </c>
      <c r="K101" s="27">
        <f aca="true" t="shared" si="24" ref="K101:K116">IF($E101=0,0,($E101-$F101)/$E101)</f>
        <v>0.6789769316053776</v>
      </c>
    </row>
    <row r="102" spans="1:11" ht="12.75">
      <c r="A102" s="38" t="s">
        <v>29</v>
      </c>
      <c r="B102" s="39" t="s">
        <v>179</v>
      </c>
      <c r="C102" s="18" t="s">
        <v>180</v>
      </c>
      <c r="D102" s="47">
        <f>'[3]GT422'!$B$53-'[3]GT422'!$B$46-'[3]GT422'!$B$38-'[3]GT422'!$B$36-'[3]GT422'!$B$35-'[3]GT422'!$B$34-'[3]GT422'!$B$31-'[3]GT422'!$B$29-'[3]GT422'!$B$28-'[3]GT422'!$B$24-'[3]GT422'!$B$12</f>
        <v>20994000</v>
      </c>
      <c r="E102" s="47">
        <f>'[3]GT422'!$E$53-'[3]GT422'!$E$46-'[3]GT422'!$E$38-'[3]GT422'!$E$36-'[3]GT422'!$E$35-'[3]GT422'!$E$34-'[3]GT422'!$E$31-'[3]GT422'!$E$29-'[3]GT422'!$E$28-'[3]GT422'!$E$24-'[3]GT422'!$E$12</f>
        <v>20994000</v>
      </c>
      <c r="F102" s="47">
        <f>'[3]GT422'!$Q$53</f>
        <v>21367486</v>
      </c>
      <c r="G102" s="23">
        <f t="shared" si="22"/>
        <v>1.01779013051348</v>
      </c>
      <c r="H102" s="19">
        <f t="shared" si="23"/>
        <v>1.01779013051348</v>
      </c>
      <c r="I102" s="57">
        <f>IF($F102&gt;$E102,$E102-$F102,0)</f>
        <v>-373486</v>
      </c>
      <c r="J102" s="58">
        <f t="shared" si="21"/>
        <v>0</v>
      </c>
      <c r="K102" s="27">
        <f t="shared" si="24"/>
        <v>-0.01779013051348004</v>
      </c>
    </row>
    <row r="103" spans="1:11" ht="12.75">
      <c r="A103" s="38" t="s">
        <v>29</v>
      </c>
      <c r="B103" s="39" t="s">
        <v>181</v>
      </c>
      <c r="C103" s="18" t="s">
        <v>182</v>
      </c>
      <c r="D103" s="47">
        <f>'[3]GT423'!$B$53-'[3]GT423'!$B$46-'[3]GT423'!$B$38-'[3]GT423'!$B$36-'[3]GT423'!$B$35-'[3]GT423'!$B$34-'[3]GT423'!$B$31-'[3]GT423'!$B$29-'[3]GT423'!$B$28-'[3]GT423'!$B$24-'[3]GT423'!$B$12</f>
        <v>22989000</v>
      </c>
      <c r="E103" s="47">
        <f>'[3]GT423'!$E$53-'[3]GT423'!$E$46-'[3]GT423'!$E$38-'[3]GT423'!$E$36-'[3]GT423'!$E$35-'[3]GT423'!$E$34-'[3]GT423'!$E$31-'[3]GT423'!$E$29-'[3]GT423'!$E$28-'[3]GT423'!$E$24-'[3]GT423'!$E$12</f>
        <v>22989000</v>
      </c>
      <c r="F103" s="47">
        <f>'[3]GT423'!$Q$53</f>
        <v>22952392</v>
      </c>
      <c r="G103" s="23">
        <f t="shared" si="22"/>
        <v>0.998407586236896</v>
      </c>
      <c r="H103" s="19">
        <f t="shared" si="23"/>
        <v>0.998407586236896</v>
      </c>
      <c r="I103" s="57">
        <f>IF($F103&gt;$E103,$E103-$F103,0)</f>
        <v>0</v>
      </c>
      <c r="J103" s="58">
        <f t="shared" si="21"/>
        <v>36608</v>
      </c>
      <c r="K103" s="27">
        <f t="shared" si="24"/>
        <v>0.0015924137631040934</v>
      </c>
    </row>
    <row r="104" spans="1:11" ht="12.75">
      <c r="A104" s="38" t="s">
        <v>48</v>
      </c>
      <c r="B104" s="39" t="s">
        <v>183</v>
      </c>
      <c r="C104" s="18" t="s">
        <v>184</v>
      </c>
      <c r="D104" s="47">
        <f>'[3]DC42'!$B$53-'[3]DC42'!$B$46-'[3]DC42'!$B$38-'[3]DC42'!$B$36-'[3]DC42'!$B$35-'[3]DC42'!$B$34-'[3]DC42'!$B$31-'[3]DC42'!$B$29-'[3]DC42'!$B$28-'[3]DC42'!$B$24-'[3]DC42'!$B$12</f>
        <v>51000000</v>
      </c>
      <c r="E104" s="47">
        <f>'[3]DC42'!$E$53-'[3]DC42'!$E$46-'[3]DC42'!$E$38-'[3]DC42'!$E$36-'[3]DC42'!$E$35-'[3]DC42'!$E$34-'[3]DC42'!$E$31-'[3]DC42'!$E$29-'[3]DC42'!$E$28-'[3]DC42'!$E$24-'[3]DC42'!$E$12</f>
        <v>36272000</v>
      </c>
      <c r="F104" s="47">
        <f>'[3]DC42'!$Q$53</f>
        <v>19821423</v>
      </c>
      <c r="G104" s="23">
        <f t="shared" si="22"/>
        <v>0.3886553529411765</v>
      </c>
      <c r="H104" s="19">
        <f t="shared" si="23"/>
        <v>0.5464662273930304</v>
      </c>
      <c r="I104" s="57">
        <f>IF($F104&gt;$E104,$E104-$F104,0)</f>
        <v>0</v>
      </c>
      <c r="J104" s="58">
        <f t="shared" si="21"/>
        <v>16450577</v>
      </c>
      <c r="K104" s="27">
        <f t="shared" si="24"/>
        <v>0.4535337726069696</v>
      </c>
    </row>
    <row r="105" spans="1:11" ht="16.5">
      <c r="A105" s="40"/>
      <c r="B105" s="41" t="s">
        <v>618</v>
      </c>
      <c r="C105" s="42"/>
      <c r="D105" s="51">
        <f>SUM(D101:D104)</f>
        <v>202316000</v>
      </c>
      <c r="E105" s="51">
        <f>SUM(E101:E104)</f>
        <v>187588000</v>
      </c>
      <c r="F105" s="51">
        <f>SUM(F101:F104)</f>
        <v>98597670</v>
      </c>
      <c r="G105" s="24">
        <f t="shared" si="22"/>
        <v>0.4873448961031258</v>
      </c>
      <c r="H105" s="22">
        <f t="shared" si="23"/>
        <v>0.525607554854255</v>
      </c>
      <c r="I105" s="62">
        <f>SUM(I101:I104)</f>
        <v>-373486</v>
      </c>
      <c r="J105" s="63">
        <f>SUM(J101:J104)</f>
        <v>89363816</v>
      </c>
      <c r="K105" s="28">
        <f t="shared" si="24"/>
        <v>0.4743924451457449</v>
      </c>
    </row>
    <row r="106" spans="1:11" ht="12.75">
      <c r="A106" s="38" t="s">
        <v>29</v>
      </c>
      <c r="B106" s="39" t="s">
        <v>185</v>
      </c>
      <c r="C106" s="18" t="s">
        <v>186</v>
      </c>
      <c r="D106" s="47">
        <f>'[3]GT461'!$B$53-'[3]GT461'!$B$46-'[3]GT461'!$B$38-'[3]GT461'!$B$36-'[3]GT461'!$B$35-'[3]GT461'!$B$34-'[3]GT461'!$B$31-'[3]GT461'!$B$29-'[3]GT461'!$B$28-'[3]GT461'!$B$24-'[3]GT461'!$B$12</f>
        <v>20665000</v>
      </c>
      <c r="E106" s="47">
        <f>'[3]GT461'!$E$53-'[3]GT461'!$E$46-'[3]GT461'!$E$38-'[3]GT461'!$E$36-'[3]GT461'!$E$35-'[3]GT461'!$E$34-'[3]GT461'!$E$31-'[3]GT461'!$E$29-'[3]GT461'!$E$28-'[3]GT461'!$E$24-'[3]GT461'!$E$12</f>
        <v>20665000</v>
      </c>
      <c r="F106" s="47">
        <f>'[3]GT461'!$Q$53</f>
        <v>12718223</v>
      </c>
      <c r="G106" s="23">
        <f t="shared" si="22"/>
        <v>0.6154475199612872</v>
      </c>
      <c r="H106" s="19">
        <f t="shared" si="23"/>
        <v>0.6154475199612872</v>
      </c>
      <c r="I106" s="57">
        <f>IF($F106&gt;$E106,$E106-$F106,0)</f>
        <v>0</v>
      </c>
      <c r="J106" s="58">
        <f t="shared" si="21"/>
        <v>7946777</v>
      </c>
      <c r="K106" s="27">
        <f t="shared" si="24"/>
        <v>0.3845524800387128</v>
      </c>
    </row>
    <row r="107" spans="1:11" ht="12.75">
      <c r="A107" s="38" t="s">
        <v>29</v>
      </c>
      <c r="B107" s="39" t="s">
        <v>187</v>
      </c>
      <c r="C107" s="18" t="s">
        <v>188</v>
      </c>
      <c r="D107" s="47">
        <f>'[3]GT462'!$B$53-'[3]GT462'!$B$46-'[3]GT462'!$B$38-'[3]GT462'!$B$36-'[3]GT462'!$B$35-'[3]GT462'!$B$34-'[3]GT462'!$B$31-'[3]GT462'!$B$29-'[3]GT462'!$B$28-'[3]GT462'!$B$24-'[3]GT462'!$B$12</f>
        <v>47845000</v>
      </c>
      <c r="E107" s="47">
        <f>'[3]GT462'!$E$53-'[3]GT462'!$E$46-'[3]GT462'!$E$38-'[3]GT462'!$E$36-'[3]GT462'!$E$35-'[3]GT462'!$E$34-'[3]GT462'!$E$31-'[3]GT462'!$E$29-'[3]GT462'!$E$28-'[3]GT462'!$E$24-'[3]GT462'!$E$12</f>
        <v>48957000</v>
      </c>
      <c r="F107" s="47">
        <f>'[3]GT462'!$Q$53</f>
        <v>41846307</v>
      </c>
      <c r="G107" s="23">
        <f t="shared" si="22"/>
        <v>0.8746223638833734</v>
      </c>
      <c r="H107" s="19">
        <f t="shared" si="23"/>
        <v>0.8547563576199522</v>
      </c>
      <c r="I107" s="57">
        <f>IF($F107&gt;$E107,$E107-$F107,0)</f>
        <v>0</v>
      </c>
      <c r="J107" s="58">
        <f t="shared" si="21"/>
        <v>7110693</v>
      </c>
      <c r="K107" s="27">
        <f t="shared" si="24"/>
        <v>0.1452436423800478</v>
      </c>
    </row>
    <row r="108" spans="1:11" ht="12.75">
      <c r="A108" s="38" t="s">
        <v>48</v>
      </c>
      <c r="B108" s="39" t="s">
        <v>189</v>
      </c>
      <c r="C108" s="18" t="s">
        <v>190</v>
      </c>
      <c r="D108" s="47">
        <f>'[3]DC46'!$B$53-'[3]DC46'!$B$46-'[3]DC46'!$B$38-'[3]DC46'!$B$36-'[3]DC46'!$B$35-'[3]DC46'!$B$34-'[3]DC46'!$B$31-'[3]DC46'!$B$29-'[3]DC46'!$B$28-'[3]DC46'!$B$24-'[3]DC46'!$B$12</f>
        <v>17000000</v>
      </c>
      <c r="E108" s="47">
        <f>'[3]DC46'!$E$53-'[3]DC46'!$E$46-'[3]DC46'!$E$38-'[3]DC46'!$E$36-'[3]DC46'!$E$35-'[3]DC46'!$E$34-'[3]DC46'!$E$31-'[3]DC46'!$E$29-'[3]DC46'!$E$28-'[3]DC46'!$E$24-'[3]DC46'!$E$12</f>
        <v>17000000</v>
      </c>
      <c r="F108" s="47">
        <f>'[3]DC46'!$Q$53</f>
        <v>2296821</v>
      </c>
      <c r="G108" s="23">
        <f t="shared" si="22"/>
        <v>0.13510711764705882</v>
      </c>
      <c r="H108" s="19">
        <f t="shared" si="23"/>
        <v>0.13510711764705882</v>
      </c>
      <c r="I108" s="57">
        <f>IF($F108&gt;$E108,$E108-$F108,0)</f>
        <v>0</v>
      </c>
      <c r="J108" s="58">
        <f t="shared" si="21"/>
        <v>14703179</v>
      </c>
      <c r="K108" s="27">
        <f t="shared" si="24"/>
        <v>0.8648928823529412</v>
      </c>
    </row>
    <row r="109" spans="1:11" ht="16.5">
      <c r="A109" s="40"/>
      <c r="B109" s="41" t="s">
        <v>619</v>
      </c>
      <c r="C109" s="42"/>
      <c r="D109" s="51">
        <f>SUM(D106:D108)</f>
        <v>85510000</v>
      </c>
      <c r="E109" s="51">
        <f>SUM(E106:E108)</f>
        <v>86622000</v>
      </c>
      <c r="F109" s="51">
        <f>SUM(F106:F108)</f>
        <v>56861351</v>
      </c>
      <c r="G109" s="24">
        <f t="shared" si="22"/>
        <v>0.6649672669863174</v>
      </c>
      <c r="H109" s="22">
        <f t="shared" si="23"/>
        <v>0.656430825887188</v>
      </c>
      <c r="I109" s="62">
        <f>SUM(I106:I108)</f>
        <v>0</v>
      </c>
      <c r="J109" s="63">
        <f>SUM(J106:J108)</f>
        <v>29760649</v>
      </c>
      <c r="K109" s="28">
        <f t="shared" si="24"/>
        <v>0.343569174112812</v>
      </c>
    </row>
    <row r="110" spans="1:11" ht="12.75">
      <c r="A110" s="38" t="s">
        <v>29</v>
      </c>
      <c r="B110" s="39" t="s">
        <v>191</v>
      </c>
      <c r="C110" s="18" t="s">
        <v>192</v>
      </c>
      <c r="D110" s="47">
        <f>'[3]GT481'!$B$53-'[3]GT481'!$B$46-'[3]GT481'!$B$38-'[3]GT481'!$B$36-'[3]GT481'!$B$35-'[3]GT481'!$B$34-'[3]GT481'!$B$31-'[3]GT481'!$B$29-'[3]GT481'!$B$28-'[3]GT481'!$B$24-'[3]GT481'!$B$12</f>
        <v>87976000</v>
      </c>
      <c r="E110" s="47">
        <f>'[3]GT481'!$E$53-'[3]GT481'!$E$46-'[3]GT481'!$E$38-'[3]GT481'!$E$36-'[3]GT481'!$E$35-'[3]GT481'!$E$34-'[3]GT481'!$E$31-'[3]GT481'!$E$29-'[3]GT481'!$E$28-'[3]GT481'!$E$24-'[3]GT481'!$E$12</f>
        <v>77976000</v>
      </c>
      <c r="F110" s="47">
        <f>'[3]GT481'!$Q$53</f>
        <v>57350849</v>
      </c>
      <c r="G110" s="23">
        <f t="shared" si="22"/>
        <v>0.6518919819041556</v>
      </c>
      <c r="H110" s="19">
        <f t="shared" si="23"/>
        <v>0.7354936005950549</v>
      </c>
      <c r="I110" s="57">
        <f>IF($F110&gt;$E110,$E110-$F110,0)</f>
        <v>0</v>
      </c>
      <c r="J110" s="58">
        <f t="shared" si="21"/>
        <v>20625151</v>
      </c>
      <c r="K110" s="27">
        <f t="shared" si="24"/>
        <v>0.26450639940494514</v>
      </c>
    </row>
    <row r="111" spans="1:11" ht="12.75">
      <c r="A111" s="38" t="s">
        <v>29</v>
      </c>
      <c r="B111" s="39" t="s">
        <v>193</v>
      </c>
      <c r="C111" s="18" t="s">
        <v>194</v>
      </c>
      <c r="D111" s="47">
        <f>'[3]GT482'!$B$53-'[3]GT482'!$B$46-'[3]GT482'!$B$38-'[3]GT482'!$B$36-'[3]GT482'!$B$35-'[3]GT482'!$B$34-'[3]GT482'!$B$31-'[3]GT482'!$B$29-'[3]GT482'!$B$28-'[3]GT482'!$B$24-'[3]GT482'!$B$12</f>
        <v>29130000</v>
      </c>
      <c r="E111" s="47">
        <f>'[3]GT482'!$E$53-'[3]GT482'!$E$46-'[3]GT482'!$E$38-'[3]GT482'!$E$36-'[3]GT482'!$E$35-'[3]GT482'!$E$34-'[3]GT482'!$E$31-'[3]GT482'!$E$29-'[3]GT482'!$E$28-'[3]GT482'!$E$24-'[3]GT482'!$E$12</f>
        <v>29130000</v>
      </c>
      <c r="F111" s="47">
        <f>'[3]GT482'!$Q$53</f>
        <v>14049582</v>
      </c>
      <c r="G111" s="23">
        <f t="shared" si="22"/>
        <v>0.48230628218331617</v>
      </c>
      <c r="H111" s="19">
        <f t="shared" si="23"/>
        <v>0.48230628218331617</v>
      </c>
      <c r="I111" s="57">
        <f>IF($F111&gt;$E111,$E111-$F111,0)</f>
        <v>0</v>
      </c>
      <c r="J111" s="58">
        <f t="shared" si="21"/>
        <v>15080418</v>
      </c>
      <c r="K111" s="27">
        <f t="shared" si="24"/>
        <v>0.5176937178166838</v>
      </c>
    </row>
    <row r="112" spans="1:11" ht="12.75">
      <c r="A112" s="38" t="s">
        <v>29</v>
      </c>
      <c r="B112" s="39" t="s">
        <v>195</v>
      </c>
      <c r="C112" s="18" t="s">
        <v>196</v>
      </c>
      <c r="D112" s="47">
        <f>'[3]GT483'!$B$53-'[3]GT483'!$B$46-'[3]GT483'!$B$38-'[3]GT483'!$B$36-'[3]GT483'!$B$35-'[3]GT483'!$B$34-'[3]GT483'!$B$31-'[3]GT483'!$B$29-'[3]GT483'!$B$28-'[3]GT483'!$B$24-'[3]GT483'!$B$12</f>
        <v>46801000</v>
      </c>
      <c r="E112" s="47">
        <f>'[3]GT483'!$E$53-'[3]GT483'!$E$46-'[3]GT483'!$E$38-'[3]GT483'!$E$36-'[3]GT483'!$E$35-'[3]GT483'!$E$34-'[3]GT483'!$E$31-'[3]GT483'!$E$29-'[3]GT483'!$E$28-'[3]GT483'!$E$24-'[3]GT483'!$E$12</f>
        <v>46801000</v>
      </c>
      <c r="F112" s="47">
        <f>'[3]GT483'!$Q$53</f>
        <v>48041136</v>
      </c>
      <c r="G112" s="23">
        <f t="shared" si="22"/>
        <v>1.0264980662806351</v>
      </c>
      <c r="H112" s="19">
        <f t="shared" si="23"/>
        <v>1.0264980662806351</v>
      </c>
      <c r="I112" s="57">
        <f>IF($F112&gt;$E112,$E112-$F112,0)</f>
        <v>-1240136</v>
      </c>
      <c r="J112" s="58">
        <f t="shared" si="21"/>
        <v>0</v>
      </c>
      <c r="K112" s="27">
        <f t="shared" si="24"/>
        <v>-0.02649806628063503</v>
      </c>
    </row>
    <row r="113" spans="1:11" ht="12.75">
      <c r="A113" s="38" t="s">
        <v>29</v>
      </c>
      <c r="B113" s="39" t="s">
        <v>197</v>
      </c>
      <c r="C113" s="18" t="s">
        <v>198</v>
      </c>
      <c r="D113" s="47">
        <f>'[3]GT484'!$B$53-'[3]GT484'!$B$46-'[3]GT484'!$B$38-'[3]GT484'!$B$36-'[3]GT484'!$B$35-'[3]GT484'!$B$34-'[3]GT484'!$B$31-'[3]GT484'!$B$29-'[3]GT484'!$B$28-'[3]GT484'!$B$24-'[3]GT484'!$B$12</f>
        <v>71383000</v>
      </c>
      <c r="E113" s="47">
        <f>'[3]GT484'!$E$53-'[3]GT484'!$E$46-'[3]GT484'!$E$38-'[3]GT484'!$E$36-'[3]GT484'!$E$35-'[3]GT484'!$E$34-'[3]GT484'!$E$31-'[3]GT484'!$E$29-'[3]GT484'!$E$28-'[3]GT484'!$E$24-'[3]GT484'!$E$12</f>
        <v>71383000</v>
      </c>
      <c r="F113" s="47">
        <f>'[3]GT484'!$Q$53</f>
        <v>67102684</v>
      </c>
      <c r="G113" s="23">
        <f t="shared" si="22"/>
        <v>0.9400373198100388</v>
      </c>
      <c r="H113" s="19">
        <f t="shared" si="23"/>
        <v>0.9400373198100388</v>
      </c>
      <c r="I113" s="57">
        <f>IF($F113&gt;$E113,$E113-$F113,0)</f>
        <v>0</v>
      </c>
      <c r="J113" s="58">
        <f t="shared" si="21"/>
        <v>4280316</v>
      </c>
      <c r="K113" s="27">
        <f t="shared" si="24"/>
        <v>0.0599626801899612</v>
      </c>
    </row>
    <row r="114" spans="1:11" ht="12.75">
      <c r="A114" s="38" t="s">
        <v>48</v>
      </c>
      <c r="B114" s="39" t="s">
        <v>199</v>
      </c>
      <c r="C114" s="18" t="s">
        <v>200</v>
      </c>
      <c r="D114" s="47">
        <f>'[3]DC48'!$B$53-'[3]DC48'!$B$46-'[3]DC48'!$B$38-'[3]DC48'!$B$36-'[3]DC48'!$B$35-'[3]DC48'!$B$34-'[3]DC48'!$B$31-'[3]DC48'!$B$29-'[3]DC48'!$B$28-'[3]DC48'!$B$24-'[3]DC48'!$B$12</f>
        <v>23086000</v>
      </c>
      <c r="E114" s="47">
        <f>'[3]DC48'!$E$53-'[3]DC48'!$E$46-'[3]DC48'!$E$38-'[3]DC48'!$E$36-'[3]DC48'!$E$35-'[3]DC48'!$E$34-'[3]DC48'!$E$31-'[3]DC48'!$E$29-'[3]DC48'!$E$28-'[3]DC48'!$E$24-'[3]DC48'!$E$12</f>
        <v>8086000</v>
      </c>
      <c r="F114" s="47">
        <f>'[3]DC48'!$Q$53</f>
        <v>10371999</v>
      </c>
      <c r="G114" s="23">
        <f t="shared" si="22"/>
        <v>0.4492765745473447</v>
      </c>
      <c r="H114" s="19">
        <f t="shared" si="23"/>
        <v>1.2827107346030175</v>
      </c>
      <c r="I114" s="57">
        <f>IF($F114&gt;$E114,$E114-$F114,0)</f>
        <v>-2285999</v>
      </c>
      <c r="J114" s="58">
        <f t="shared" si="21"/>
        <v>0</v>
      </c>
      <c r="K114" s="27">
        <f t="shared" si="24"/>
        <v>-0.28271073460301754</v>
      </c>
    </row>
    <row r="115" spans="1:11" ht="16.5">
      <c r="A115" s="40"/>
      <c r="B115" s="41" t="s">
        <v>620</v>
      </c>
      <c r="C115" s="42"/>
      <c r="D115" s="51">
        <f>SUM(D110:D114)</f>
        <v>258376000</v>
      </c>
      <c r="E115" s="51">
        <f>SUM(E110:E114)</f>
        <v>233376000</v>
      </c>
      <c r="F115" s="51">
        <f>SUM(F110:F114)</f>
        <v>196916250</v>
      </c>
      <c r="G115" s="24">
        <f t="shared" si="22"/>
        <v>0.7621305771433879</v>
      </c>
      <c r="H115" s="22">
        <f t="shared" si="23"/>
        <v>0.8437724958864665</v>
      </c>
      <c r="I115" s="62">
        <f>SUM(I110:I114)</f>
        <v>-3526135</v>
      </c>
      <c r="J115" s="63">
        <f>SUM(J110:J114)</f>
        <v>39985885</v>
      </c>
      <c r="K115" s="28">
        <f t="shared" si="24"/>
        <v>0.15622750411353353</v>
      </c>
    </row>
    <row r="116" spans="1:11" ht="16.5">
      <c r="A116" s="44"/>
      <c r="B116" s="45" t="s">
        <v>621</v>
      </c>
      <c r="C116" s="46"/>
      <c r="D116" s="53">
        <f>SUM(D97:D99,D101:D104,D106:D108,D110:D114)</f>
        <v>3000150000</v>
      </c>
      <c r="E116" s="53">
        <f>SUM(E97:E99,E101:E104,E106:E108,E110:E114)</f>
        <v>2459615000</v>
      </c>
      <c r="F116" s="53">
        <f>SUM(F97:F99,F101:F104,F106:F108,F110:F114)</f>
        <v>1900231589</v>
      </c>
      <c r="G116" s="29">
        <f t="shared" si="22"/>
        <v>0.6333788607236305</v>
      </c>
      <c r="H116" s="30">
        <f t="shared" si="23"/>
        <v>0.7725727762271738</v>
      </c>
      <c r="I116" s="62">
        <f>I115+I109+I105+I100</f>
        <v>-3899621</v>
      </c>
      <c r="J116" s="63">
        <f>J115+J109+J105+J100</f>
        <v>563283032</v>
      </c>
      <c r="K116" s="31">
        <f t="shared" si="24"/>
        <v>0.22742722377282623</v>
      </c>
    </row>
    <row r="117" spans="1:11" ht="16.5">
      <c r="A117" s="91"/>
      <c r="B117" s="92"/>
      <c r="C117" s="93"/>
      <c r="D117" s="94"/>
      <c r="E117" s="94"/>
      <c r="F117" s="94"/>
      <c r="G117" s="95"/>
      <c r="H117" s="96" t="s">
        <v>603</v>
      </c>
      <c r="I117" s="134">
        <f>I116+J116</f>
        <v>559383411</v>
      </c>
      <c r="J117" s="135"/>
      <c r="K117" s="97"/>
    </row>
    <row r="118" spans="1:11" ht="16.5">
      <c r="A118" s="33"/>
      <c r="B118" s="26"/>
      <c r="C118" s="12"/>
      <c r="D118" s="52"/>
      <c r="E118" s="52"/>
      <c r="F118" s="52"/>
      <c r="G118" s="23"/>
      <c r="H118" s="64"/>
      <c r="I118" s="89"/>
      <c r="J118" s="90"/>
      <c r="K118" s="27"/>
    </row>
    <row r="119" spans="1:11" ht="16.5">
      <c r="A119" s="33"/>
      <c r="B119" s="35" t="s">
        <v>201</v>
      </c>
      <c r="C119" s="36"/>
      <c r="D119" s="52"/>
      <c r="E119" s="52"/>
      <c r="F119" s="52"/>
      <c r="G119" s="23"/>
      <c r="H119" s="19"/>
      <c r="I119" s="59"/>
      <c r="J119" s="60"/>
      <c r="K119" s="27"/>
    </row>
    <row r="120" spans="1:11" ht="12.75">
      <c r="A120" s="38" t="s">
        <v>26</v>
      </c>
      <c r="B120" s="39" t="s">
        <v>202</v>
      </c>
      <c r="C120" s="18" t="s">
        <v>203</v>
      </c>
      <c r="D120" s="47">
        <f>'[4]ETH'!$B$53-'[4]ETH'!$B$46-'[4]ETH'!$B$38-'[4]ETH'!$B$36-'[4]ETH'!$B$35-'[4]ETH'!$B$34-'[4]ETH'!$B$31-'[4]ETH'!$B$29-'[4]ETH'!$B$28-'[4]ETH'!$B$24-'[4]ETH'!$B$12</f>
        <v>589441000</v>
      </c>
      <c r="E120" s="47">
        <f>'[4]ETH'!$E$53-'[4]ETH'!$E$46-'[4]ETH'!$E$38-'[4]ETH'!$E$36-'[4]ETH'!$E$35-'[4]ETH'!$E$34-'[4]ETH'!$E$31-'[4]ETH'!$E$29-'[4]ETH'!$E$28-'[4]ETH'!$E$24-'[4]ETH'!$E$12</f>
        <v>595286000</v>
      </c>
      <c r="F120" s="47">
        <f>'[4]ETH'!$Q$53</f>
        <v>357885223</v>
      </c>
      <c r="G120" s="23">
        <f aca="true" t="shared" si="25" ref="G120:G151">IF($D120=0,0,$F120/$D120)</f>
        <v>0.6071603824640635</v>
      </c>
      <c r="H120" s="19">
        <f aca="true" t="shared" si="26" ref="H120:H151">IF($E120=0,0,$F120/$E120)</f>
        <v>0.6011987901613678</v>
      </c>
      <c r="I120" s="57">
        <f>IF($F120&gt;$E120,$E120-$F120,0)</f>
        <v>0</v>
      </c>
      <c r="J120" s="58">
        <f aca="true" t="shared" si="27" ref="J120:J137">IF($F120&lt;=$E120,$E120-$F120,0)</f>
        <v>237400777</v>
      </c>
      <c r="K120" s="27">
        <f aca="true" t="shared" si="28" ref="K120:K151">IF($E120=0,0,($E120-$F120)/$E120)</f>
        <v>0.3988012098386322</v>
      </c>
    </row>
    <row r="121" spans="1:11" ht="16.5">
      <c r="A121" s="40"/>
      <c r="B121" s="41" t="s">
        <v>602</v>
      </c>
      <c r="C121" s="42"/>
      <c r="D121" s="51">
        <f>D120</f>
        <v>589441000</v>
      </c>
      <c r="E121" s="51">
        <f>E120</f>
        <v>595286000</v>
      </c>
      <c r="F121" s="51">
        <f>F120</f>
        <v>357885223</v>
      </c>
      <c r="G121" s="24">
        <f t="shared" si="25"/>
        <v>0.6071603824640635</v>
      </c>
      <c r="H121" s="22">
        <f t="shared" si="26"/>
        <v>0.6011987901613678</v>
      </c>
      <c r="I121" s="62">
        <f>SUM(I120)</f>
        <v>0</v>
      </c>
      <c r="J121" s="63">
        <f>SUM(J120)</f>
        <v>237400777</v>
      </c>
      <c r="K121" s="28">
        <f t="shared" si="28"/>
        <v>0.3988012098386322</v>
      </c>
    </row>
    <row r="122" spans="1:11" ht="12.75">
      <c r="A122" s="38" t="s">
        <v>29</v>
      </c>
      <c r="B122" s="39" t="s">
        <v>204</v>
      </c>
      <c r="C122" s="18" t="s">
        <v>205</v>
      </c>
      <c r="D122" s="47">
        <f>'[4]KZN211'!$B$53-'[4]KZN211'!$B$46-'[4]KZN211'!$B$38-'[4]KZN211'!$B$36-'[4]KZN211'!$B$35-'[4]KZN211'!$B$34-'[4]KZN211'!$B$31-'[4]KZN211'!$B$29-'[4]KZN211'!$B$28-'[4]KZN211'!$B$24-'[4]KZN211'!$B$12</f>
        <v>13247000</v>
      </c>
      <c r="E122" s="47">
        <f>'[4]KZN211'!$E$53-'[4]KZN211'!$E$46-'[4]KZN211'!$E$38-'[4]KZN211'!$E$36-'[4]KZN211'!$E$35-'[4]KZN211'!$E$34-'[4]KZN211'!$E$31-'[4]KZN211'!$E$29-'[4]KZN211'!$E$28-'[4]KZN211'!$E$24-'[4]KZN211'!$E$12</f>
        <v>13247000</v>
      </c>
      <c r="F122" s="47">
        <f>'[4]KZN211'!$Q$53</f>
        <v>7144977</v>
      </c>
      <c r="G122" s="23">
        <f t="shared" si="25"/>
        <v>0.5393656676983468</v>
      </c>
      <c r="H122" s="19">
        <f t="shared" si="26"/>
        <v>0.5393656676983468</v>
      </c>
      <c r="I122" s="57">
        <f aca="true" t="shared" si="29" ref="I122:I128">IF($F122&gt;$E122,$E122-$F122,0)</f>
        <v>0</v>
      </c>
      <c r="J122" s="58">
        <f t="shared" si="27"/>
        <v>6102023</v>
      </c>
      <c r="K122" s="27">
        <f t="shared" si="28"/>
        <v>0.4606343323016532</v>
      </c>
    </row>
    <row r="123" spans="1:11" ht="12.75">
      <c r="A123" s="38" t="s">
        <v>29</v>
      </c>
      <c r="B123" s="39" t="s">
        <v>206</v>
      </c>
      <c r="C123" s="18" t="s">
        <v>207</v>
      </c>
      <c r="D123" s="47">
        <f>'[4]KZN212'!$B$53-'[4]KZN212'!$B$46-'[4]KZN212'!$B$38-'[4]KZN212'!$B$36-'[4]KZN212'!$B$35-'[4]KZN212'!$B$34-'[4]KZN212'!$B$31-'[4]KZN212'!$B$29-'[4]KZN212'!$B$28-'[4]KZN212'!$B$24-'[4]KZN212'!$B$12</f>
        <v>17318000</v>
      </c>
      <c r="E123" s="47">
        <f>'[4]KZN212'!$E$53-'[4]KZN212'!$E$46-'[4]KZN212'!$E$38-'[4]KZN212'!$E$36-'[4]KZN212'!$E$35-'[4]KZN212'!$E$34-'[4]KZN212'!$E$31-'[4]KZN212'!$E$29-'[4]KZN212'!$E$28-'[4]KZN212'!$E$24-'[4]KZN212'!$E$12</f>
        <v>17318000</v>
      </c>
      <c r="F123" s="47">
        <f>'[4]KZN212'!$Q$53</f>
        <v>14274981</v>
      </c>
      <c r="G123" s="23">
        <f t="shared" si="25"/>
        <v>0.8242857720291027</v>
      </c>
      <c r="H123" s="19">
        <f t="shared" si="26"/>
        <v>0.8242857720291027</v>
      </c>
      <c r="I123" s="57">
        <f t="shared" si="29"/>
        <v>0</v>
      </c>
      <c r="J123" s="58">
        <f t="shared" si="27"/>
        <v>3043019</v>
      </c>
      <c r="K123" s="27">
        <f t="shared" si="28"/>
        <v>0.17571422797089734</v>
      </c>
    </row>
    <row r="124" spans="1:11" ht="12.75">
      <c r="A124" s="38" t="s">
        <v>29</v>
      </c>
      <c r="B124" s="39" t="s">
        <v>208</v>
      </c>
      <c r="C124" s="18" t="s">
        <v>209</v>
      </c>
      <c r="D124" s="47">
        <f>'[4]KZN213'!$B$53-'[4]KZN213'!$B$46-'[4]KZN213'!$B$38-'[4]KZN213'!$B$36-'[4]KZN213'!$B$35-'[4]KZN213'!$B$34-'[4]KZN213'!$B$31-'[4]KZN213'!$B$29-'[4]KZN213'!$B$28-'[4]KZN213'!$B$24-'[4]KZN213'!$B$12</f>
        <v>22499000</v>
      </c>
      <c r="E124" s="47">
        <f>'[4]KZN213'!$E$53-'[4]KZN213'!$E$46-'[4]KZN213'!$E$38-'[4]KZN213'!$E$36-'[4]KZN213'!$E$35-'[4]KZN213'!$E$34-'[4]KZN213'!$E$31-'[4]KZN213'!$E$29-'[4]KZN213'!$E$28-'[4]KZN213'!$E$24-'[4]KZN213'!$E$12</f>
        <v>22499000</v>
      </c>
      <c r="F124" s="47">
        <f>'[4]KZN213'!$Q$53</f>
        <v>19294086</v>
      </c>
      <c r="G124" s="23">
        <f t="shared" si="25"/>
        <v>0.8575530468020801</v>
      </c>
      <c r="H124" s="19">
        <f t="shared" si="26"/>
        <v>0.8575530468020801</v>
      </c>
      <c r="I124" s="57">
        <f t="shared" si="29"/>
        <v>0</v>
      </c>
      <c r="J124" s="58">
        <f t="shared" si="27"/>
        <v>3204914</v>
      </c>
      <c r="K124" s="27">
        <f t="shared" si="28"/>
        <v>0.14244695319791992</v>
      </c>
    </row>
    <row r="125" spans="1:11" ht="12.75">
      <c r="A125" s="38" t="s">
        <v>29</v>
      </c>
      <c r="B125" s="39" t="s">
        <v>210</v>
      </c>
      <c r="C125" s="18" t="s">
        <v>211</v>
      </c>
      <c r="D125" s="47">
        <f>'[4]KZN214'!$B$53-'[4]KZN214'!$B$46-'[4]KZN214'!$B$38-'[4]KZN214'!$B$36-'[4]KZN214'!$B$35-'[4]KZN214'!$B$34-'[4]KZN214'!$B$31-'[4]KZN214'!$B$29-'[4]KZN214'!$B$28-'[4]KZN214'!$B$24-'[4]KZN214'!$B$12</f>
        <v>25328000</v>
      </c>
      <c r="E125" s="47">
        <f>'[4]KZN214'!$E$53-'[4]KZN214'!$E$46-'[4]KZN214'!$E$38-'[4]KZN214'!$E$36-'[4]KZN214'!$E$35-'[4]KZN214'!$E$34-'[4]KZN214'!$E$31-'[4]KZN214'!$E$29-'[4]KZN214'!$E$28-'[4]KZN214'!$E$24-'[4]KZN214'!$E$12</f>
        <v>25328000</v>
      </c>
      <c r="F125" s="47">
        <f>'[4]KZN214'!$Q$53</f>
        <v>6546614</v>
      </c>
      <c r="G125" s="23">
        <f t="shared" si="25"/>
        <v>0.25847338913455464</v>
      </c>
      <c r="H125" s="19">
        <f t="shared" si="26"/>
        <v>0.25847338913455464</v>
      </c>
      <c r="I125" s="57">
        <f t="shared" si="29"/>
        <v>0</v>
      </c>
      <c r="J125" s="58">
        <f t="shared" si="27"/>
        <v>18781386</v>
      </c>
      <c r="K125" s="27">
        <f t="shared" si="28"/>
        <v>0.7415266108654454</v>
      </c>
    </row>
    <row r="126" spans="1:11" ht="12.75">
      <c r="A126" s="38" t="s">
        <v>29</v>
      </c>
      <c r="B126" s="39" t="s">
        <v>212</v>
      </c>
      <c r="C126" s="18" t="s">
        <v>213</v>
      </c>
      <c r="D126" s="47">
        <f>'[4]KZN215'!$B$53-'[4]KZN215'!$B$46-'[4]KZN215'!$B$38-'[4]KZN215'!$B$36-'[4]KZN215'!$B$35-'[4]KZN215'!$B$34-'[4]KZN215'!$B$31-'[4]KZN215'!$B$29-'[4]KZN215'!$B$28-'[4]KZN215'!$B$24-'[4]KZN215'!$B$12</f>
        <v>19250000</v>
      </c>
      <c r="E126" s="47">
        <f>'[4]KZN215'!$E$53-'[4]KZN215'!$E$46-'[4]KZN215'!$E$38-'[4]KZN215'!$E$36-'[4]KZN215'!$E$35-'[4]KZN215'!$E$34-'[4]KZN215'!$E$31-'[4]KZN215'!$E$29-'[4]KZN215'!$E$28-'[4]KZN215'!$E$24-'[4]KZN215'!$E$12</f>
        <v>19250000</v>
      </c>
      <c r="F126" s="47">
        <f>'[4]KZN215'!$Q$53</f>
        <v>14354616</v>
      </c>
      <c r="G126" s="23">
        <f t="shared" si="25"/>
        <v>0.7456943376623376</v>
      </c>
      <c r="H126" s="19">
        <f t="shared" si="26"/>
        <v>0.7456943376623376</v>
      </c>
      <c r="I126" s="57">
        <f t="shared" si="29"/>
        <v>0</v>
      </c>
      <c r="J126" s="58">
        <f t="shared" si="27"/>
        <v>4895384</v>
      </c>
      <c r="K126" s="27">
        <f t="shared" si="28"/>
        <v>0.25430566233766233</v>
      </c>
    </row>
    <row r="127" spans="1:11" ht="12.75">
      <c r="A127" s="38" t="s">
        <v>29</v>
      </c>
      <c r="B127" s="39" t="s">
        <v>214</v>
      </c>
      <c r="C127" s="18" t="s">
        <v>215</v>
      </c>
      <c r="D127" s="47">
        <f>'[4]KZN216'!$B$53-'[4]KZN216'!$B$46-'[4]KZN216'!$B$38-'[4]KZN216'!$B$36-'[4]KZN216'!$B$35-'[4]KZN216'!$B$34-'[4]KZN216'!$B$31-'[4]KZN216'!$B$29-'[4]KZN216'!$B$28-'[4]KZN216'!$B$24-'[4]KZN216'!$B$12</f>
        <v>41052000</v>
      </c>
      <c r="E127" s="47">
        <f>'[4]KZN216'!$E$53-'[4]KZN216'!$E$46-'[4]KZN216'!$E$38-'[4]KZN216'!$E$36-'[4]KZN216'!$E$35-'[4]KZN216'!$E$34-'[4]KZN216'!$E$31-'[4]KZN216'!$E$29-'[4]KZN216'!$E$28-'[4]KZN216'!$E$24-'[4]KZN216'!$E$12</f>
        <v>41052000</v>
      </c>
      <c r="F127" s="47">
        <f>'[4]KZN216'!$Q$53</f>
        <v>14712533</v>
      </c>
      <c r="G127" s="23">
        <f t="shared" si="25"/>
        <v>0.35838772775991423</v>
      </c>
      <c r="H127" s="19">
        <f t="shared" si="26"/>
        <v>0.35838772775991423</v>
      </c>
      <c r="I127" s="57">
        <f t="shared" si="29"/>
        <v>0</v>
      </c>
      <c r="J127" s="58">
        <f t="shared" si="27"/>
        <v>26339467</v>
      </c>
      <c r="K127" s="27">
        <f t="shared" si="28"/>
        <v>0.6416122722400858</v>
      </c>
    </row>
    <row r="128" spans="1:11" ht="12.75">
      <c r="A128" s="38" t="s">
        <v>48</v>
      </c>
      <c r="B128" s="39" t="s">
        <v>216</v>
      </c>
      <c r="C128" s="18" t="s">
        <v>217</v>
      </c>
      <c r="D128" s="47">
        <f>'[4]DC21'!$B$53-'[4]DC21'!$B$46-'[4]DC21'!$B$38-'[4]DC21'!$B$36-'[4]DC21'!$B$35-'[4]DC21'!$B$34-'[4]DC21'!$B$31-'[4]DC21'!$B$29-'[4]DC21'!$B$28-'[4]DC21'!$B$24-'[4]DC21'!$B$12</f>
        <v>200850000</v>
      </c>
      <c r="E128" s="47">
        <f>'[4]DC21'!$E$53-'[4]DC21'!$E$46-'[4]DC21'!$E$38-'[4]DC21'!$E$36-'[4]DC21'!$E$35-'[4]DC21'!$E$34-'[4]DC21'!$E$31-'[4]DC21'!$E$29-'[4]DC21'!$E$28-'[4]DC21'!$E$24-'[4]DC21'!$E$12</f>
        <v>200850000</v>
      </c>
      <c r="F128" s="47">
        <f>'[4]DC21'!$Q$53</f>
        <v>126892969</v>
      </c>
      <c r="G128" s="23">
        <f t="shared" si="25"/>
        <v>0.631779780931043</v>
      </c>
      <c r="H128" s="19">
        <f t="shared" si="26"/>
        <v>0.631779780931043</v>
      </c>
      <c r="I128" s="57">
        <f t="shared" si="29"/>
        <v>0</v>
      </c>
      <c r="J128" s="58">
        <f t="shared" si="27"/>
        <v>73957031</v>
      </c>
      <c r="K128" s="27">
        <f t="shared" si="28"/>
        <v>0.3682202190689569</v>
      </c>
    </row>
    <row r="129" spans="1:11" ht="16.5">
      <c r="A129" s="40"/>
      <c r="B129" s="41" t="s">
        <v>622</v>
      </c>
      <c r="C129" s="42"/>
      <c r="D129" s="51">
        <f>SUM(D122:D128)</f>
        <v>339544000</v>
      </c>
      <c r="E129" s="51">
        <f>SUM(E122:E128)</f>
        <v>339544000</v>
      </c>
      <c r="F129" s="51">
        <f>SUM(F122:F128)</f>
        <v>203220776</v>
      </c>
      <c r="G129" s="24">
        <f t="shared" si="25"/>
        <v>0.5985108734066866</v>
      </c>
      <c r="H129" s="22">
        <f t="shared" si="26"/>
        <v>0.5985108734066866</v>
      </c>
      <c r="I129" s="62">
        <f>SUM(I122:I128)</f>
        <v>0</v>
      </c>
      <c r="J129" s="63">
        <f>SUM(J122:J128)</f>
        <v>136323224</v>
      </c>
      <c r="K129" s="28">
        <f t="shared" si="28"/>
        <v>0.4014891265933134</v>
      </c>
    </row>
    <row r="130" spans="1:11" ht="12.75">
      <c r="A130" s="38" t="s">
        <v>29</v>
      </c>
      <c r="B130" s="39" t="s">
        <v>218</v>
      </c>
      <c r="C130" s="18" t="s">
        <v>219</v>
      </c>
      <c r="D130" s="47">
        <f>'[4]KZN221'!$B$53-'[4]KZN221'!$B$46-'[4]KZN221'!$B$38-'[4]KZN221'!$B$36-'[4]KZN221'!$B$35-'[4]KZN221'!$B$34-'[4]KZN221'!$B$31-'[4]KZN221'!$B$29-'[4]KZN221'!$B$28-'[4]KZN221'!$B$24-'[4]KZN221'!$B$12</f>
        <v>22864000</v>
      </c>
      <c r="E130" s="47">
        <f>'[4]KZN221'!$E$53-'[4]KZN221'!$E$46-'[4]KZN221'!$E$38-'[4]KZN221'!$E$36-'[4]KZN221'!$E$35-'[4]KZN221'!$E$34-'[4]KZN221'!$E$31-'[4]KZN221'!$E$29-'[4]KZN221'!$E$28-'[4]KZN221'!$E$24-'[4]KZN221'!$E$12</f>
        <v>22864000</v>
      </c>
      <c r="F130" s="47">
        <f>'[4]KZN221'!$Q$53</f>
        <v>18910695</v>
      </c>
      <c r="G130" s="23">
        <f t="shared" si="25"/>
        <v>0.827094777816655</v>
      </c>
      <c r="H130" s="19">
        <f t="shared" si="26"/>
        <v>0.827094777816655</v>
      </c>
      <c r="I130" s="57">
        <f aca="true" t="shared" si="30" ref="I130:I137">IF($F130&gt;$E130,$E130-$F130,0)</f>
        <v>0</v>
      </c>
      <c r="J130" s="58">
        <f t="shared" si="27"/>
        <v>3953305</v>
      </c>
      <c r="K130" s="27">
        <f t="shared" si="28"/>
        <v>0.172905222183345</v>
      </c>
    </row>
    <row r="131" spans="1:11" ht="12.75">
      <c r="A131" s="38" t="s">
        <v>29</v>
      </c>
      <c r="B131" s="39" t="s">
        <v>220</v>
      </c>
      <c r="C131" s="18" t="s">
        <v>221</v>
      </c>
      <c r="D131" s="47">
        <f>'[4]KZN222'!$B$53-'[4]KZN222'!$B$46-'[4]KZN222'!$B$38-'[4]KZN222'!$B$36-'[4]KZN222'!$B$35-'[4]KZN222'!$B$34-'[4]KZN222'!$B$31-'[4]KZN222'!$B$29-'[4]KZN222'!$B$28-'[4]KZN222'!$B$24-'[4]KZN222'!$B$12</f>
        <v>16047000</v>
      </c>
      <c r="E131" s="47">
        <f>'[4]KZN222'!$E$53-'[4]KZN222'!$E$46-'[4]KZN222'!$E$38-'[4]KZN222'!$E$36-'[4]KZN222'!$E$35-'[4]KZN222'!$E$34-'[4]KZN222'!$E$31-'[4]KZN222'!$E$29-'[4]KZN222'!$E$28-'[4]KZN222'!$E$24-'[4]KZN222'!$E$12</f>
        <v>16047000</v>
      </c>
      <c r="F131" s="47">
        <f>'[4]KZN222'!$Q$53</f>
        <v>13692705</v>
      </c>
      <c r="G131" s="23">
        <f t="shared" si="25"/>
        <v>0.8532875303795102</v>
      </c>
      <c r="H131" s="19">
        <f t="shared" si="26"/>
        <v>0.8532875303795102</v>
      </c>
      <c r="I131" s="57">
        <f t="shared" si="30"/>
        <v>0</v>
      </c>
      <c r="J131" s="58">
        <f t="shared" si="27"/>
        <v>2354295</v>
      </c>
      <c r="K131" s="27">
        <f t="shared" si="28"/>
        <v>0.1467124696204898</v>
      </c>
    </row>
    <row r="132" spans="1:11" ht="12.75">
      <c r="A132" s="38" t="s">
        <v>29</v>
      </c>
      <c r="B132" s="39" t="s">
        <v>222</v>
      </c>
      <c r="C132" s="18" t="s">
        <v>223</v>
      </c>
      <c r="D132" s="47">
        <f>'[4]KZN223'!$B$53-'[4]KZN223'!$B$46-'[4]KZN223'!$B$38-'[4]KZN223'!$B$36-'[4]KZN223'!$B$35-'[4]KZN223'!$B$34-'[4]KZN223'!$B$31-'[4]KZN223'!$B$29-'[4]KZN223'!$B$28-'[4]KZN223'!$B$24-'[4]KZN223'!$B$12</f>
        <v>10289000</v>
      </c>
      <c r="E132" s="47">
        <f>'[4]KZN223'!$E$53-'[4]KZN223'!$E$46-'[4]KZN223'!$E$38-'[4]KZN223'!$E$36-'[4]KZN223'!$E$35-'[4]KZN223'!$E$34-'[4]KZN223'!$E$31-'[4]KZN223'!$E$29-'[4]KZN223'!$E$28-'[4]KZN223'!$E$24-'[4]KZN223'!$E$12</f>
        <v>10289000</v>
      </c>
      <c r="F132" s="47">
        <f>'[4]KZN223'!$Q$53</f>
        <v>5595230</v>
      </c>
      <c r="G132" s="23">
        <f t="shared" si="25"/>
        <v>0.5438069783263679</v>
      </c>
      <c r="H132" s="19">
        <f t="shared" si="26"/>
        <v>0.5438069783263679</v>
      </c>
      <c r="I132" s="57">
        <f t="shared" si="30"/>
        <v>0</v>
      </c>
      <c r="J132" s="58">
        <f t="shared" si="27"/>
        <v>4693770</v>
      </c>
      <c r="K132" s="27">
        <f t="shared" si="28"/>
        <v>0.456193021673632</v>
      </c>
    </row>
    <row r="133" spans="1:11" ht="12.75">
      <c r="A133" s="38" t="s">
        <v>29</v>
      </c>
      <c r="B133" s="39" t="s">
        <v>224</v>
      </c>
      <c r="C133" s="18" t="s">
        <v>225</v>
      </c>
      <c r="D133" s="47">
        <f>'[4]KZN224'!$B$53-'[4]KZN224'!$B$46-'[4]KZN224'!$B$38-'[4]KZN224'!$B$36-'[4]KZN224'!$B$35-'[4]KZN224'!$B$34-'[4]KZN224'!$B$31-'[4]KZN224'!$B$29-'[4]KZN224'!$B$28-'[4]KZN224'!$B$24-'[4]KZN224'!$B$12</f>
        <v>10736000</v>
      </c>
      <c r="E133" s="47">
        <f>'[4]KZN224'!$E$53-'[4]KZN224'!$E$46-'[4]KZN224'!$E$38-'[4]KZN224'!$E$36-'[4]KZN224'!$E$35-'[4]KZN224'!$E$34-'[4]KZN224'!$E$31-'[4]KZN224'!$E$29-'[4]KZN224'!$E$28-'[4]KZN224'!$E$24-'[4]KZN224'!$E$12</f>
        <v>10736000</v>
      </c>
      <c r="F133" s="47">
        <f>'[4]KZN224'!$Q$53</f>
        <v>10766666</v>
      </c>
      <c r="G133" s="23">
        <f t="shared" si="25"/>
        <v>1.0028563710879284</v>
      </c>
      <c r="H133" s="19">
        <f t="shared" si="26"/>
        <v>1.0028563710879284</v>
      </c>
      <c r="I133" s="57">
        <f t="shared" si="30"/>
        <v>-30666</v>
      </c>
      <c r="J133" s="58">
        <f t="shared" si="27"/>
        <v>0</v>
      </c>
      <c r="K133" s="27">
        <f t="shared" si="28"/>
        <v>-0.0028563710879284648</v>
      </c>
    </row>
    <row r="134" spans="1:11" ht="12.75">
      <c r="A134" s="38" t="s">
        <v>29</v>
      </c>
      <c r="B134" s="39" t="s">
        <v>226</v>
      </c>
      <c r="C134" s="18" t="s">
        <v>227</v>
      </c>
      <c r="D134" s="47">
        <f>'[4]KZN225'!$B$53-'[4]KZN225'!$B$46-'[4]KZN225'!$B$38-'[4]KZN225'!$B$36-'[4]KZN225'!$B$35-'[4]KZN225'!$B$34-'[4]KZN225'!$B$31-'[4]KZN225'!$B$29-'[4]KZN225'!$B$28-'[4]KZN225'!$B$24-'[4]KZN225'!$B$12</f>
        <v>141092000</v>
      </c>
      <c r="E134" s="47">
        <f>'[4]KZN225'!$E$53-'[4]KZN225'!$E$46-'[4]KZN225'!$E$38-'[4]KZN225'!$E$36-'[4]KZN225'!$E$35-'[4]KZN225'!$E$34-'[4]KZN225'!$E$31-'[4]KZN225'!$E$29-'[4]KZN225'!$E$28-'[4]KZN225'!$E$24-'[4]KZN225'!$E$12</f>
        <v>131092000</v>
      </c>
      <c r="F134" s="47">
        <f>'[4]KZN225'!$Q$53</f>
        <v>48068546</v>
      </c>
      <c r="G134" s="23">
        <f t="shared" si="25"/>
        <v>0.34068937997902077</v>
      </c>
      <c r="H134" s="19">
        <f t="shared" si="26"/>
        <v>0.366677951362402</v>
      </c>
      <c r="I134" s="57">
        <f t="shared" si="30"/>
        <v>0</v>
      </c>
      <c r="J134" s="58">
        <f t="shared" si="27"/>
        <v>83023454</v>
      </c>
      <c r="K134" s="27">
        <f t="shared" si="28"/>
        <v>0.633322048637598</v>
      </c>
    </row>
    <row r="135" spans="1:11" ht="12.75">
      <c r="A135" s="38" t="s">
        <v>29</v>
      </c>
      <c r="B135" s="39" t="s">
        <v>228</v>
      </c>
      <c r="C135" s="18" t="s">
        <v>229</v>
      </c>
      <c r="D135" s="47">
        <f>'[4]KZN226'!$B$53-'[4]KZN226'!$B$46-'[4]KZN226'!$B$38-'[4]KZN226'!$B$36-'[4]KZN226'!$B$35-'[4]KZN226'!$B$34-'[4]KZN226'!$B$31-'[4]KZN226'!$B$29-'[4]KZN226'!$B$28-'[4]KZN226'!$B$24-'[4]KZN226'!$B$12</f>
        <v>10778000</v>
      </c>
      <c r="E135" s="47">
        <f>'[4]KZN226'!$E$53-'[4]KZN226'!$E$46-'[4]KZN226'!$E$38-'[4]KZN226'!$E$36-'[4]KZN226'!$E$35-'[4]KZN226'!$E$34-'[4]KZN226'!$E$31-'[4]KZN226'!$E$29-'[4]KZN226'!$E$28-'[4]KZN226'!$E$24-'[4]KZN226'!$E$12</f>
        <v>10778000</v>
      </c>
      <c r="F135" s="47">
        <f>'[4]KZN226'!$Q$53</f>
        <v>11511934</v>
      </c>
      <c r="G135" s="23">
        <f t="shared" si="25"/>
        <v>1.068095565039896</v>
      </c>
      <c r="H135" s="19">
        <f t="shared" si="26"/>
        <v>1.068095565039896</v>
      </c>
      <c r="I135" s="57">
        <f t="shared" si="30"/>
        <v>-733934</v>
      </c>
      <c r="J135" s="58">
        <f t="shared" si="27"/>
        <v>0</v>
      </c>
      <c r="K135" s="27">
        <f t="shared" si="28"/>
        <v>-0.06809556503989608</v>
      </c>
    </row>
    <row r="136" spans="1:11" ht="12.75">
      <c r="A136" s="38" t="s">
        <v>29</v>
      </c>
      <c r="B136" s="39" t="s">
        <v>230</v>
      </c>
      <c r="C136" s="18" t="s">
        <v>231</v>
      </c>
      <c r="D136" s="47">
        <f>'[4]KZN227'!$B$53-'[4]KZN227'!$B$46-'[4]KZN227'!$B$38-'[4]KZN227'!$B$36-'[4]KZN227'!$B$35-'[4]KZN227'!$B$34-'[4]KZN227'!$B$31-'[4]KZN227'!$B$29-'[4]KZN227'!$B$28-'[4]KZN227'!$B$24-'[4]KZN227'!$B$12</f>
        <v>13474000</v>
      </c>
      <c r="E136" s="47">
        <f>'[4]KZN227'!$E$53-'[4]KZN227'!$E$46-'[4]KZN227'!$E$38-'[4]KZN227'!$E$36-'[4]KZN227'!$E$35-'[4]KZN227'!$E$34-'[4]KZN227'!$E$31-'[4]KZN227'!$E$29-'[4]KZN227'!$E$28-'[4]KZN227'!$E$24-'[4]KZN227'!$E$12</f>
        <v>13474000</v>
      </c>
      <c r="F136" s="47">
        <f>'[4]KZN227'!$Q$53</f>
        <v>10003649</v>
      </c>
      <c r="G136" s="23">
        <f t="shared" si="25"/>
        <v>0.7424409232596111</v>
      </c>
      <c r="H136" s="19">
        <f t="shared" si="26"/>
        <v>0.7424409232596111</v>
      </c>
      <c r="I136" s="57">
        <f t="shared" si="30"/>
        <v>0</v>
      </c>
      <c r="J136" s="58">
        <f t="shared" si="27"/>
        <v>3470351</v>
      </c>
      <c r="K136" s="27">
        <f t="shared" si="28"/>
        <v>0.2575590767403889</v>
      </c>
    </row>
    <row r="137" spans="1:11" ht="12.75">
      <c r="A137" s="38" t="s">
        <v>48</v>
      </c>
      <c r="B137" s="39" t="s">
        <v>232</v>
      </c>
      <c r="C137" s="18" t="s">
        <v>233</v>
      </c>
      <c r="D137" s="47">
        <f>'[4]DC22'!$B$53-'[4]DC22'!$B$46-'[4]DC22'!$B$38-'[4]DC22'!$B$36-'[4]DC22'!$B$35-'[4]DC22'!$B$34-'[4]DC22'!$B$31-'[4]DC22'!$B$29-'[4]DC22'!$B$28-'[4]DC22'!$B$24-'[4]DC22'!$B$12</f>
        <v>73131000</v>
      </c>
      <c r="E137" s="47">
        <f>'[4]DC22'!$E$53-'[4]DC22'!$E$46-'[4]DC22'!$E$38-'[4]DC22'!$E$36-'[4]DC22'!$E$35-'[4]DC22'!$E$34-'[4]DC22'!$E$31-'[4]DC22'!$E$29-'[4]DC22'!$E$28-'[4]DC22'!$E$24-'[4]DC22'!$E$12</f>
        <v>73131000</v>
      </c>
      <c r="F137" s="47">
        <f>'[4]DC22'!$Q$53</f>
        <v>29444530</v>
      </c>
      <c r="G137" s="23">
        <f t="shared" si="25"/>
        <v>0.4026272032380249</v>
      </c>
      <c r="H137" s="19">
        <f t="shared" si="26"/>
        <v>0.4026272032380249</v>
      </c>
      <c r="I137" s="57">
        <f t="shared" si="30"/>
        <v>0</v>
      </c>
      <c r="J137" s="58">
        <f t="shared" si="27"/>
        <v>43686470</v>
      </c>
      <c r="K137" s="27">
        <f t="shared" si="28"/>
        <v>0.5973727967619751</v>
      </c>
    </row>
    <row r="138" spans="1:11" ht="16.5">
      <c r="A138" s="40"/>
      <c r="B138" s="41" t="s">
        <v>623</v>
      </c>
      <c r="C138" s="42"/>
      <c r="D138" s="51">
        <f>SUM(D130:D137)</f>
        <v>298411000</v>
      </c>
      <c r="E138" s="51">
        <f>SUM(E130:E137)</f>
        <v>288411000</v>
      </c>
      <c r="F138" s="51">
        <f>SUM(F130:F137)</f>
        <v>147993955</v>
      </c>
      <c r="G138" s="24">
        <f t="shared" si="25"/>
        <v>0.4959400122649634</v>
      </c>
      <c r="H138" s="22">
        <f t="shared" si="26"/>
        <v>0.5131356120258936</v>
      </c>
      <c r="I138" s="62">
        <f>SUM(I130:I137)</f>
        <v>-764600</v>
      </c>
      <c r="J138" s="63">
        <f>SUM(J130:J137)</f>
        <v>141181645</v>
      </c>
      <c r="K138" s="28">
        <f t="shared" si="28"/>
        <v>0.4868643879741064</v>
      </c>
    </row>
    <row r="139" spans="1:11" ht="12.75">
      <c r="A139" s="38" t="s">
        <v>29</v>
      </c>
      <c r="B139" s="39" t="s">
        <v>234</v>
      </c>
      <c r="C139" s="18" t="s">
        <v>235</v>
      </c>
      <c r="D139" s="47">
        <f>'[4]KZN232'!$B$53-'[4]KZN232'!$B$46-'[4]KZN232'!$B$38-'[4]KZN232'!$B$36-'[4]KZN232'!$B$35-'[4]KZN232'!$B$34-'[4]KZN232'!$B$31-'[4]KZN232'!$B$29-'[4]KZN232'!$B$28-'[4]KZN232'!$B$24-'[4]KZN232'!$B$12</f>
        <v>49592000</v>
      </c>
      <c r="E139" s="47">
        <f>'[4]KZN232'!$E$53-'[4]KZN232'!$E$46-'[4]KZN232'!$E$38-'[4]KZN232'!$E$36-'[4]KZN232'!$E$35-'[4]KZN232'!$E$34-'[4]KZN232'!$E$31-'[4]KZN232'!$E$29-'[4]KZN232'!$E$28-'[4]KZN232'!$E$24-'[4]KZN232'!$E$12</f>
        <v>53038000</v>
      </c>
      <c r="F139" s="47">
        <f>'[4]KZN232'!$Q$53</f>
        <v>37577900</v>
      </c>
      <c r="G139" s="23">
        <f t="shared" si="25"/>
        <v>0.7577411679303113</v>
      </c>
      <c r="H139" s="19">
        <f t="shared" si="26"/>
        <v>0.7085089935517931</v>
      </c>
      <c r="I139" s="57">
        <f aca="true" t="shared" si="31" ref="I139:I162">IF($F139&gt;$E139,$E139-$F139,0)</f>
        <v>0</v>
      </c>
      <c r="J139" s="58">
        <f aca="true" t="shared" si="32" ref="J139:J144">IF($F139&lt;=$E139,$E139-$F139,0)</f>
        <v>15460100</v>
      </c>
      <c r="K139" s="27">
        <f t="shared" si="28"/>
        <v>0.29149100644820697</v>
      </c>
    </row>
    <row r="140" spans="1:11" ht="12.75">
      <c r="A140" s="38" t="s">
        <v>29</v>
      </c>
      <c r="B140" s="39" t="s">
        <v>236</v>
      </c>
      <c r="C140" s="18" t="s">
        <v>237</v>
      </c>
      <c r="D140" s="47">
        <f>'[4]KZN233'!$B$53-'[4]KZN233'!$B$46-'[4]KZN233'!$B$38-'[4]KZN233'!$B$36-'[4]KZN233'!$B$35-'[4]KZN233'!$B$34-'[4]KZN233'!$B$31-'[4]KZN233'!$B$29-'[4]KZN233'!$B$28-'[4]KZN233'!$B$24-'[4]KZN233'!$B$12</f>
        <v>15944000</v>
      </c>
      <c r="E140" s="47">
        <f>'[4]KZN233'!$E$53-'[4]KZN233'!$E$46-'[4]KZN233'!$E$38-'[4]KZN233'!$E$36-'[4]KZN233'!$E$35-'[4]KZN233'!$E$34-'[4]KZN233'!$E$31-'[4]KZN233'!$E$29-'[4]KZN233'!$E$28-'[4]KZN233'!$E$24-'[4]KZN233'!$E$12</f>
        <v>15944000</v>
      </c>
      <c r="F140" s="47">
        <f>'[4]KZN233'!$Q$53</f>
        <v>19118863</v>
      </c>
      <c r="G140" s="23">
        <f t="shared" si="25"/>
        <v>1.1991258780732563</v>
      </c>
      <c r="H140" s="19">
        <f t="shared" si="26"/>
        <v>1.1991258780732563</v>
      </c>
      <c r="I140" s="57">
        <f t="shared" si="31"/>
        <v>-3174863</v>
      </c>
      <c r="J140" s="58">
        <f t="shared" si="32"/>
        <v>0</v>
      </c>
      <c r="K140" s="27">
        <f t="shared" si="28"/>
        <v>-0.1991258780732564</v>
      </c>
    </row>
    <row r="141" spans="1:11" ht="12.75">
      <c r="A141" s="38" t="s">
        <v>29</v>
      </c>
      <c r="B141" s="39" t="s">
        <v>238</v>
      </c>
      <c r="C141" s="18" t="s">
        <v>239</v>
      </c>
      <c r="D141" s="47">
        <f>'[4]KZN234'!$B$53-'[4]KZN234'!$B$46-'[4]KZN234'!$B$38-'[4]KZN234'!$B$36-'[4]KZN234'!$B$35-'[4]KZN234'!$B$34-'[4]KZN234'!$B$31-'[4]KZN234'!$B$29-'[4]KZN234'!$B$28-'[4]KZN234'!$B$24-'[4]KZN234'!$B$12</f>
        <v>23349000</v>
      </c>
      <c r="E141" s="47">
        <f>'[4]KZN234'!$E$53-'[4]KZN234'!$E$46-'[4]KZN234'!$E$38-'[4]KZN234'!$E$36-'[4]KZN234'!$E$35-'[4]KZN234'!$E$34-'[4]KZN234'!$E$31-'[4]KZN234'!$E$29-'[4]KZN234'!$E$28-'[4]KZN234'!$E$24-'[4]KZN234'!$E$12</f>
        <v>27349000</v>
      </c>
      <c r="F141" s="47">
        <f>'[4]KZN234'!$Q$53</f>
        <v>21683450</v>
      </c>
      <c r="G141" s="23">
        <f t="shared" si="25"/>
        <v>0.9286671806073066</v>
      </c>
      <c r="H141" s="19">
        <f t="shared" si="26"/>
        <v>0.7928425170938609</v>
      </c>
      <c r="I141" s="57">
        <f t="shared" si="31"/>
        <v>0</v>
      </c>
      <c r="J141" s="58">
        <f t="shared" si="32"/>
        <v>5665550</v>
      </c>
      <c r="K141" s="27">
        <f t="shared" si="28"/>
        <v>0.20715748290613917</v>
      </c>
    </row>
    <row r="142" spans="1:11" ht="12.75">
      <c r="A142" s="38" t="s">
        <v>29</v>
      </c>
      <c r="B142" s="39" t="s">
        <v>240</v>
      </c>
      <c r="C142" s="18" t="s">
        <v>241</v>
      </c>
      <c r="D142" s="47">
        <f>'[4]KZN235'!$B$53-'[4]KZN235'!$B$46-'[4]KZN235'!$B$38-'[4]KZN235'!$B$36-'[4]KZN235'!$B$35-'[4]KZN235'!$B$34-'[4]KZN235'!$B$31-'[4]KZN235'!$B$29-'[4]KZN235'!$B$28-'[4]KZN235'!$B$24-'[4]KZN235'!$B$12</f>
        <v>17874000</v>
      </c>
      <c r="E142" s="47">
        <f>'[4]KZN235'!$E$53-'[4]KZN235'!$E$46-'[4]KZN235'!$E$38-'[4]KZN235'!$E$36-'[4]KZN235'!$E$35-'[4]KZN235'!$E$34-'[4]KZN235'!$E$31-'[4]KZN235'!$E$29-'[4]KZN235'!$E$28-'[4]KZN235'!$E$24-'[4]KZN235'!$E$12</f>
        <v>17874000</v>
      </c>
      <c r="F142" s="47">
        <f>'[4]KZN235'!$Q$53</f>
        <v>7727372</v>
      </c>
      <c r="G142" s="23">
        <f t="shared" si="25"/>
        <v>0.4323247174667114</v>
      </c>
      <c r="H142" s="19">
        <f t="shared" si="26"/>
        <v>0.4323247174667114</v>
      </c>
      <c r="I142" s="57">
        <f t="shared" si="31"/>
        <v>0</v>
      </c>
      <c r="J142" s="58">
        <f t="shared" si="32"/>
        <v>10146628</v>
      </c>
      <c r="K142" s="27">
        <f t="shared" si="28"/>
        <v>0.5676752825332886</v>
      </c>
    </row>
    <row r="143" spans="1:11" ht="12.75">
      <c r="A143" s="38" t="s">
        <v>29</v>
      </c>
      <c r="B143" s="39" t="s">
        <v>242</v>
      </c>
      <c r="C143" s="18" t="s">
        <v>243</v>
      </c>
      <c r="D143" s="47">
        <f>'[4]KZN236'!$B$53-'[4]KZN236'!$B$46-'[4]KZN236'!$B$38-'[4]KZN236'!$B$36-'[4]KZN236'!$B$35-'[4]KZN236'!$B$34-'[4]KZN236'!$B$31-'[4]KZN236'!$B$29-'[4]KZN236'!$B$28-'[4]KZN236'!$B$24-'[4]KZN236'!$B$12</f>
        <v>16369000</v>
      </c>
      <c r="E143" s="47">
        <f>'[4]KZN236'!$E$53-'[4]KZN236'!$E$46-'[4]KZN236'!$E$38-'[4]KZN236'!$E$36-'[4]KZN236'!$E$35-'[4]KZN236'!$E$34-'[4]KZN236'!$E$31-'[4]KZN236'!$E$29-'[4]KZN236'!$E$28-'[4]KZN236'!$E$24-'[4]KZN236'!$E$12</f>
        <v>16369000</v>
      </c>
      <c r="F143" s="47">
        <f>'[4]KZN236'!$Q$53</f>
        <v>12752128</v>
      </c>
      <c r="G143" s="23">
        <f t="shared" si="25"/>
        <v>0.7790413586657706</v>
      </c>
      <c r="H143" s="19">
        <f t="shared" si="26"/>
        <v>0.7790413586657706</v>
      </c>
      <c r="I143" s="57">
        <f t="shared" si="31"/>
        <v>0</v>
      </c>
      <c r="J143" s="58">
        <f t="shared" si="32"/>
        <v>3616872</v>
      </c>
      <c r="K143" s="27">
        <f t="shared" si="28"/>
        <v>0.22095864133422932</v>
      </c>
    </row>
    <row r="144" spans="1:11" ht="12.75">
      <c r="A144" s="38" t="s">
        <v>48</v>
      </c>
      <c r="B144" s="39" t="s">
        <v>244</v>
      </c>
      <c r="C144" s="18" t="s">
        <v>245</v>
      </c>
      <c r="D144" s="47">
        <f>'[4]DC23'!$B$53-'[4]DC23'!$B$46-'[4]DC23'!$B$38-'[4]DC23'!$B$36-'[4]DC23'!$B$35-'[4]DC23'!$B$34-'[4]DC23'!$B$31-'[4]DC23'!$B$29-'[4]DC23'!$B$28-'[4]DC23'!$B$24-'[4]DC23'!$B$12</f>
        <v>127084000</v>
      </c>
      <c r="E144" s="47">
        <f>'[4]DC23'!$E$53-'[4]DC23'!$E$46-'[4]DC23'!$E$38-'[4]DC23'!$E$36-'[4]DC23'!$E$35-'[4]DC23'!$E$34-'[4]DC23'!$E$31-'[4]DC23'!$E$29-'[4]DC23'!$E$28-'[4]DC23'!$E$24-'[4]DC23'!$E$12</f>
        <v>127084000</v>
      </c>
      <c r="F144" s="47">
        <f>'[4]DC23'!$Q$53</f>
        <v>85837424</v>
      </c>
      <c r="G144" s="23">
        <f t="shared" si="25"/>
        <v>0.6754384816341947</v>
      </c>
      <c r="H144" s="19">
        <f t="shared" si="26"/>
        <v>0.6754384816341947</v>
      </c>
      <c r="I144" s="57">
        <f t="shared" si="31"/>
        <v>0</v>
      </c>
      <c r="J144" s="58">
        <f t="shared" si="32"/>
        <v>41246576</v>
      </c>
      <c r="K144" s="27">
        <f t="shared" si="28"/>
        <v>0.32456151836580527</v>
      </c>
    </row>
    <row r="145" spans="1:11" ht="16.5">
      <c r="A145" s="40"/>
      <c r="B145" s="41" t="s">
        <v>624</v>
      </c>
      <c r="C145" s="42"/>
      <c r="D145" s="51">
        <f>SUM(D139:D144)</f>
        <v>250212000</v>
      </c>
      <c r="E145" s="51">
        <f>SUM(E139:E144)</f>
        <v>257658000</v>
      </c>
      <c r="F145" s="51">
        <f>SUM(F139:F144)</f>
        <v>184697137</v>
      </c>
      <c r="G145" s="24">
        <f t="shared" si="25"/>
        <v>0.7381625861269643</v>
      </c>
      <c r="H145" s="22">
        <f t="shared" si="26"/>
        <v>0.7168305932670439</v>
      </c>
      <c r="I145" s="62">
        <f>SUM(I139:I144)</f>
        <v>-3174863</v>
      </c>
      <c r="J145" s="63">
        <f>SUM(J139:J144)</f>
        <v>76135726</v>
      </c>
      <c r="K145" s="28">
        <f t="shared" si="28"/>
        <v>0.2831694067329561</v>
      </c>
    </row>
    <row r="146" spans="1:11" ht="12.75">
      <c r="A146" s="38" t="s">
        <v>29</v>
      </c>
      <c r="B146" s="39" t="s">
        <v>246</v>
      </c>
      <c r="C146" s="18" t="s">
        <v>247</v>
      </c>
      <c r="D146" s="47">
        <f>'[4]KZN241'!$B$53-'[4]KZN241'!$B$46-'[4]KZN241'!$B$38-'[4]KZN241'!$B$36-'[4]KZN241'!$B$35-'[4]KZN241'!$B$34-'[4]KZN241'!$B$31-'[4]KZN241'!$B$29-'[4]KZN241'!$B$28-'[4]KZN241'!$B$24-'[4]KZN241'!$B$12</f>
        <v>10472000</v>
      </c>
      <c r="E146" s="47">
        <f>'[4]KZN241'!$E$53-'[4]KZN241'!$E$46-'[4]KZN241'!$E$38-'[4]KZN241'!$E$36-'[4]KZN241'!$E$35-'[4]KZN241'!$E$34-'[4]KZN241'!$E$31-'[4]KZN241'!$E$29-'[4]KZN241'!$E$28-'[4]KZN241'!$E$24-'[4]KZN241'!$E$12</f>
        <v>10472000</v>
      </c>
      <c r="F146" s="47">
        <f>'[4]KZN241'!$Q$53</f>
        <v>10203273</v>
      </c>
      <c r="G146" s="23">
        <f t="shared" si="25"/>
        <v>0.9743385217723453</v>
      </c>
      <c r="H146" s="19">
        <f t="shared" si="26"/>
        <v>0.9743385217723453</v>
      </c>
      <c r="I146" s="57">
        <f t="shared" si="31"/>
        <v>0</v>
      </c>
      <c r="J146" s="58">
        <f>IF($F146&lt;=$E146,$E146-$F146,0)</f>
        <v>268727</v>
      </c>
      <c r="K146" s="27">
        <f t="shared" si="28"/>
        <v>0.0256614782276547</v>
      </c>
    </row>
    <row r="147" spans="1:11" ht="12.75">
      <c r="A147" s="38" t="s">
        <v>29</v>
      </c>
      <c r="B147" s="39" t="s">
        <v>248</v>
      </c>
      <c r="C147" s="18" t="s">
        <v>249</v>
      </c>
      <c r="D147" s="47">
        <f>'[4]KZN242'!$B$53-'[4]KZN242'!$B$46-'[4]KZN242'!$B$38-'[4]KZN242'!$B$36-'[4]KZN242'!$B$35-'[4]KZN242'!$B$34-'[4]KZN242'!$B$31-'[4]KZN242'!$B$29-'[4]KZN242'!$B$28-'[4]KZN242'!$B$24-'[4]KZN242'!$B$12</f>
        <v>19477000</v>
      </c>
      <c r="E147" s="47">
        <f>'[4]KZN242'!$E$53-'[4]KZN242'!$E$46-'[4]KZN242'!$E$38-'[4]KZN242'!$E$36-'[4]KZN242'!$E$35-'[4]KZN242'!$E$34-'[4]KZN242'!$E$31-'[4]KZN242'!$E$29-'[4]KZN242'!$E$28-'[4]KZN242'!$E$24-'[4]KZN242'!$E$12</f>
        <v>19477000</v>
      </c>
      <c r="F147" s="47">
        <f>'[4]KZN242'!$Q$53</f>
        <v>12022368</v>
      </c>
      <c r="G147" s="23">
        <f t="shared" si="25"/>
        <v>0.6172597422601016</v>
      </c>
      <c r="H147" s="19">
        <f t="shared" si="26"/>
        <v>0.6172597422601016</v>
      </c>
      <c r="I147" s="57">
        <f t="shared" si="31"/>
        <v>0</v>
      </c>
      <c r="J147" s="58">
        <f>IF($F147&lt;=$E147,$E147-$F147,0)</f>
        <v>7454632</v>
      </c>
      <c r="K147" s="27">
        <f t="shared" si="28"/>
        <v>0.38274025773989834</v>
      </c>
    </row>
    <row r="148" spans="1:11" ht="12.75">
      <c r="A148" s="38" t="s">
        <v>29</v>
      </c>
      <c r="B148" s="39" t="s">
        <v>250</v>
      </c>
      <c r="C148" s="18" t="s">
        <v>251</v>
      </c>
      <c r="D148" s="47">
        <f>'[4]KZN244'!$B$53-'[4]KZN244'!$B$46-'[4]KZN244'!$B$38-'[4]KZN244'!$B$36-'[4]KZN244'!$B$35-'[4]KZN244'!$B$34-'[4]KZN244'!$B$31-'[4]KZN244'!$B$29-'[4]KZN244'!$B$28-'[4]KZN244'!$B$24-'[4]KZN244'!$B$12</f>
        <v>28227000</v>
      </c>
      <c r="E148" s="47">
        <f>'[4]KZN244'!$E$53-'[4]KZN244'!$E$46-'[4]KZN244'!$E$38-'[4]KZN244'!$E$36-'[4]KZN244'!$E$35-'[4]KZN244'!$E$34-'[4]KZN244'!$E$31-'[4]KZN244'!$E$29-'[4]KZN244'!$E$28-'[4]KZN244'!$E$24-'[4]KZN244'!$E$12</f>
        <v>28227000</v>
      </c>
      <c r="F148" s="47">
        <f>'[4]KZN244'!$Q$53</f>
        <v>18784561</v>
      </c>
      <c r="G148" s="23">
        <f t="shared" si="25"/>
        <v>0.665482020760265</v>
      </c>
      <c r="H148" s="19">
        <f t="shared" si="26"/>
        <v>0.665482020760265</v>
      </c>
      <c r="I148" s="57">
        <f t="shared" si="31"/>
        <v>0</v>
      </c>
      <c r="J148" s="58">
        <f>IF($F148&lt;=$E148,$E148-$F148,0)</f>
        <v>9442439</v>
      </c>
      <c r="K148" s="27">
        <f t="shared" si="28"/>
        <v>0.33451797923973503</v>
      </c>
    </row>
    <row r="149" spans="1:11" ht="12.75">
      <c r="A149" s="38" t="s">
        <v>29</v>
      </c>
      <c r="B149" s="39" t="s">
        <v>252</v>
      </c>
      <c r="C149" s="18" t="s">
        <v>253</v>
      </c>
      <c r="D149" s="47">
        <f>'[4]KZN245'!$B$53-'[4]KZN245'!$B$46-'[4]KZN245'!$B$38-'[4]KZN245'!$B$36-'[4]KZN245'!$B$35-'[4]KZN245'!$B$34-'[4]KZN245'!$B$31-'[4]KZN245'!$B$29-'[4]KZN245'!$B$28-'[4]KZN245'!$B$24-'[4]KZN245'!$B$12</f>
        <v>13449000</v>
      </c>
      <c r="E149" s="47">
        <f>'[4]KZN245'!$E$53-'[4]KZN245'!$E$46-'[4]KZN245'!$E$38-'[4]KZN245'!$E$36-'[4]KZN245'!$E$35-'[4]KZN245'!$E$34-'[4]KZN245'!$E$31-'[4]KZN245'!$E$29-'[4]KZN245'!$E$28-'[4]KZN245'!$E$24-'[4]KZN245'!$E$12</f>
        <v>13449000</v>
      </c>
      <c r="F149" s="47">
        <f>'[4]KZN245'!$Q$53</f>
        <v>11664877</v>
      </c>
      <c r="G149" s="23">
        <f t="shared" si="25"/>
        <v>0.8673415867350732</v>
      </c>
      <c r="H149" s="19">
        <f t="shared" si="26"/>
        <v>0.8673415867350732</v>
      </c>
      <c r="I149" s="57">
        <f t="shared" si="31"/>
        <v>0</v>
      </c>
      <c r="J149" s="58">
        <f>IF($F149&lt;=$E149,$E149-$F149,0)</f>
        <v>1784123</v>
      </c>
      <c r="K149" s="27">
        <f t="shared" si="28"/>
        <v>0.13265841326492675</v>
      </c>
    </row>
    <row r="150" spans="1:11" ht="12.75">
      <c r="A150" s="38" t="s">
        <v>48</v>
      </c>
      <c r="B150" s="39" t="s">
        <v>254</v>
      </c>
      <c r="C150" s="18" t="s">
        <v>255</v>
      </c>
      <c r="D150" s="47">
        <f>'[4]DC24'!$B$53-'[4]DC24'!$B$46-'[4]DC24'!$B$38-'[4]DC24'!$B$36-'[4]DC24'!$B$35-'[4]DC24'!$B$34-'[4]DC24'!$B$31-'[4]DC24'!$B$29-'[4]DC24'!$B$28-'[4]DC24'!$B$24-'[4]DC24'!$B$12</f>
        <v>136398000</v>
      </c>
      <c r="E150" s="47">
        <f>'[4]DC24'!$E$53-'[4]DC24'!$E$46-'[4]DC24'!$E$38-'[4]DC24'!$E$36-'[4]DC24'!$E$35-'[4]DC24'!$E$34-'[4]DC24'!$E$31-'[4]DC24'!$E$29-'[4]DC24'!$E$28-'[4]DC24'!$E$24-'[4]DC24'!$E$12</f>
        <v>136398000</v>
      </c>
      <c r="F150" s="47">
        <f>'[4]DC24'!$Q$53</f>
        <v>84198036</v>
      </c>
      <c r="G150" s="23">
        <f t="shared" si="25"/>
        <v>0.617296705230282</v>
      </c>
      <c r="H150" s="19">
        <f t="shared" si="26"/>
        <v>0.617296705230282</v>
      </c>
      <c r="I150" s="57">
        <f t="shared" si="31"/>
        <v>0</v>
      </c>
      <c r="J150" s="58">
        <f>IF($F150&lt;=$E150,$E150-$F150,0)</f>
        <v>52199964</v>
      </c>
      <c r="K150" s="27">
        <f t="shared" si="28"/>
        <v>0.38270329476971804</v>
      </c>
    </row>
    <row r="151" spans="1:11" ht="16.5">
      <c r="A151" s="40"/>
      <c r="B151" s="41" t="s">
        <v>625</v>
      </c>
      <c r="C151" s="42"/>
      <c r="D151" s="51">
        <f>SUM(D146:D150)</f>
        <v>208023000</v>
      </c>
      <c r="E151" s="51">
        <f>SUM(E146:E150)</f>
        <v>208023000</v>
      </c>
      <c r="F151" s="51">
        <f>SUM(F146:F150)</f>
        <v>136873115</v>
      </c>
      <c r="G151" s="24">
        <f t="shared" si="25"/>
        <v>0.657971065699466</v>
      </c>
      <c r="H151" s="22">
        <f t="shared" si="26"/>
        <v>0.657971065699466</v>
      </c>
      <c r="I151" s="62">
        <f>SUM(I146:I150)</f>
        <v>0</v>
      </c>
      <c r="J151" s="63">
        <f>SUM(J146:J150)</f>
        <v>71149885</v>
      </c>
      <c r="K151" s="28">
        <f t="shared" si="28"/>
        <v>0.34202893430053405</v>
      </c>
    </row>
    <row r="152" spans="1:11" ht="12.75">
      <c r="A152" s="38" t="s">
        <v>29</v>
      </c>
      <c r="B152" s="39" t="s">
        <v>256</v>
      </c>
      <c r="C152" s="18" t="s">
        <v>257</v>
      </c>
      <c r="D152" s="47">
        <f>'[4]KZN252'!$B$53-'[4]KZN252'!$B$46-'[4]KZN252'!$B$38-'[4]KZN252'!$B$36-'[4]KZN252'!$B$35-'[4]KZN252'!$B$34-'[4]KZN252'!$B$31-'[4]KZN252'!$B$29-'[4]KZN252'!$B$28-'[4]KZN252'!$B$24-'[4]KZN252'!$B$12</f>
        <v>86022000</v>
      </c>
      <c r="E152" s="47">
        <f>'[4]KZN252'!$E$53-'[4]KZN252'!$E$46-'[4]KZN252'!$E$38-'[4]KZN252'!$E$36-'[4]KZN252'!$E$35-'[4]KZN252'!$E$34-'[4]KZN252'!$E$31-'[4]KZN252'!$E$29-'[4]KZN252'!$E$28-'[4]KZN252'!$E$24-'[4]KZN252'!$E$12</f>
        <v>76322000</v>
      </c>
      <c r="F152" s="47">
        <f>'[4]KZN252'!$Q$53</f>
        <v>47250926</v>
      </c>
      <c r="G152" s="23">
        <f aca="true" t="shared" si="33" ref="G152:G183">IF($D152=0,0,$F152/$D152)</f>
        <v>0.5492888563390761</v>
      </c>
      <c r="H152" s="19">
        <f aca="true" t="shared" si="34" ref="H152:H183">IF($E152=0,0,$F152/$E152)</f>
        <v>0.6190996829223553</v>
      </c>
      <c r="I152" s="57">
        <f t="shared" si="31"/>
        <v>0</v>
      </c>
      <c r="J152" s="58">
        <f>IF($F152&lt;=$E152,$E152-$F152,0)</f>
        <v>29071074</v>
      </c>
      <c r="K152" s="27">
        <f aca="true" t="shared" si="35" ref="K152:K183">IF($E152=0,0,($E152-$F152)/$E152)</f>
        <v>0.3809003170776447</v>
      </c>
    </row>
    <row r="153" spans="1:11" ht="12.75">
      <c r="A153" s="38" t="s">
        <v>29</v>
      </c>
      <c r="B153" s="39" t="s">
        <v>258</v>
      </c>
      <c r="C153" s="18" t="s">
        <v>259</v>
      </c>
      <c r="D153" s="47">
        <f>'[4]KZN253'!$B$53-'[4]KZN253'!$B$46-'[4]KZN253'!$B$38-'[4]KZN253'!$B$36-'[4]KZN253'!$B$35-'[4]KZN253'!$B$34-'[4]KZN253'!$B$31-'[4]KZN253'!$B$29-'[4]KZN253'!$B$28-'[4]KZN253'!$B$24-'[4]KZN253'!$B$12</f>
        <v>9170000</v>
      </c>
      <c r="E153" s="47">
        <f>'[4]KZN253'!$E$53-'[4]KZN253'!$E$46-'[4]KZN253'!$E$38-'[4]KZN253'!$E$36-'[4]KZN253'!$E$35-'[4]KZN253'!$E$34-'[4]KZN253'!$E$31-'[4]KZN253'!$E$29-'[4]KZN253'!$E$28-'[4]KZN253'!$E$24-'[4]KZN253'!$E$12</f>
        <v>9170000</v>
      </c>
      <c r="F153" s="47">
        <f>'[4]KZN253'!$Q$53</f>
        <v>5905022</v>
      </c>
      <c r="G153" s="23">
        <f t="shared" si="33"/>
        <v>0.643950054525627</v>
      </c>
      <c r="H153" s="19">
        <f t="shared" si="34"/>
        <v>0.643950054525627</v>
      </c>
      <c r="I153" s="57">
        <f t="shared" si="31"/>
        <v>0</v>
      </c>
      <c r="J153" s="58">
        <f>IF($F153&lt;=$E153,$E153-$F153,0)</f>
        <v>3264978</v>
      </c>
      <c r="K153" s="27">
        <f t="shared" si="35"/>
        <v>0.35604994547437296</v>
      </c>
    </row>
    <row r="154" spans="1:11" ht="12.75">
      <c r="A154" s="38" t="s">
        <v>29</v>
      </c>
      <c r="B154" s="39" t="s">
        <v>260</v>
      </c>
      <c r="C154" s="18" t="s">
        <v>261</v>
      </c>
      <c r="D154" s="47">
        <f>'[4]KZN254'!$B$53-'[4]KZN254'!$B$46-'[4]KZN254'!$B$38-'[4]KZN254'!$B$36-'[4]KZN254'!$B$35-'[4]KZN254'!$B$34-'[4]KZN254'!$B$31-'[4]KZN254'!$B$29-'[4]KZN254'!$B$28-'[4]KZN254'!$B$24-'[4]KZN254'!$B$12</f>
        <v>16502000</v>
      </c>
      <c r="E154" s="47">
        <f>'[4]KZN254'!$E$53-'[4]KZN254'!$E$46-'[4]KZN254'!$E$38-'[4]KZN254'!$E$36-'[4]KZN254'!$E$35-'[4]KZN254'!$E$34-'[4]KZN254'!$E$31-'[4]KZN254'!$E$29-'[4]KZN254'!$E$28-'[4]KZN254'!$E$24-'[4]KZN254'!$E$12</f>
        <v>16502000</v>
      </c>
      <c r="F154" s="47">
        <f>'[4]KZN254'!$Q$53</f>
        <v>14854800</v>
      </c>
      <c r="G154" s="23">
        <f t="shared" si="33"/>
        <v>0.9001817961459218</v>
      </c>
      <c r="H154" s="19">
        <f t="shared" si="34"/>
        <v>0.9001817961459218</v>
      </c>
      <c r="I154" s="57">
        <f t="shared" si="31"/>
        <v>0</v>
      </c>
      <c r="J154" s="58">
        <f>IF($F154&lt;=$E154,$E154-$F154,0)</f>
        <v>1647200</v>
      </c>
      <c r="K154" s="27">
        <f t="shared" si="35"/>
        <v>0.09981820385407829</v>
      </c>
    </row>
    <row r="155" spans="1:11" ht="12.75">
      <c r="A155" s="38" t="s">
        <v>48</v>
      </c>
      <c r="B155" s="39" t="s">
        <v>262</v>
      </c>
      <c r="C155" s="18" t="s">
        <v>263</v>
      </c>
      <c r="D155" s="47">
        <f>'[4]DC25'!$B$53-'[4]DC25'!$B$46-'[4]DC25'!$B$38-'[4]DC25'!$B$36-'[4]DC25'!$B$35-'[4]DC25'!$B$34-'[4]DC25'!$B$31-'[4]DC25'!$B$29-'[4]DC25'!$B$28-'[4]DC25'!$B$24-'[4]DC25'!$B$12</f>
        <v>36015000</v>
      </c>
      <c r="E155" s="47">
        <f>'[4]DC25'!$E$53-'[4]DC25'!$E$46-'[4]DC25'!$E$38-'[4]DC25'!$E$36-'[4]DC25'!$E$35-'[4]DC25'!$E$34-'[4]DC25'!$E$31-'[4]DC25'!$E$29-'[4]DC25'!$E$28-'[4]DC25'!$E$24-'[4]DC25'!$E$12</f>
        <v>36015000</v>
      </c>
      <c r="F155" s="47">
        <f>'[4]DC25'!$Q$53</f>
        <v>33733649</v>
      </c>
      <c r="G155" s="23">
        <f t="shared" si="33"/>
        <v>0.9366555324170485</v>
      </c>
      <c r="H155" s="19">
        <f t="shared" si="34"/>
        <v>0.9366555324170485</v>
      </c>
      <c r="I155" s="57">
        <f t="shared" si="31"/>
        <v>0</v>
      </c>
      <c r="J155" s="58">
        <f>IF($F155&lt;=$E155,$E155-$F155,0)</f>
        <v>2281351</v>
      </c>
      <c r="K155" s="27">
        <f t="shared" si="35"/>
        <v>0.06334446758295155</v>
      </c>
    </row>
    <row r="156" spans="1:11" ht="16.5">
      <c r="A156" s="40"/>
      <c r="B156" s="41" t="s">
        <v>626</v>
      </c>
      <c r="C156" s="42"/>
      <c r="D156" s="51">
        <f>SUM(D152:D155)</f>
        <v>147709000</v>
      </c>
      <c r="E156" s="51">
        <f>SUM(E152:E155)</f>
        <v>138009000</v>
      </c>
      <c r="F156" s="51">
        <f>SUM(F152:F155)</f>
        <v>101744397</v>
      </c>
      <c r="G156" s="24">
        <f t="shared" si="33"/>
        <v>0.688816504072196</v>
      </c>
      <c r="H156" s="22">
        <f t="shared" si="34"/>
        <v>0.7372301589026803</v>
      </c>
      <c r="I156" s="62">
        <f>SUM(I152:I155)</f>
        <v>0</v>
      </c>
      <c r="J156" s="63">
        <f>SUM(J152:J155)</f>
        <v>36264603</v>
      </c>
      <c r="K156" s="28">
        <f t="shared" si="35"/>
        <v>0.26276984109731977</v>
      </c>
    </row>
    <row r="157" spans="1:11" ht="12.75">
      <c r="A157" s="38" t="s">
        <v>29</v>
      </c>
      <c r="B157" s="39" t="s">
        <v>264</v>
      </c>
      <c r="C157" s="18" t="s">
        <v>265</v>
      </c>
      <c r="D157" s="47">
        <f>'[4]KZN261'!$B$53-'[4]KZN261'!$B$46-'[4]KZN261'!$B$38-'[4]KZN261'!$B$36-'[4]KZN261'!$B$35-'[4]KZN261'!$B$34-'[4]KZN261'!$B$31-'[4]KZN261'!$B$29-'[4]KZN261'!$B$28-'[4]KZN261'!$B$24-'[4]KZN261'!$B$12</f>
        <v>15306000</v>
      </c>
      <c r="E157" s="47">
        <f>'[4]KZN261'!$E$53-'[4]KZN261'!$E$46-'[4]KZN261'!$E$38-'[4]KZN261'!$E$36-'[4]KZN261'!$E$35-'[4]KZN261'!$E$34-'[4]KZN261'!$E$31-'[4]KZN261'!$E$29-'[4]KZN261'!$E$28-'[4]KZN261'!$E$24-'[4]KZN261'!$E$12</f>
        <v>15306000</v>
      </c>
      <c r="F157" s="47">
        <f>'[4]KZN261'!$Q$53</f>
        <v>8765669</v>
      </c>
      <c r="G157" s="23">
        <f t="shared" si="33"/>
        <v>0.5726949562263165</v>
      </c>
      <c r="H157" s="19">
        <f t="shared" si="34"/>
        <v>0.5726949562263165</v>
      </c>
      <c r="I157" s="57">
        <f t="shared" si="31"/>
        <v>0</v>
      </c>
      <c r="J157" s="58">
        <f aca="true" t="shared" si="36" ref="J157:J162">IF($F157&lt;=$E157,$E157-$F157,0)</f>
        <v>6540331</v>
      </c>
      <c r="K157" s="27">
        <f t="shared" si="35"/>
        <v>0.4273050437736835</v>
      </c>
    </row>
    <row r="158" spans="1:11" ht="12.75">
      <c r="A158" s="38" t="s">
        <v>29</v>
      </c>
      <c r="B158" s="39" t="s">
        <v>266</v>
      </c>
      <c r="C158" s="18" t="s">
        <v>267</v>
      </c>
      <c r="D158" s="47">
        <f>'[4]KZN262'!$B$53-'[4]KZN262'!$B$46-'[4]KZN262'!$B$38-'[4]KZN262'!$B$36-'[4]KZN262'!$B$35-'[4]KZN262'!$B$34-'[4]KZN262'!$B$31-'[4]KZN262'!$B$29-'[4]KZN262'!$B$28-'[4]KZN262'!$B$24-'[4]KZN262'!$B$12</f>
        <v>24913000</v>
      </c>
      <c r="E158" s="47">
        <f>'[4]KZN262'!$E$53-'[4]KZN262'!$E$46-'[4]KZN262'!$E$38-'[4]KZN262'!$E$36-'[4]KZN262'!$E$35-'[4]KZN262'!$E$34-'[4]KZN262'!$E$31-'[4]KZN262'!$E$29-'[4]KZN262'!$E$28-'[4]KZN262'!$E$24-'[4]KZN262'!$E$12</f>
        <v>24913000</v>
      </c>
      <c r="F158" s="47">
        <f>'[4]KZN262'!$Q$53</f>
        <v>9991868</v>
      </c>
      <c r="G158" s="23">
        <f t="shared" si="33"/>
        <v>0.40107044514911894</v>
      </c>
      <c r="H158" s="19">
        <f t="shared" si="34"/>
        <v>0.40107044514911894</v>
      </c>
      <c r="I158" s="57">
        <f t="shared" si="31"/>
        <v>0</v>
      </c>
      <c r="J158" s="58">
        <f t="shared" si="36"/>
        <v>14921132</v>
      </c>
      <c r="K158" s="27">
        <f t="shared" si="35"/>
        <v>0.5989295548508811</v>
      </c>
    </row>
    <row r="159" spans="1:11" ht="12.75">
      <c r="A159" s="38" t="s">
        <v>29</v>
      </c>
      <c r="B159" s="39" t="s">
        <v>268</v>
      </c>
      <c r="C159" s="18" t="s">
        <v>269</v>
      </c>
      <c r="D159" s="47">
        <f>'[4]KZN263'!$B$53-'[4]KZN263'!$B$46-'[4]KZN263'!$B$38-'[4]KZN263'!$B$36-'[4]KZN263'!$B$35-'[4]KZN263'!$B$34-'[4]KZN263'!$B$31-'[4]KZN263'!$B$29-'[4]KZN263'!$B$28-'[4]KZN263'!$B$24-'[4]KZN263'!$B$12</f>
        <v>27640000</v>
      </c>
      <c r="E159" s="47">
        <f>'[4]KZN263'!$E$53-'[4]KZN263'!$E$46-'[4]KZN263'!$E$38-'[4]KZN263'!$E$36-'[4]KZN263'!$E$35-'[4]KZN263'!$E$34-'[4]KZN263'!$E$31-'[4]KZN263'!$E$29-'[4]KZN263'!$E$28-'[4]KZN263'!$E$24-'[4]KZN263'!$E$12</f>
        <v>29640000</v>
      </c>
      <c r="F159" s="47">
        <f>'[4]KZN263'!$Q$53</f>
        <v>21042283</v>
      </c>
      <c r="G159" s="23">
        <f t="shared" si="33"/>
        <v>0.7612982272069465</v>
      </c>
      <c r="H159" s="19">
        <f t="shared" si="34"/>
        <v>0.7099285762483131</v>
      </c>
      <c r="I159" s="57">
        <f t="shared" si="31"/>
        <v>0</v>
      </c>
      <c r="J159" s="58">
        <f t="shared" si="36"/>
        <v>8597717</v>
      </c>
      <c r="K159" s="27">
        <f t="shared" si="35"/>
        <v>0.29007142375168693</v>
      </c>
    </row>
    <row r="160" spans="1:11" ht="12.75">
      <c r="A160" s="38" t="s">
        <v>29</v>
      </c>
      <c r="B160" s="39" t="s">
        <v>270</v>
      </c>
      <c r="C160" s="18" t="s">
        <v>271</v>
      </c>
      <c r="D160" s="47">
        <f>'[4]KZN265'!$B$53-'[4]KZN265'!$B$46-'[4]KZN265'!$B$38-'[4]KZN265'!$B$36-'[4]KZN265'!$B$35-'[4]KZN265'!$B$34-'[4]KZN265'!$B$31-'[4]KZN265'!$B$29-'[4]KZN265'!$B$28-'[4]KZN265'!$B$24-'[4]KZN265'!$B$12</f>
        <v>34301000</v>
      </c>
      <c r="E160" s="47">
        <f>'[4]KZN265'!$E$53-'[4]KZN265'!$E$46-'[4]KZN265'!$E$38-'[4]KZN265'!$E$36-'[4]KZN265'!$E$35-'[4]KZN265'!$E$34-'[4]KZN265'!$E$31-'[4]KZN265'!$E$29-'[4]KZN265'!$E$28-'[4]KZN265'!$E$24-'[4]KZN265'!$E$12</f>
        <v>36801000</v>
      </c>
      <c r="F160" s="47">
        <f>'[4]KZN265'!$Q$53</f>
        <v>39638099</v>
      </c>
      <c r="G160" s="23">
        <f t="shared" si="33"/>
        <v>1.155596017608816</v>
      </c>
      <c r="H160" s="19">
        <f t="shared" si="34"/>
        <v>1.077092986603625</v>
      </c>
      <c r="I160" s="57">
        <f t="shared" si="31"/>
        <v>-2837099</v>
      </c>
      <c r="J160" s="58">
        <f t="shared" si="36"/>
        <v>0</v>
      </c>
      <c r="K160" s="27">
        <f t="shared" si="35"/>
        <v>-0.0770929866036249</v>
      </c>
    </row>
    <row r="161" spans="1:11" ht="12.75">
      <c r="A161" s="38" t="s">
        <v>29</v>
      </c>
      <c r="B161" s="39" t="s">
        <v>272</v>
      </c>
      <c r="C161" s="18" t="s">
        <v>273</v>
      </c>
      <c r="D161" s="47">
        <f>'[4]KZN266'!$B$53-'[4]KZN266'!$B$46-'[4]KZN266'!$B$38-'[4]KZN266'!$B$36-'[4]KZN266'!$B$35-'[4]KZN266'!$B$34-'[4]KZN266'!$B$31-'[4]KZN266'!$B$29-'[4]KZN266'!$B$28-'[4]KZN266'!$B$24-'[4]KZN266'!$B$12</f>
        <v>22740000</v>
      </c>
      <c r="E161" s="47">
        <f>'[4]KZN266'!$E$53-'[4]KZN266'!$E$46-'[4]KZN266'!$E$38-'[4]KZN266'!$E$36-'[4]KZN266'!$E$35-'[4]KZN266'!$E$34-'[4]KZN266'!$E$31-'[4]KZN266'!$E$29-'[4]KZN266'!$E$28-'[4]KZN266'!$E$24-'[4]KZN266'!$E$12</f>
        <v>22740000</v>
      </c>
      <c r="F161" s="47">
        <f>'[4]KZN266'!$Q$53</f>
        <v>24084767</v>
      </c>
      <c r="G161" s="23">
        <f t="shared" si="33"/>
        <v>1.0591366314863677</v>
      </c>
      <c r="H161" s="19">
        <f t="shared" si="34"/>
        <v>1.0591366314863677</v>
      </c>
      <c r="I161" s="57">
        <f t="shared" si="31"/>
        <v>-1344767</v>
      </c>
      <c r="J161" s="58">
        <f t="shared" si="36"/>
        <v>0</v>
      </c>
      <c r="K161" s="27">
        <f t="shared" si="35"/>
        <v>-0.059136631486367636</v>
      </c>
    </row>
    <row r="162" spans="1:11" ht="12.75">
      <c r="A162" s="38" t="s">
        <v>48</v>
      </c>
      <c r="B162" s="39" t="s">
        <v>274</v>
      </c>
      <c r="C162" s="18" t="s">
        <v>275</v>
      </c>
      <c r="D162" s="47">
        <f>'[4]DC26'!$B$53-'[4]DC26'!$B$46-'[4]DC26'!$B$38-'[4]DC26'!$B$36-'[4]DC26'!$B$35-'[4]DC26'!$B$34-'[4]DC26'!$B$31-'[4]DC26'!$B$29-'[4]DC26'!$B$28-'[4]DC26'!$B$24-'[4]DC26'!$B$12</f>
        <v>190574000</v>
      </c>
      <c r="E162" s="47">
        <f>'[4]DC26'!$E$53-'[4]DC26'!$E$46-'[4]DC26'!$E$38-'[4]DC26'!$E$36-'[4]DC26'!$E$35-'[4]DC26'!$E$34-'[4]DC26'!$E$31-'[4]DC26'!$E$29-'[4]DC26'!$E$28-'[4]DC26'!$E$24-'[4]DC26'!$E$12</f>
        <v>190574000</v>
      </c>
      <c r="F162" s="47">
        <f>'[4]DC26'!$Q$53</f>
        <v>178231307</v>
      </c>
      <c r="G162" s="23">
        <f t="shared" si="33"/>
        <v>0.9352341190298782</v>
      </c>
      <c r="H162" s="19">
        <f t="shared" si="34"/>
        <v>0.9352341190298782</v>
      </c>
      <c r="I162" s="57">
        <f t="shared" si="31"/>
        <v>0</v>
      </c>
      <c r="J162" s="58">
        <f t="shared" si="36"/>
        <v>12342693</v>
      </c>
      <c r="K162" s="27">
        <f t="shared" si="35"/>
        <v>0.06476588097012184</v>
      </c>
    </row>
    <row r="163" spans="1:11" ht="16.5">
      <c r="A163" s="40"/>
      <c r="B163" s="41" t="s">
        <v>627</v>
      </c>
      <c r="C163" s="42"/>
      <c r="D163" s="51">
        <f>SUM(D157:D162)</f>
        <v>315474000</v>
      </c>
      <c r="E163" s="51">
        <f>SUM(E157:E162)</f>
        <v>319974000</v>
      </c>
      <c r="F163" s="51">
        <f>SUM(F157:F162)</f>
        <v>281753993</v>
      </c>
      <c r="G163" s="24">
        <f t="shared" si="33"/>
        <v>0.8931131979180534</v>
      </c>
      <c r="H163" s="22">
        <f t="shared" si="34"/>
        <v>0.8805527730378093</v>
      </c>
      <c r="I163" s="62">
        <f>SUM(I157:I162)</f>
        <v>-4181866</v>
      </c>
      <c r="J163" s="63">
        <f>SUM(J157:J162)</f>
        <v>42401873</v>
      </c>
      <c r="K163" s="28">
        <f t="shared" si="35"/>
        <v>0.11944722696219068</v>
      </c>
    </row>
    <row r="164" spans="1:11" ht="12.75">
      <c r="A164" s="38" t="s">
        <v>29</v>
      </c>
      <c r="B164" s="39" t="s">
        <v>276</v>
      </c>
      <c r="C164" s="18" t="s">
        <v>277</v>
      </c>
      <c r="D164" s="47">
        <f>'[4]KZN271'!$B$53-'[4]KZN271'!$B$46-'[4]KZN271'!$B$38-'[4]KZN271'!$B$36-'[4]KZN271'!$B$35-'[4]KZN271'!$B$34-'[4]KZN271'!$B$31-'[4]KZN271'!$B$29-'[4]KZN271'!$B$28-'[4]KZN271'!$B$24-'[4]KZN271'!$B$12</f>
        <v>27188000</v>
      </c>
      <c r="E164" s="47">
        <f>'[4]KZN271'!$E$53-'[4]KZN271'!$E$46-'[4]KZN271'!$E$38-'[4]KZN271'!$E$36-'[4]KZN271'!$E$35-'[4]KZN271'!$E$34-'[4]KZN271'!$E$31-'[4]KZN271'!$E$29-'[4]KZN271'!$E$28-'[4]KZN271'!$E$24-'[4]KZN271'!$E$12</f>
        <v>27188000</v>
      </c>
      <c r="F164" s="47">
        <f>'[4]KZN271'!$Q$53</f>
        <v>9324123</v>
      </c>
      <c r="G164" s="23">
        <f t="shared" si="33"/>
        <v>0.3429499411505076</v>
      </c>
      <c r="H164" s="19">
        <f t="shared" si="34"/>
        <v>0.3429499411505076</v>
      </c>
      <c r="I164" s="57">
        <f aca="true" t="shared" si="37" ref="I164:I169">IF($F164&gt;$E164,$E164-$F164,0)</f>
        <v>0</v>
      </c>
      <c r="J164" s="58">
        <f aca="true" t="shared" si="38" ref="J164:J169">IF($F164&lt;=$E164,$E164-$F164,0)</f>
        <v>17863877</v>
      </c>
      <c r="K164" s="27">
        <f t="shared" si="35"/>
        <v>0.6570500588494924</v>
      </c>
    </row>
    <row r="165" spans="1:11" ht="12.75">
      <c r="A165" s="38" t="s">
        <v>29</v>
      </c>
      <c r="B165" s="39" t="s">
        <v>278</v>
      </c>
      <c r="C165" s="18" t="s">
        <v>279</v>
      </c>
      <c r="D165" s="47">
        <f>'[4]KZN272'!$B$53-'[4]KZN272'!$B$46-'[4]KZN272'!$B$38-'[4]KZN272'!$B$36-'[4]KZN272'!$B$35-'[4]KZN272'!$B$34-'[4]KZN272'!$B$31-'[4]KZN272'!$B$29-'[4]KZN272'!$B$28-'[4]KZN272'!$B$24-'[4]KZN272'!$B$12</f>
        <v>31734000</v>
      </c>
      <c r="E165" s="47">
        <f>'[4]KZN272'!$E$53-'[4]KZN272'!$E$46-'[4]KZN272'!$E$38-'[4]KZN272'!$E$36-'[4]KZN272'!$E$35-'[4]KZN272'!$E$34-'[4]KZN272'!$E$31-'[4]KZN272'!$E$29-'[4]KZN272'!$E$28-'[4]KZN272'!$E$24-'[4]KZN272'!$E$12</f>
        <v>31734000</v>
      </c>
      <c r="F165" s="47">
        <f>'[4]KZN272'!$Q$53</f>
        <v>30199945</v>
      </c>
      <c r="G165" s="23">
        <f t="shared" si="33"/>
        <v>0.9516589462406252</v>
      </c>
      <c r="H165" s="19">
        <f t="shared" si="34"/>
        <v>0.9516589462406252</v>
      </c>
      <c r="I165" s="57">
        <f t="shared" si="37"/>
        <v>0</v>
      </c>
      <c r="J165" s="58">
        <f t="shared" si="38"/>
        <v>1534055</v>
      </c>
      <c r="K165" s="27">
        <f t="shared" si="35"/>
        <v>0.0483410537593748</v>
      </c>
    </row>
    <row r="166" spans="1:11" ht="12.75">
      <c r="A166" s="38" t="s">
        <v>29</v>
      </c>
      <c r="B166" s="39" t="s">
        <v>280</v>
      </c>
      <c r="C166" s="18" t="s">
        <v>281</v>
      </c>
      <c r="D166" s="47">
        <f>'[4]KZN273'!$B$53-'[4]KZN273'!$B$46-'[4]KZN273'!$B$38-'[4]KZN273'!$B$36-'[4]KZN273'!$B$35-'[4]KZN273'!$B$34-'[4]KZN273'!$B$31-'[4]KZN273'!$B$29-'[4]KZN273'!$B$28-'[4]KZN273'!$B$24-'[4]KZN273'!$B$12</f>
        <v>9314000</v>
      </c>
      <c r="E166" s="47">
        <f>'[4]KZN273'!$E$53-'[4]KZN273'!$E$46-'[4]KZN273'!$E$38-'[4]KZN273'!$E$36-'[4]KZN273'!$E$35-'[4]KZN273'!$E$34-'[4]KZN273'!$E$31-'[4]KZN273'!$E$29-'[4]KZN273'!$E$28-'[4]KZN273'!$E$24-'[4]KZN273'!$E$12</f>
        <v>9314000</v>
      </c>
      <c r="F166" s="47">
        <f>'[4]KZN273'!$Q$53</f>
        <v>9499504</v>
      </c>
      <c r="G166" s="23">
        <f t="shared" si="33"/>
        <v>1.019916684560876</v>
      </c>
      <c r="H166" s="19">
        <f t="shared" si="34"/>
        <v>1.019916684560876</v>
      </c>
      <c r="I166" s="57">
        <f t="shared" si="37"/>
        <v>-185504</v>
      </c>
      <c r="J166" s="58">
        <f t="shared" si="38"/>
        <v>0</v>
      </c>
      <c r="K166" s="27">
        <f t="shared" si="35"/>
        <v>-0.0199166845608761</v>
      </c>
    </row>
    <row r="167" spans="1:11" ht="12.75">
      <c r="A167" s="38" t="s">
        <v>29</v>
      </c>
      <c r="B167" s="39" t="s">
        <v>282</v>
      </c>
      <c r="C167" s="18" t="s">
        <v>283</v>
      </c>
      <c r="D167" s="47">
        <f>'[4]KZN274'!$B$53-'[4]KZN274'!$B$46-'[4]KZN274'!$B$38-'[4]KZN274'!$B$36-'[4]KZN274'!$B$35-'[4]KZN274'!$B$34-'[4]KZN274'!$B$31-'[4]KZN274'!$B$29-'[4]KZN274'!$B$28-'[4]KZN274'!$B$24-'[4]KZN274'!$B$12</f>
        <v>26626000</v>
      </c>
      <c r="E167" s="47">
        <f>'[4]KZN274'!$E$53-'[4]KZN274'!$E$46-'[4]KZN274'!$E$38-'[4]KZN274'!$E$36-'[4]KZN274'!$E$35-'[4]KZN274'!$E$34-'[4]KZN274'!$E$31-'[4]KZN274'!$E$29-'[4]KZN274'!$E$28-'[4]KZN274'!$E$24-'[4]KZN274'!$E$12</f>
        <v>26626000</v>
      </c>
      <c r="F167" s="47">
        <f>'[4]KZN274'!$Q$53</f>
        <v>20657014</v>
      </c>
      <c r="G167" s="23">
        <f t="shared" si="33"/>
        <v>0.7758211522571922</v>
      </c>
      <c r="H167" s="19">
        <f t="shared" si="34"/>
        <v>0.7758211522571922</v>
      </c>
      <c r="I167" s="57">
        <f t="shared" si="37"/>
        <v>0</v>
      </c>
      <c r="J167" s="58">
        <f t="shared" si="38"/>
        <v>5968986</v>
      </c>
      <c r="K167" s="27">
        <f t="shared" si="35"/>
        <v>0.22417884774280777</v>
      </c>
    </row>
    <row r="168" spans="1:11" ht="12.75">
      <c r="A168" s="38" t="s">
        <v>29</v>
      </c>
      <c r="B168" s="39" t="s">
        <v>284</v>
      </c>
      <c r="C168" s="18" t="s">
        <v>285</v>
      </c>
      <c r="D168" s="47">
        <f>'[4]KZN275'!$B$53-'[4]KZN275'!$B$46-'[4]KZN275'!$B$38-'[4]KZN275'!$B$36-'[4]KZN275'!$B$35-'[4]KZN275'!$B$34-'[4]KZN275'!$B$31-'[4]KZN275'!$B$29-'[4]KZN275'!$B$28-'[4]KZN275'!$B$24-'[4]KZN275'!$B$12</f>
        <v>10909000</v>
      </c>
      <c r="E168" s="47">
        <f>'[4]KZN275'!$E$53-'[4]KZN275'!$E$46-'[4]KZN275'!$E$38-'[4]KZN275'!$E$36-'[4]KZN275'!$E$35-'[4]KZN275'!$E$34-'[4]KZN275'!$E$31-'[4]KZN275'!$E$29-'[4]KZN275'!$E$28-'[4]KZN275'!$E$24-'[4]KZN275'!$E$12</f>
        <v>10909000</v>
      </c>
      <c r="F168" s="47">
        <f>'[4]KZN275'!$Q$53</f>
        <v>13888041</v>
      </c>
      <c r="G168" s="23">
        <f t="shared" si="33"/>
        <v>1.2730810340086167</v>
      </c>
      <c r="H168" s="19">
        <f t="shared" si="34"/>
        <v>1.2730810340086167</v>
      </c>
      <c r="I168" s="57">
        <f t="shared" si="37"/>
        <v>-2979041</v>
      </c>
      <c r="J168" s="58">
        <f t="shared" si="38"/>
        <v>0</v>
      </c>
      <c r="K168" s="27">
        <f t="shared" si="35"/>
        <v>-0.2730810340086167</v>
      </c>
    </row>
    <row r="169" spans="1:11" ht="12.75">
      <c r="A169" s="38" t="s">
        <v>48</v>
      </c>
      <c r="B169" s="39" t="s">
        <v>286</v>
      </c>
      <c r="C169" s="18" t="s">
        <v>287</v>
      </c>
      <c r="D169" s="47">
        <f>'[4]DC27'!$B$53-'[4]DC27'!$B$46-'[4]DC27'!$B$38-'[4]DC27'!$B$36-'[4]DC27'!$B$35-'[4]DC27'!$B$34-'[4]DC27'!$B$31-'[4]DC27'!$B$29-'[4]DC27'!$B$28-'[4]DC27'!$B$24-'[4]DC27'!$B$12</f>
        <v>160755000</v>
      </c>
      <c r="E169" s="47">
        <f>'[4]DC27'!$E$53-'[4]DC27'!$E$46-'[4]DC27'!$E$38-'[4]DC27'!$E$36-'[4]DC27'!$E$35-'[4]DC27'!$E$34-'[4]DC27'!$E$31-'[4]DC27'!$E$29-'[4]DC27'!$E$28-'[4]DC27'!$E$24-'[4]DC27'!$E$12</f>
        <v>160755000</v>
      </c>
      <c r="F169" s="47">
        <f>'[4]DC27'!$Q$53</f>
        <v>49364933</v>
      </c>
      <c r="G169" s="23">
        <f t="shared" si="33"/>
        <v>0.30708178905788314</v>
      </c>
      <c r="H169" s="19">
        <f t="shared" si="34"/>
        <v>0.30708178905788314</v>
      </c>
      <c r="I169" s="57">
        <f t="shared" si="37"/>
        <v>0</v>
      </c>
      <c r="J169" s="58">
        <f t="shared" si="38"/>
        <v>111390067</v>
      </c>
      <c r="K169" s="27">
        <f t="shared" si="35"/>
        <v>0.6929182109421169</v>
      </c>
    </row>
    <row r="170" spans="1:11" ht="16.5">
      <c r="A170" s="40"/>
      <c r="B170" s="41" t="s">
        <v>628</v>
      </c>
      <c r="C170" s="42"/>
      <c r="D170" s="51">
        <f>SUM(D164:D169)</f>
        <v>266526000</v>
      </c>
      <c r="E170" s="51">
        <f>SUM(E164:E169)</f>
        <v>266526000</v>
      </c>
      <c r="F170" s="51">
        <f>SUM(F164:F169)</f>
        <v>132933560</v>
      </c>
      <c r="G170" s="24">
        <f t="shared" si="33"/>
        <v>0.4987639479825608</v>
      </c>
      <c r="H170" s="22">
        <f t="shared" si="34"/>
        <v>0.4987639479825608</v>
      </c>
      <c r="I170" s="62">
        <f>SUM(I164:I169)</f>
        <v>-3164545</v>
      </c>
      <c r="J170" s="63">
        <f>SUM(J164:J169)</f>
        <v>136756985</v>
      </c>
      <c r="K170" s="28">
        <f t="shared" si="35"/>
        <v>0.5012360520174391</v>
      </c>
    </row>
    <row r="171" spans="1:11" ht="12.75">
      <c r="A171" s="38" t="s">
        <v>29</v>
      </c>
      <c r="B171" s="39" t="s">
        <v>288</v>
      </c>
      <c r="C171" s="18" t="s">
        <v>289</v>
      </c>
      <c r="D171" s="47">
        <f>'[4]KZN281'!$B$53-'[4]KZN281'!$B$46-'[4]KZN281'!$B$38-'[4]KZN281'!$B$36-'[4]KZN281'!$B$35-'[4]KZN281'!$B$34-'[4]KZN281'!$B$31-'[4]KZN281'!$B$29-'[4]KZN281'!$B$28-'[4]KZN281'!$B$24-'[4]KZN281'!$B$12</f>
        <v>13985000</v>
      </c>
      <c r="E171" s="47">
        <f>'[4]KZN281'!$E$53-'[4]KZN281'!$E$46-'[4]KZN281'!$E$38-'[4]KZN281'!$E$36-'[4]KZN281'!$E$35-'[4]KZN281'!$E$34-'[4]KZN281'!$E$31-'[4]KZN281'!$E$29-'[4]KZN281'!$E$28-'[4]KZN281'!$E$24-'[4]KZN281'!$E$12</f>
        <v>13985000</v>
      </c>
      <c r="F171" s="47">
        <f>'[4]KZN281'!$Q$53</f>
        <v>9674331</v>
      </c>
      <c r="G171" s="23">
        <f t="shared" si="33"/>
        <v>0.69176481944941</v>
      </c>
      <c r="H171" s="19">
        <f t="shared" si="34"/>
        <v>0.69176481944941</v>
      </c>
      <c r="I171" s="57">
        <f aca="true" t="shared" si="39" ref="I171:I177">IF($F171&gt;$E171,$E171-$F171,0)</f>
        <v>0</v>
      </c>
      <c r="J171" s="58">
        <f aca="true" t="shared" si="40" ref="J171:J177">IF($F171&lt;=$E171,$E171-$F171,0)</f>
        <v>4310669</v>
      </c>
      <c r="K171" s="27">
        <f t="shared" si="35"/>
        <v>0.3082351805505899</v>
      </c>
    </row>
    <row r="172" spans="1:11" ht="12.75">
      <c r="A172" s="38" t="s">
        <v>29</v>
      </c>
      <c r="B172" s="39" t="s">
        <v>290</v>
      </c>
      <c r="C172" s="18" t="s">
        <v>291</v>
      </c>
      <c r="D172" s="47">
        <f>'[4]KZN282'!$B$53-'[4]KZN282'!$B$46-'[4]KZN282'!$B$38-'[4]KZN282'!$B$36-'[4]KZN282'!$B$35-'[4]KZN282'!$B$34-'[4]KZN282'!$B$31-'[4]KZN282'!$B$29-'[4]KZN282'!$B$28-'[4]KZN282'!$B$24-'[4]KZN282'!$B$12</f>
        <v>61319000</v>
      </c>
      <c r="E172" s="47">
        <f>'[4]KZN282'!$E$53-'[4]KZN282'!$E$46-'[4]KZN282'!$E$38-'[4]KZN282'!$E$36-'[4]KZN282'!$E$35-'[4]KZN282'!$E$34-'[4]KZN282'!$E$31-'[4]KZN282'!$E$29-'[4]KZN282'!$E$28-'[4]KZN282'!$E$24-'[4]KZN282'!$E$12</f>
        <v>61319000</v>
      </c>
      <c r="F172" s="47">
        <f>'[4]KZN282'!$Q$53</f>
        <v>45091440</v>
      </c>
      <c r="G172" s="23">
        <f t="shared" si="33"/>
        <v>0.7353583717934082</v>
      </c>
      <c r="H172" s="19">
        <f t="shared" si="34"/>
        <v>0.7353583717934082</v>
      </c>
      <c r="I172" s="57">
        <f t="shared" si="39"/>
        <v>0</v>
      </c>
      <c r="J172" s="58">
        <f t="shared" si="40"/>
        <v>16227560</v>
      </c>
      <c r="K172" s="27">
        <f t="shared" si="35"/>
        <v>0.26464162820659176</v>
      </c>
    </row>
    <row r="173" spans="1:11" ht="12.75">
      <c r="A173" s="38" t="s">
        <v>29</v>
      </c>
      <c r="B173" s="39" t="s">
        <v>292</v>
      </c>
      <c r="C173" s="18" t="s">
        <v>293</v>
      </c>
      <c r="D173" s="47">
        <f>'[4]KZN283'!$B$53-'[4]KZN283'!$B$46-'[4]KZN283'!$B$38-'[4]KZN283'!$B$36-'[4]KZN283'!$B$35-'[4]KZN283'!$B$34-'[4]KZN283'!$B$31-'[4]KZN283'!$B$29-'[4]KZN283'!$B$28-'[4]KZN283'!$B$24-'[4]KZN283'!$B$12</f>
        <v>36825000</v>
      </c>
      <c r="E173" s="47">
        <f>'[4]KZN283'!$E$53-'[4]KZN283'!$E$46-'[4]KZN283'!$E$38-'[4]KZN283'!$E$36-'[4]KZN283'!$E$35-'[4]KZN283'!$E$34-'[4]KZN283'!$E$31-'[4]KZN283'!$E$29-'[4]KZN283'!$E$28-'[4]KZN283'!$E$24-'[4]KZN283'!$E$12</f>
        <v>36825000</v>
      </c>
      <c r="F173" s="47">
        <f>'[4]KZN283'!$Q$53</f>
        <v>37672885</v>
      </c>
      <c r="G173" s="23">
        <f t="shared" si="33"/>
        <v>1.023024711473184</v>
      </c>
      <c r="H173" s="19">
        <f t="shared" si="34"/>
        <v>1.023024711473184</v>
      </c>
      <c r="I173" s="57">
        <f t="shared" si="39"/>
        <v>-847885</v>
      </c>
      <c r="J173" s="58">
        <f t="shared" si="40"/>
        <v>0</v>
      </c>
      <c r="K173" s="27">
        <f t="shared" si="35"/>
        <v>-0.023024711473183978</v>
      </c>
    </row>
    <row r="174" spans="1:11" ht="12.75">
      <c r="A174" s="38" t="s">
        <v>29</v>
      </c>
      <c r="B174" s="39" t="s">
        <v>294</v>
      </c>
      <c r="C174" s="18" t="s">
        <v>295</v>
      </c>
      <c r="D174" s="47">
        <f>'[4]KZN284'!$B$53-'[4]KZN284'!$B$46-'[4]KZN284'!$B$38-'[4]KZN284'!$B$36-'[4]KZN284'!$B$35-'[4]KZN284'!$B$34-'[4]KZN284'!$B$31-'[4]KZN284'!$B$29-'[4]KZN284'!$B$28-'[4]KZN284'!$B$24-'[4]KZN284'!$B$12</f>
        <v>22478000</v>
      </c>
      <c r="E174" s="47">
        <f>'[4]KZN284'!$E$53-'[4]KZN284'!$E$46-'[4]KZN284'!$E$38-'[4]KZN284'!$E$36-'[4]KZN284'!$E$35-'[4]KZN284'!$E$34-'[4]KZN284'!$E$31-'[4]KZN284'!$E$29-'[4]KZN284'!$E$28-'[4]KZN284'!$E$24-'[4]KZN284'!$E$12</f>
        <v>22478000</v>
      </c>
      <c r="F174" s="47">
        <f>'[4]KZN284'!$Q$53</f>
        <v>28844348</v>
      </c>
      <c r="G174" s="23">
        <f t="shared" si="33"/>
        <v>1.2832257318266749</v>
      </c>
      <c r="H174" s="19">
        <f t="shared" si="34"/>
        <v>1.2832257318266749</v>
      </c>
      <c r="I174" s="57">
        <f t="shared" si="39"/>
        <v>-6366348</v>
      </c>
      <c r="J174" s="58">
        <f t="shared" si="40"/>
        <v>0</v>
      </c>
      <c r="K174" s="27">
        <f t="shared" si="35"/>
        <v>-0.283225731826675</v>
      </c>
    </row>
    <row r="175" spans="1:11" ht="12.75">
      <c r="A175" s="38" t="s">
        <v>29</v>
      </c>
      <c r="B175" s="39" t="s">
        <v>296</v>
      </c>
      <c r="C175" s="18" t="s">
        <v>297</v>
      </c>
      <c r="D175" s="47">
        <f>'[4]KZN285'!$B$53-'[4]KZN285'!$B$46-'[4]KZN285'!$B$38-'[4]KZN285'!$B$36-'[4]KZN285'!$B$35-'[4]KZN285'!$B$34-'[4]KZN285'!$B$31-'[4]KZN285'!$B$29-'[4]KZN285'!$B$28-'[4]KZN285'!$B$24-'[4]KZN285'!$B$12</f>
        <v>10897000</v>
      </c>
      <c r="E175" s="47">
        <f>'[4]KZN285'!$E$53-'[4]KZN285'!$E$46-'[4]KZN285'!$E$38-'[4]KZN285'!$E$36-'[4]KZN285'!$E$35-'[4]KZN285'!$E$34-'[4]KZN285'!$E$31-'[4]KZN285'!$E$29-'[4]KZN285'!$E$28-'[4]KZN285'!$E$24-'[4]KZN285'!$E$12</f>
        <v>10897000</v>
      </c>
      <c r="F175" s="47">
        <f>'[4]KZN285'!$Q$53</f>
        <v>18020788</v>
      </c>
      <c r="G175" s="23">
        <f t="shared" si="33"/>
        <v>1.6537384601266403</v>
      </c>
      <c r="H175" s="19">
        <f t="shared" si="34"/>
        <v>1.6537384601266403</v>
      </c>
      <c r="I175" s="57">
        <f t="shared" si="39"/>
        <v>-7123788</v>
      </c>
      <c r="J175" s="58">
        <f t="shared" si="40"/>
        <v>0</v>
      </c>
      <c r="K175" s="27">
        <f t="shared" si="35"/>
        <v>-0.6537384601266404</v>
      </c>
    </row>
    <row r="176" spans="1:11" ht="12.75">
      <c r="A176" s="38" t="s">
        <v>29</v>
      </c>
      <c r="B176" s="39" t="s">
        <v>298</v>
      </c>
      <c r="C176" s="18" t="s">
        <v>299</v>
      </c>
      <c r="D176" s="47">
        <f>'[4]KZN286'!$B$53-'[4]KZN286'!$B$46-'[4]KZN286'!$B$38-'[4]KZN286'!$B$36-'[4]KZN286'!$B$35-'[4]KZN286'!$B$34-'[4]KZN286'!$B$31-'[4]KZN286'!$B$29-'[4]KZN286'!$B$28-'[4]KZN286'!$B$24-'[4]KZN286'!$B$12</f>
        <v>27122000</v>
      </c>
      <c r="E176" s="47">
        <f>'[4]KZN286'!$E$53-'[4]KZN286'!$E$46-'[4]KZN286'!$E$38-'[4]KZN286'!$E$36-'[4]KZN286'!$E$35-'[4]KZN286'!$E$34-'[4]KZN286'!$E$31-'[4]KZN286'!$E$29-'[4]KZN286'!$E$28-'[4]KZN286'!$E$24-'[4]KZN286'!$E$12</f>
        <v>27122000</v>
      </c>
      <c r="F176" s="47">
        <f>'[4]KZN286'!$Q$53</f>
        <v>20506597</v>
      </c>
      <c r="G176" s="23">
        <f t="shared" si="33"/>
        <v>0.7560871985841752</v>
      </c>
      <c r="H176" s="19">
        <f t="shared" si="34"/>
        <v>0.7560871985841752</v>
      </c>
      <c r="I176" s="57">
        <f t="shared" si="39"/>
        <v>0</v>
      </c>
      <c r="J176" s="58">
        <f t="shared" si="40"/>
        <v>6615403</v>
      </c>
      <c r="K176" s="27">
        <f t="shared" si="35"/>
        <v>0.2439128014158248</v>
      </c>
    </row>
    <row r="177" spans="1:11" ht="12.75">
      <c r="A177" s="38" t="s">
        <v>48</v>
      </c>
      <c r="B177" s="39" t="s">
        <v>300</v>
      </c>
      <c r="C177" s="18" t="s">
        <v>301</v>
      </c>
      <c r="D177" s="47">
        <f>'[4]DC28'!$B$53-'[4]DC28'!$B$46-'[4]DC28'!$B$38-'[4]DC28'!$B$36-'[4]DC28'!$B$35-'[4]DC28'!$B$34-'[4]DC28'!$B$31-'[4]DC28'!$B$29-'[4]DC28'!$B$28-'[4]DC28'!$B$24-'[4]DC28'!$B$12</f>
        <v>135559000</v>
      </c>
      <c r="E177" s="47">
        <f>'[4]DC28'!$E$53-'[4]DC28'!$E$46-'[4]DC28'!$E$38-'[4]DC28'!$E$36-'[4]DC28'!$E$35-'[4]DC28'!$E$34-'[4]DC28'!$E$31-'[4]DC28'!$E$29-'[4]DC28'!$E$28-'[4]DC28'!$E$24-'[4]DC28'!$E$12</f>
        <v>135559000</v>
      </c>
      <c r="F177" s="47">
        <f>'[4]DC28'!$Q$53</f>
        <v>81809685</v>
      </c>
      <c r="G177" s="23">
        <f t="shared" si="33"/>
        <v>0.6034987348682124</v>
      </c>
      <c r="H177" s="19">
        <f t="shared" si="34"/>
        <v>0.6034987348682124</v>
      </c>
      <c r="I177" s="57">
        <f t="shared" si="39"/>
        <v>0</v>
      </c>
      <c r="J177" s="58">
        <f t="shared" si="40"/>
        <v>53749315</v>
      </c>
      <c r="K177" s="27">
        <f t="shared" si="35"/>
        <v>0.39650126513178763</v>
      </c>
    </row>
    <row r="178" spans="1:11" ht="16.5">
      <c r="A178" s="40"/>
      <c r="B178" s="41" t="s">
        <v>629</v>
      </c>
      <c r="C178" s="42"/>
      <c r="D178" s="51">
        <f>SUM(D171:D177)</f>
        <v>308185000</v>
      </c>
      <c r="E178" s="51">
        <f>SUM(E171:E177)</f>
        <v>308185000</v>
      </c>
      <c r="F178" s="51">
        <f>SUM(F171:F177)</f>
        <v>241620074</v>
      </c>
      <c r="G178" s="24">
        <f t="shared" si="33"/>
        <v>0.7840098447361163</v>
      </c>
      <c r="H178" s="22">
        <f t="shared" si="34"/>
        <v>0.7840098447361163</v>
      </c>
      <c r="I178" s="62">
        <f>SUM(I171:I177)</f>
        <v>-14338021</v>
      </c>
      <c r="J178" s="63">
        <f>SUM(J171:J177)</f>
        <v>80902947</v>
      </c>
      <c r="K178" s="28">
        <f t="shared" si="35"/>
        <v>0.2159901552638837</v>
      </c>
    </row>
    <row r="179" spans="1:11" ht="12.75">
      <c r="A179" s="38" t="s">
        <v>29</v>
      </c>
      <c r="B179" s="39" t="s">
        <v>302</v>
      </c>
      <c r="C179" s="18" t="s">
        <v>303</v>
      </c>
      <c r="D179" s="47">
        <f>'[4]KZN291'!$B$53-'[4]KZN291'!$B$46-'[4]KZN291'!$B$38-'[4]KZN291'!$B$36-'[4]KZN291'!$B$35-'[4]KZN291'!$B$34-'[4]KZN291'!$B$31-'[4]KZN291'!$B$29-'[4]KZN291'!$B$28-'[4]KZN291'!$B$24-'[4]KZN291'!$B$12</f>
        <v>34537000</v>
      </c>
      <c r="E179" s="47">
        <f>'[4]KZN291'!$E$53-'[4]KZN291'!$E$46-'[4]KZN291'!$E$38-'[4]KZN291'!$E$36-'[4]KZN291'!$E$35-'[4]KZN291'!$E$34-'[4]KZN291'!$E$31-'[4]KZN291'!$E$29-'[4]KZN291'!$E$28-'[4]KZN291'!$E$24-'[4]KZN291'!$E$12</f>
        <v>33207000</v>
      </c>
      <c r="F179" s="47">
        <f>'[4]KZN291'!$Q$53</f>
        <v>43356912</v>
      </c>
      <c r="G179" s="23">
        <f t="shared" si="33"/>
        <v>1.2553757419579001</v>
      </c>
      <c r="H179" s="19">
        <f t="shared" si="34"/>
        <v>1.3056557954648116</v>
      </c>
      <c r="I179" s="57">
        <f>IF($F179&gt;$E179,$E179-$F179,0)</f>
        <v>-10149912</v>
      </c>
      <c r="J179" s="58">
        <f>IF($F179&lt;=$E179,$E179-$F179,0)</f>
        <v>0</v>
      </c>
      <c r="K179" s="27">
        <f t="shared" si="35"/>
        <v>-0.30565579546481164</v>
      </c>
    </row>
    <row r="180" spans="1:11" ht="12.75">
      <c r="A180" s="38" t="s">
        <v>29</v>
      </c>
      <c r="B180" s="39" t="s">
        <v>304</v>
      </c>
      <c r="C180" s="18" t="s">
        <v>305</v>
      </c>
      <c r="D180" s="47">
        <f>'[4]KZN292'!$B$53-'[4]KZN292'!$B$46-'[4]KZN292'!$B$38-'[4]KZN292'!$B$36-'[4]KZN292'!$B$35-'[4]KZN292'!$B$34-'[4]KZN292'!$B$31-'[4]KZN292'!$B$29-'[4]KZN292'!$B$28-'[4]KZN292'!$B$24-'[4]KZN292'!$B$12</f>
        <v>41042000</v>
      </c>
      <c r="E180" s="47">
        <f>'[4]KZN292'!$E$53-'[4]KZN292'!$E$46-'[4]KZN292'!$E$38-'[4]KZN292'!$E$36-'[4]KZN292'!$E$35-'[4]KZN292'!$E$34-'[4]KZN292'!$E$31-'[4]KZN292'!$E$29-'[4]KZN292'!$E$28-'[4]KZN292'!$E$24-'[4]KZN292'!$E$12</f>
        <v>41042000</v>
      </c>
      <c r="F180" s="47">
        <f>'[4]KZN292'!$Q$53</f>
        <v>19811825</v>
      </c>
      <c r="G180" s="23">
        <f t="shared" si="33"/>
        <v>0.4827207494761464</v>
      </c>
      <c r="H180" s="19">
        <f t="shared" si="34"/>
        <v>0.4827207494761464</v>
      </c>
      <c r="I180" s="57">
        <f>IF($F180&gt;$E180,$E180-$F180,0)</f>
        <v>0</v>
      </c>
      <c r="J180" s="58">
        <f>IF($F180&lt;=$E180,$E180-$F180,0)</f>
        <v>21230175</v>
      </c>
      <c r="K180" s="27">
        <f t="shared" si="35"/>
        <v>0.5172792505238536</v>
      </c>
    </row>
    <row r="181" spans="1:11" ht="12.75">
      <c r="A181" s="38" t="s">
        <v>29</v>
      </c>
      <c r="B181" s="39" t="s">
        <v>306</v>
      </c>
      <c r="C181" s="18" t="s">
        <v>307</v>
      </c>
      <c r="D181" s="47">
        <f>'[4]KZN293'!$B$53-'[4]KZN293'!$B$46-'[4]KZN293'!$B$38-'[4]KZN293'!$B$36-'[4]KZN293'!$B$35-'[4]KZN293'!$B$34-'[4]KZN293'!$B$31-'[4]KZN293'!$B$29-'[4]KZN293'!$B$28-'[4]KZN293'!$B$24-'[4]KZN293'!$B$12</f>
        <v>33740000</v>
      </c>
      <c r="E181" s="47">
        <f>'[4]KZN293'!$E$53-'[4]KZN293'!$E$46-'[4]KZN293'!$E$38-'[4]KZN293'!$E$36-'[4]KZN293'!$E$35-'[4]KZN293'!$E$34-'[4]KZN293'!$E$31-'[4]KZN293'!$E$29-'[4]KZN293'!$E$28-'[4]KZN293'!$E$24-'[4]KZN293'!$E$12</f>
        <v>33740000</v>
      </c>
      <c r="F181" s="47">
        <f>'[4]KZN293'!$Q$53</f>
        <v>31093393</v>
      </c>
      <c r="G181" s="23">
        <f t="shared" si="33"/>
        <v>0.9215587729697688</v>
      </c>
      <c r="H181" s="19">
        <f t="shared" si="34"/>
        <v>0.9215587729697688</v>
      </c>
      <c r="I181" s="57">
        <f>IF($F181&gt;$E181,$E181-$F181,0)</f>
        <v>0</v>
      </c>
      <c r="J181" s="58">
        <f>IF($F181&lt;=$E181,$E181-$F181,0)</f>
        <v>2646607</v>
      </c>
      <c r="K181" s="27">
        <f t="shared" si="35"/>
        <v>0.07844122703023118</v>
      </c>
    </row>
    <row r="182" spans="1:11" ht="12.75">
      <c r="A182" s="38" t="s">
        <v>29</v>
      </c>
      <c r="B182" s="39" t="s">
        <v>308</v>
      </c>
      <c r="C182" s="18" t="s">
        <v>309</v>
      </c>
      <c r="D182" s="47">
        <f>'[4]KZN294'!$B$53-'[4]KZN294'!$B$46-'[4]KZN294'!$B$38-'[4]KZN294'!$B$36-'[4]KZN294'!$B$35-'[4]KZN294'!$B$34-'[4]KZN294'!$B$31-'[4]KZN294'!$B$29-'[4]KZN294'!$B$28-'[4]KZN294'!$B$24-'[4]KZN294'!$B$12</f>
        <v>15986000</v>
      </c>
      <c r="E182" s="47">
        <f>'[4]KZN294'!$E$53-'[4]KZN294'!$E$46-'[4]KZN294'!$E$38-'[4]KZN294'!$E$36-'[4]KZN294'!$E$35-'[4]KZN294'!$E$34-'[4]KZN294'!$E$31-'[4]KZN294'!$E$29-'[4]KZN294'!$E$28-'[4]KZN294'!$E$24-'[4]KZN294'!$E$12</f>
        <v>15986000</v>
      </c>
      <c r="F182" s="47">
        <f>'[4]KZN294'!$Q$53</f>
        <v>10058671</v>
      </c>
      <c r="G182" s="23">
        <f t="shared" si="33"/>
        <v>0.6292175028149631</v>
      </c>
      <c r="H182" s="19">
        <f t="shared" si="34"/>
        <v>0.6292175028149631</v>
      </c>
      <c r="I182" s="57">
        <f>IF($F182&gt;$E182,$E182-$F182,0)</f>
        <v>0</v>
      </c>
      <c r="J182" s="58">
        <f>IF($F182&lt;=$E182,$E182-$F182,0)</f>
        <v>5927329</v>
      </c>
      <c r="K182" s="27">
        <f t="shared" si="35"/>
        <v>0.3707824971850369</v>
      </c>
    </row>
    <row r="183" spans="1:11" ht="12.75">
      <c r="A183" s="38" t="s">
        <v>48</v>
      </c>
      <c r="B183" s="39" t="s">
        <v>310</v>
      </c>
      <c r="C183" s="18" t="s">
        <v>311</v>
      </c>
      <c r="D183" s="47">
        <f>'[4]DC29'!$B$53-'[4]DC29'!$B$46-'[4]DC29'!$B$38-'[4]DC29'!$B$36-'[4]DC29'!$B$35-'[4]DC29'!$B$34-'[4]DC29'!$B$31-'[4]DC29'!$B$29-'[4]DC29'!$B$28-'[4]DC29'!$B$24-'[4]DC29'!$B$12</f>
        <v>124640000</v>
      </c>
      <c r="E183" s="47">
        <f>'[4]DC29'!$E$53-'[4]DC29'!$E$46-'[4]DC29'!$E$38-'[4]DC29'!$E$36-'[4]DC29'!$E$35-'[4]DC29'!$E$34-'[4]DC29'!$E$31-'[4]DC29'!$E$29-'[4]DC29'!$E$28-'[4]DC29'!$E$24-'[4]DC29'!$E$12</f>
        <v>124640000</v>
      </c>
      <c r="F183" s="47">
        <f>'[4]DC29'!$Q$53</f>
        <v>84213177</v>
      </c>
      <c r="G183" s="23">
        <f t="shared" si="33"/>
        <v>0.675651291720154</v>
      </c>
      <c r="H183" s="19">
        <f t="shared" si="34"/>
        <v>0.675651291720154</v>
      </c>
      <c r="I183" s="57">
        <f>IF($F183&gt;$E183,$E183-$F183,0)</f>
        <v>0</v>
      </c>
      <c r="J183" s="58">
        <f>IF($F183&lt;=$E183,$E183-$F183,0)</f>
        <v>40426823</v>
      </c>
      <c r="K183" s="27">
        <f t="shared" si="35"/>
        <v>0.32434870827984597</v>
      </c>
    </row>
    <row r="184" spans="1:11" ht="16.5">
      <c r="A184" s="40"/>
      <c r="B184" s="41" t="s">
        <v>630</v>
      </c>
      <c r="C184" s="42"/>
      <c r="D184" s="51">
        <f>SUM(D179:D183)</f>
        <v>249945000</v>
      </c>
      <c r="E184" s="51">
        <f>SUM(E179:E183)</f>
        <v>248615000</v>
      </c>
      <c r="F184" s="51">
        <f>SUM(F179:F183)</f>
        <v>188533978</v>
      </c>
      <c r="G184" s="24">
        <f aca="true" t="shared" si="41" ref="G184:G192">IF($D184=0,0,$F184/$D184)</f>
        <v>0.75430185840885</v>
      </c>
      <c r="H184" s="22">
        <f aca="true" t="shared" si="42" ref="H184:H192">IF($E184=0,0,$F184/$E184)</f>
        <v>0.7583370995314039</v>
      </c>
      <c r="I184" s="62">
        <f>SUM(I179:I183)</f>
        <v>-10149912</v>
      </c>
      <c r="J184" s="63">
        <f>SUM(J179:J183)</f>
        <v>70230934</v>
      </c>
      <c r="K184" s="28">
        <f aca="true" t="shared" si="43" ref="K184:K192">IF($E184=0,0,($E184-$F184)/$E184)</f>
        <v>0.241662900468596</v>
      </c>
    </row>
    <row r="185" spans="1:11" ht="12.75">
      <c r="A185" s="38" t="s">
        <v>29</v>
      </c>
      <c r="B185" s="39" t="s">
        <v>312</v>
      </c>
      <c r="C185" s="18" t="s">
        <v>313</v>
      </c>
      <c r="D185" s="47">
        <f>'[4]KZN431'!$B$53-'[4]KZN431'!$B$46-'[4]KZN431'!$B$38-'[4]KZN431'!$B$36-'[4]KZN431'!$B$35-'[4]KZN431'!$B$34-'[4]KZN431'!$B$31-'[4]KZN431'!$B$29-'[4]KZN431'!$B$28-'[4]KZN431'!$B$24-'[4]KZN431'!$B$12</f>
        <v>20726000</v>
      </c>
      <c r="E185" s="47">
        <f>'[4]KZN431'!$E$53-'[4]KZN431'!$E$46-'[4]KZN431'!$E$38-'[4]KZN431'!$E$36-'[4]KZN431'!$E$35-'[4]KZN431'!$E$34-'[4]KZN431'!$E$31-'[4]KZN431'!$E$29-'[4]KZN431'!$E$28-'[4]KZN431'!$E$24-'[4]KZN431'!$E$12</f>
        <v>20726000</v>
      </c>
      <c r="F185" s="47">
        <f>'[4]KZN431'!$Q$53</f>
        <v>20248928</v>
      </c>
      <c r="G185" s="23">
        <f t="shared" si="41"/>
        <v>0.9769819550323265</v>
      </c>
      <c r="H185" s="19">
        <f t="shared" si="42"/>
        <v>0.9769819550323265</v>
      </c>
      <c r="I185" s="57">
        <f aca="true" t="shared" si="44" ref="I185:I190">IF($F185&gt;$E185,$E185-$F185,0)</f>
        <v>0</v>
      </c>
      <c r="J185" s="58">
        <f aca="true" t="shared" si="45" ref="J185:J190">IF($F185&lt;=$E185,$E185-$F185,0)</f>
        <v>477072</v>
      </c>
      <c r="K185" s="27">
        <f t="shared" si="43"/>
        <v>0.023018044967673453</v>
      </c>
    </row>
    <row r="186" spans="1:11" ht="12.75">
      <c r="A186" s="38" t="s">
        <v>29</v>
      </c>
      <c r="B186" s="39" t="s">
        <v>314</v>
      </c>
      <c r="C186" s="18" t="s">
        <v>315</v>
      </c>
      <c r="D186" s="47">
        <f>'[4]KZN432'!$B$53-'[4]KZN432'!$B$46-'[4]KZN432'!$B$38-'[4]KZN432'!$B$36-'[4]KZN432'!$B$35-'[4]KZN432'!$B$34-'[4]KZN432'!$B$31-'[4]KZN432'!$B$29-'[4]KZN432'!$B$28-'[4]KZN432'!$B$24-'[4]KZN432'!$B$12</f>
        <v>16295000</v>
      </c>
      <c r="E186" s="47">
        <f>'[4]KZN432'!$E$53-'[4]KZN432'!$E$46-'[4]KZN432'!$E$38-'[4]KZN432'!$E$36-'[4]KZN432'!$E$35-'[4]KZN432'!$E$34-'[4]KZN432'!$E$31-'[4]KZN432'!$E$29-'[4]KZN432'!$E$28-'[4]KZN432'!$E$24-'[4]KZN432'!$E$12</f>
        <v>16295000</v>
      </c>
      <c r="F186" s="47">
        <f>'[4]KZN432'!$Q$53</f>
        <v>12281405</v>
      </c>
      <c r="G186" s="23">
        <f t="shared" si="41"/>
        <v>0.7536916231972998</v>
      </c>
      <c r="H186" s="19">
        <f t="shared" si="42"/>
        <v>0.7536916231972998</v>
      </c>
      <c r="I186" s="57">
        <f t="shared" si="44"/>
        <v>0</v>
      </c>
      <c r="J186" s="58">
        <f t="shared" si="45"/>
        <v>4013595</v>
      </c>
      <c r="K186" s="27">
        <f t="shared" si="43"/>
        <v>0.2463083768027002</v>
      </c>
    </row>
    <row r="187" spans="1:11" ht="12.75">
      <c r="A187" s="38" t="s">
        <v>29</v>
      </c>
      <c r="B187" s="39" t="s">
        <v>316</v>
      </c>
      <c r="C187" s="18" t="s">
        <v>317</v>
      </c>
      <c r="D187" s="47">
        <f>'[4]KZN433'!$B$53-'[4]KZN433'!$B$46-'[4]KZN433'!$B$38-'[4]KZN433'!$B$36-'[4]KZN433'!$B$35-'[4]KZN433'!$B$34-'[4]KZN433'!$B$31-'[4]KZN433'!$B$29-'[4]KZN433'!$B$28-'[4]KZN433'!$B$24-'[4]KZN433'!$B$12</f>
        <v>18840000</v>
      </c>
      <c r="E187" s="47">
        <f>'[4]KZN433'!$E$53-'[4]KZN433'!$E$46-'[4]KZN433'!$E$38-'[4]KZN433'!$E$36-'[4]KZN433'!$E$35-'[4]KZN433'!$E$34-'[4]KZN433'!$E$31-'[4]KZN433'!$E$29-'[4]KZN433'!$E$28-'[4]KZN433'!$E$24-'[4]KZN433'!$E$12</f>
        <v>18840000</v>
      </c>
      <c r="F187" s="47">
        <f>'[4]KZN433'!$Q$53</f>
        <v>15240387</v>
      </c>
      <c r="G187" s="23">
        <f t="shared" si="41"/>
        <v>0.8089377388535032</v>
      </c>
      <c r="H187" s="19">
        <f t="shared" si="42"/>
        <v>0.8089377388535032</v>
      </c>
      <c r="I187" s="57">
        <f t="shared" si="44"/>
        <v>0</v>
      </c>
      <c r="J187" s="58">
        <f t="shared" si="45"/>
        <v>3599613</v>
      </c>
      <c r="K187" s="27">
        <f t="shared" si="43"/>
        <v>0.19106226114649683</v>
      </c>
    </row>
    <row r="188" spans="1:11" ht="12.75">
      <c r="A188" s="38" t="s">
        <v>29</v>
      </c>
      <c r="B188" s="39" t="s">
        <v>318</v>
      </c>
      <c r="C188" s="18" t="s">
        <v>319</v>
      </c>
      <c r="D188" s="47">
        <f>'[4]KZN434'!$B$53-'[4]KZN434'!$B$46-'[4]KZN434'!$B$38-'[4]KZN434'!$B$36-'[4]KZN434'!$B$35-'[4]KZN434'!$B$34-'[4]KZN434'!$B$31-'[4]KZN434'!$B$29-'[4]KZN434'!$B$28-'[4]KZN434'!$B$24-'[4]KZN434'!$B$12</f>
        <v>21724000</v>
      </c>
      <c r="E188" s="47">
        <f>'[4]KZN434'!$E$53-'[4]KZN434'!$E$46-'[4]KZN434'!$E$38-'[4]KZN434'!$E$36-'[4]KZN434'!$E$35-'[4]KZN434'!$E$34-'[4]KZN434'!$E$31-'[4]KZN434'!$E$29-'[4]KZN434'!$E$28-'[4]KZN434'!$E$24-'[4]KZN434'!$E$12</f>
        <v>16724000</v>
      </c>
      <c r="F188" s="47">
        <f>'[4]KZN434'!$Q$53</f>
        <v>19137986</v>
      </c>
      <c r="G188" s="23">
        <f t="shared" si="41"/>
        <v>0.8809605045111397</v>
      </c>
      <c r="H188" s="19">
        <f t="shared" si="42"/>
        <v>1.1443426213824444</v>
      </c>
      <c r="I188" s="57">
        <f t="shared" si="44"/>
        <v>-2413986</v>
      </c>
      <c r="J188" s="58">
        <f t="shared" si="45"/>
        <v>0</v>
      </c>
      <c r="K188" s="27">
        <f t="shared" si="43"/>
        <v>-0.14434262138244439</v>
      </c>
    </row>
    <row r="189" spans="1:11" ht="12.75">
      <c r="A189" s="38" t="s">
        <v>29</v>
      </c>
      <c r="B189" s="39" t="s">
        <v>320</v>
      </c>
      <c r="C189" s="18" t="s">
        <v>321</v>
      </c>
      <c r="D189" s="47">
        <f>'[4]KZN435'!$B$53-'[4]KZN435'!$B$46-'[4]KZN435'!$B$38-'[4]KZN435'!$B$36-'[4]KZN435'!$B$35-'[4]KZN435'!$B$34-'[4]KZN435'!$B$31-'[4]KZN435'!$B$29-'[4]KZN435'!$B$28-'[4]KZN435'!$B$24-'[4]KZN435'!$B$12</f>
        <v>50766000</v>
      </c>
      <c r="E189" s="47">
        <f>'[4]KZN435'!$E$53-'[4]KZN435'!$E$46-'[4]KZN435'!$E$38-'[4]KZN435'!$E$36-'[4]KZN435'!$E$35-'[4]KZN435'!$E$34-'[4]KZN435'!$E$31-'[4]KZN435'!$E$29-'[4]KZN435'!$E$28-'[4]KZN435'!$E$24-'[4]KZN435'!$E$12</f>
        <v>50766000</v>
      </c>
      <c r="F189" s="47">
        <f>'[4]KZN435'!$Q$53</f>
        <v>50346923</v>
      </c>
      <c r="G189" s="23">
        <f t="shared" si="41"/>
        <v>0.9917449277075208</v>
      </c>
      <c r="H189" s="19">
        <f t="shared" si="42"/>
        <v>0.9917449277075208</v>
      </c>
      <c r="I189" s="57">
        <f t="shared" si="44"/>
        <v>0</v>
      </c>
      <c r="J189" s="58">
        <f t="shared" si="45"/>
        <v>419077</v>
      </c>
      <c r="K189" s="27">
        <f t="shared" si="43"/>
        <v>0.008255072292479218</v>
      </c>
    </row>
    <row r="190" spans="1:11" ht="12.75">
      <c r="A190" s="38" t="s">
        <v>48</v>
      </c>
      <c r="B190" s="39" t="s">
        <v>322</v>
      </c>
      <c r="C190" s="18" t="s">
        <v>323</v>
      </c>
      <c r="D190" s="47">
        <f>'[4]DC43'!$B$53-'[4]DC43'!$B$46-'[4]DC43'!$B$38-'[4]DC43'!$B$36-'[4]DC43'!$B$35-'[4]DC43'!$B$34-'[4]DC43'!$B$31-'[4]DC43'!$B$29-'[4]DC43'!$B$28-'[4]DC43'!$B$24-'[4]DC43'!$B$12</f>
        <v>115782000</v>
      </c>
      <c r="E190" s="47">
        <f>'[4]DC43'!$E$53-'[4]DC43'!$E$46-'[4]DC43'!$E$38-'[4]DC43'!$E$36-'[4]DC43'!$E$35-'[4]DC43'!$E$34-'[4]DC43'!$E$31-'[4]DC43'!$E$29-'[4]DC43'!$E$28-'[4]DC43'!$E$24-'[4]DC43'!$E$12</f>
        <v>115782000</v>
      </c>
      <c r="F190" s="47">
        <f>'[4]DC43'!$Q$53</f>
        <v>81240253</v>
      </c>
      <c r="G190" s="23">
        <f t="shared" si="41"/>
        <v>0.7016656561468968</v>
      </c>
      <c r="H190" s="19">
        <f t="shared" si="42"/>
        <v>0.7016656561468968</v>
      </c>
      <c r="I190" s="57">
        <f t="shared" si="44"/>
        <v>0</v>
      </c>
      <c r="J190" s="58">
        <f t="shared" si="45"/>
        <v>34541747</v>
      </c>
      <c r="K190" s="27">
        <f t="shared" si="43"/>
        <v>0.29833434385310326</v>
      </c>
    </row>
    <row r="191" spans="1:11" ht="16.5">
      <c r="A191" s="40"/>
      <c r="B191" s="41" t="s">
        <v>631</v>
      </c>
      <c r="C191" s="42"/>
      <c r="D191" s="51">
        <f>SUM(D185:D190)</f>
        <v>244133000</v>
      </c>
      <c r="E191" s="51">
        <f>SUM(E185:E190)</f>
        <v>239133000</v>
      </c>
      <c r="F191" s="51">
        <f>SUM(F185:F190)</f>
        <v>198495882</v>
      </c>
      <c r="G191" s="24">
        <f t="shared" si="41"/>
        <v>0.8130645263032855</v>
      </c>
      <c r="H191" s="22">
        <f t="shared" si="42"/>
        <v>0.8300647840323168</v>
      </c>
      <c r="I191" s="62">
        <f>SUM(I185:I190)</f>
        <v>-2413986</v>
      </c>
      <c r="J191" s="63">
        <f>SUM(J185:J190)</f>
        <v>43051104</v>
      </c>
      <c r="K191" s="28">
        <f t="shared" si="43"/>
        <v>0.16993521596768327</v>
      </c>
    </row>
    <row r="192" spans="1:11" ht="16.5">
      <c r="A192" s="44"/>
      <c r="B192" s="45" t="s">
        <v>632</v>
      </c>
      <c r="C192" s="46"/>
      <c r="D192" s="53">
        <f>SUM(D120,D122:D128,D130:D137,D139:D144,D146:D150,D152:D155,D157:D162,D164:D169,D171:D177,D179:D183,D185:D190)</f>
        <v>3217603000</v>
      </c>
      <c r="E192" s="53">
        <f>SUM(E120,E122:E128,E130:E137,E139:E144,E146:E150,E152:E155,E157:E162,E164:E169,E171:E177,E179:E183,E185:E190)</f>
        <v>3209364000</v>
      </c>
      <c r="F192" s="53">
        <f>SUM(F120,F122:F128,F130:F137,F139:F144,F146:F150,F152:F155,F157:F162,F164:F169,F171:F177,F179:F183,F185:F190)</f>
        <v>2175752090</v>
      </c>
      <c r="G192" s="29">
        <f t="shared" si="41"/>
        <v>0.6762027789009396</v>
      </c>
      <c r="H192" s="30">
        <f t="shared" si="42"/>
        <v>0.6779387099749359</v>
      </c>
      <c r="I192" s="62">
        <f>I191+I184+I178+I170+I163+I156+I151+I145+I138+I129+I121</f>
        <v>-38187793</v>
      </c>
      <c r="J192" s="63">
        <f>J191+J184+J178+J170+J163+J156+J151+J145+J138+J129+J121</f>
        <v>1071799703</v>
      </c>
      <c r="K192" s="31">
        <f t="shared" si="43"/>
        <v>0.3220612900250642</v>
      </c>
    </row>
    <row r="193" spans="1:11" ht="16.5">
      <c r="A193" s="91"/>
      <c r="B193" s="92"/>
      <c r="C193" s="93"/>
      <c r="D193" s="94"/>
      <c r="E193" s="94"/>
      <c r="F193" s="94"/>
      <c r="G193" s="95"/>
      <c r="H193" s="96" t="s">
        <v>603</v>
      </c>
      <c r="I193" s="134">
        <f>I192+J192</f>
        <v>1033611910</v>
      </c>
      <c r="J193" s="135"/>
      <c r="K193" s="97"/>
    </row>
    <row r="194" spans="1:11" ht="16.5">
      <c r="A194" s="33"/>
      <c r="B194" s="26"/>
      <c r="C194" s="12"/>
      <c r="D194" s="52"/>
      <c r="E194" s="52"/>
      <c r="F194" s="52"/>
      <c r="G194" s="23"/>
      <c r="H194" s="64"/>
      <c r="I194" s="89"/>
      <c r="J194" s="90"/>
      <c r="K194" s="27"/>
    </row>
    <row r="195" spans="1:11" ht="16.5">
      <c r="A195" s="33"/>
      <c r="B195" s="35" t="s">
        <v>324</v>
      </c>
      <c r="C195" s="36"/>
      <c r="D195" s="52"/>
      <c r="E195" s="52"/>
      <c r="F195" s="52"/>
      <c r="G195" s="23"/>
      <c r="H195" s="19"/>
      <c r="I195" s="59"/>
      <c r="J195" s="60"/>
      <c r="K195" s="27"/>
    </row>
    <row r="196" spans="1:11" ht="12.75">
      <c r="A196" s="38" t="s">
        <v>29</v>
      </c>
      <c r="B196" s="39" t="s">
        <v>325</v>
      </c>
      <c r="C196" s="18" t="s">
        <v>326</v>
      </c>
      <c r="D196" s="47">
        <f>'[5]LIM331'!$B$53-'[5]LIM331'!$B$46-'[5]LIM331'!$B$38-'[5]LIM331'!$B$36-'[5]LIM331'!$B$35-'[5]LIM331'!$B$34-'[5]LIM331'!$B$31-'[5]LIM331'!$B$29-'[5]LIM331'!$B$28-'[5]LIM331'!$B$24-'[5]LIM331'!$B$12</f>
        <v>36652000</v>
      </c>
      <c r="E196" s="47">
        <f>'[5]LIM331'!$E$53-'[5]LIM331'!$E$46-'[5]LIM331'!$E$38-'[5]LIM331'!$E$36-'[5]LIM331'!$E$35-'[5]LIM331'!$E$34-'[5]LIM331'!$E$31-'[5]LIM331'!$E$29-'[5]LIM331'!$E$28-'[5]LIM331'!$E$24-'[5]LIM331'!$E$12</f>
        <v>36652000</v>
      </c>
      <c r="F196" s="47">
        <f>'[5]LIM331'!$Q$53</f>
        <v>24960611</v>
      </c>
      <c r="G196" s="23">
        <f aca="true" t="shared" si="46" ref="G196:G231">IF($D196=0,0,$F196/$D196)</f>
        <v>0.6810163429007967</v>
      </c>
      <c r="H196" s="19">
        <f aca="true" t="shared" si="47" ref="H196:H231">IF($E196=0,0,$F196/$E196)</f>
        <v>0.6810163429007967</v>
      </c>
      <c r="I196" s="57">
        <f aca="true" t="shared" si="48" ref="I196:I229">IF($F196&gt;$E196,$E196-$F196,0)</f>
        <v>0</v>
      </c>
      <c r="J196" s="58">
        <f aca="true" t="shared" si="49" ref="J196:J201">IF($F196&lt;=$E196,$E196-$F196,0)</f>
        <v>11691389</v>
      </c>
      <c r="K196" s="27">
        <f aca="true" t="shared" si="50" ref="K196:K231">IF($E196=0,0,($E196-$F196)/$E196)</f>
        <v>0.31898365709920334</v>
      </c>
    </row>
    <row r="197" spans="1:11" ht="12.75">
      <c r="A197" s="38" t="s">
        <v>29</v>
      </c>
      <c r="B197" s="39" t="s">
        <v>327</v>
      </c>
      <c r="C197" s="18" t="s">
        <v>328</v>
      </c>
      <c r="D197" s="47">
        <f>'[5]LIM332'!$B$53-'[5]LIM332'!$B$46-'[5]LIM332'!$B$38-'[5]LIM332'!$B$36-'[5]LIM332'!$B$35-'[5]LIM332'!$B$34-'[5]LIM332'!$B$31-'[5]LIM332'!$B$29-'[5]LIM332'!$B$28-'[5]LIM332'!$B$24-'[5]LIM332'!$B$12</f>
        <v>38185000</v>
      </c>
      <c r="E197" s="47">
        <f>'[5]LIM332'!$E$53-'[5]LIM332'!$E$46-'[5]LIM332'!$E$38-'[5]LIM332'!$E$36-'[5]LIM332'!$E$35-'[5]LIM332'!$E$34-'[5]LIM332'!$E$31-'[5]LIM332'!$E$29-'[5]LIM332'!$E$28-'[5]LIM332'!$E$24-'[5]LIM332'!$E$12</f>
        <v>38185000</v>
      </c>
      <c r="F197" s="47">
        <f>'[5]LIM332'!$Q$53</f>
        <v>12528631</v>
      </c>
      <c r="G197" s="23">
        <f t="shared" si="46"/>
        <v>0.3281034699489328</v>
      </c>
      <c r="H197" s="19">
        <f t="shared" si="47"/>
        <v>0.3281034699489328</v>
      </c>
      <c r="I197" s="57">
        <f t="shared" si="48"/>
        <v>0</v>
      </c>
      <c r="J197" s="58">
        <f t="shared" si="49"/>
        <v>25656369</v>
      </c>
      <c r="K197" s="27">
        <f t="shared" si="50"/>
        <v>0.6718965300510672</v>
      </c>
    </row>
    <row r="198" spans="1:11" ht="12.75">
      <c r="A198" s="38" t="s">
        <v>29</v>
      </c>
      <c r="B198" s="39" t="s">
        <v>329</v>
      </c>
      <c r="C198" s="18" t="s">
        <v>330</v>
      </c>
      <c r="D198" s="47">
        <f>'[5]LIM333'!$B$53-'[5]LIM333'!$B$46-'[5]LIM333'!$B$38-'[5]LIM333'!$B$36-'[5]LIM333'!$B$35-'[5]LIM333'!$B$34-'[5]LIM333'!$B$31-'[5]LIM333'!$B$29-'[5]LIM333'!$B$28-'[5]LIM333'!$B$24-'[5]LIM333'!$B$12</f>
        <v>65589000</v>
      </c>
      <c r="E198" s="47">
        <f>'[5]LIM333'!$E$53-'[5]LIM333'!$E$46-'[5]LIM333'!$E$38-'[5]LIM333'!$E$36-'[5]LIM333'!$E$35-'[5]LIM333'!$E$34-'[5]LIM333'!$E$31-'[5]LIM333'!$E$29-'[5]LIM333'!$E$28-'[5]LIM333'!$E$24-'[5]LIM333'!$E$12</f>
        <v>65589000</v>
      </c>
      <c r="F198" s="47">
        <f>'[5]LIM333'!$Q$53</f>
        <v>33673292</v>
      </c>
      <c r="G198" s="23">
        <f t="shared" si="46"/>
        <v>0.5133984662062236</v>
      </c>
      <c r="H198" s="19">
        <f t="shared" si="47"/>
        <v>0.5133984662062236</v>
      </c>
      <c r="I198" s="57">
        <f t="shared" si="48"/>
        <v>0</v>
      </c>
      <c r="J198" s="58">
        <f t="shared" si="49"/>
        <v>31915708</v>
      </c>
      <c r="K198" s="27">
        <f t="shared" si="50"/>
        <v>0.4866015337937764</v>
      </c>
    </row>
    <row r="199" spans="1:11" ht="12.75">
      <c r="A199" s="38" t="s">
        <v>29</v>
      </c>
      <c r="B199" s="39" t="s">
        <v>331</v>
      </c>
      <c r="C199" s="18" t="s">
        <v>332</v>
      </c>
      <c r="D199" s="47">
        <f>'[5]LIM334'!$B$53-'[5]LIM334'!$B$46-'[5]LIM334'!$B$38-'[5]LIM334'!$B$36-'[5]LIM334'!$B$35-'[5]LIM334'!$B$34-'[5]LIM334'!$B$31-'[5]LIM334'!$B$29-'[5]LIM334'!$B$28-'[5]LIM334'!$B$24-'[5]LIM334'!$B$12</f>
        <v>31992000</v>
      </c>
      <c r="E199" s="47">
        <f>'[5]LIM334'!$E$53-'[5]LIM334'!$E$46-'[5]LIM334'!$E$38-'[5]LIM334'!$E$36-'[5]LIM334'!$E$35-'[5]LIM334'!$E$34-'[5]LIM334'!$E$31-'[5]LIM334'!$E$29-'[5]LIM334'!$E$28-'[5]LIM334'!$E$24-'[5]LIM334'!$E$12</f>
        <v>41992000</v>
      </c>
      <c r="F199" s="47">
        <f>'[5]LIM334'!$Q$53</f>
        <v>27520005</v>
      </c>
      <c r="G199" s="23">
        <f t="shared" si="46"/>
        <v>0.8602152100525131</v>
      </c>
      <c r="H199" s="19">
        <f t="shared" si="47"/>
        <v>0.6553630453419699</v>
      </c>
      <c r="I199" s="57">
        <f t="shared" si="48"/>
        <v>0</v>
      </c>
      <c r="J199" s="58">
        <f t="shared" si="49"/>
        <v>14471995</v>
      </c>
      <c r="K199" s="27">
        <f t="shared" si="50"/>
        <v>0.3446369546580301</v>
      </c>
    </row>
    <row r="200" spans="1:11" ht="12.75">
      <c r="A200" s="38" t="s">
        <v>29</v>
      </c>
      <c r="B200" s="39" t="s">
        <v>333</v>
      </c>
      <c r="C200" s="18" t="s">
        <v>334</v>
      </c>
      <c r="D200" s="47">
        <f>'[5]LIM335'!$B$53-'[5]LIM335'!$B$46-'[5]LIM335'!$B$38-'[5]LIM335'!$B$36-'[5]LIM335'!$B$35-'[5]LIM335'!$B$34-'[5]LIM335'!$B$31-'[5]LIM335'!$B$29-'[5]LIM335'!$B$28-'[5]LIM335'!$B$24-'[5]LIM335'!$B$12</f>
        <v>22682000</v>
      </c>
      <c r="E200" s="47">
        <f>'[5]LIM335'!$E$53-'[5]LIM335'!$E$46-'[5]LIM335'!$E$38-'[5]LIM335'!$E$36-'[5]LIM335'!$E$35-'[5]LIM335'!$E$34-'[5]LIM335'!$E$31-'[5]LIM335'!$E$29-'[5]LIM335'!$E$28-'[5]LIM335'!$E$24-'[5]LIM335'!$E$12</f>
        <v>22682000</v>
      </c>
      <c r="F200" s="47">
        <f>'[5]LIM335'!$Q$53</f>
        <v>18240638</v>
      </c>
      <c r="G200" s="23">
        <f t="shared" si="46"/>
        <v>0.8041900185168857</v>
      </c>
      <c r="H200" s="19">
        <f t="shared" si="47"/>
        <v>0.8041900185168857</v>
      </c>
      <c r="I200" s="57">
        <f t="shared" si="48"/>
        <v>0</v>
      </c>
      <c r="J200" s="58">
        <f t="shared" si="49"/>
        <v>4441362</v>
      </c>
      <c r="K200" s="27">
        <f t="shared" si="50"/>
        <v>0.19580998148311438</v>
      </c>
    </row>
    <row r="201" spans="1:11" ht="12.75">
      <c r="A201" s="38" t="s">
        <v>48</v>
      </c>
      <c r="B201" s="39" t="s">
        <v>335</v>
      </c>
      <c r="C201" s="18" t="s">
        <v>336</v>
      </c>
      <c r="D201" s="47">
        <f>'[5]DC33'!$B$53-'[5]DC33'!$B$46-'[5]DC33'!$B$38-'[5]DC33'!$B$36-'[5]DC33'!$B$35-'[5]DC33'!$B$34-'[5]DC33'!$B$31-'[5]DC33'!$B$29-'[5]DC33'!$B$28-'[5]DC33'!$B$24-'[5]DC33'!$B$12</f>
        <v>318558000</v>
      </c>
      <c r="E201" s="47">
        <f>'[5]DC33'!$E$53-'[5]DC33'!$E$46-'[5]DC33'!$E$38-'[5]DC33'!$E$36-'[5]DC33'!$E$35-'[5]DC33'!$E$34-'[5]DC33'!$E$31-'[5]DC33'!$E$29-'[5]DC33'!$E$28-'[5]DC33'!$E$24-'[5]DC33'!$E$12</f>
        <v>315600000</v>
      </c>
      <c r="F201" s="47">
        <f>'[5]DC33'!$Q$53</f>
        <v>518114394</v>
      </c>
      <c r="G201" s="23">
        <f t="shared" si="46"/>
        <v>1.6264366112293522</v>
      </c>
      <c r="H201" s="19">
        <f t="shared" si="47"/>
        <v>1.6416805893536122</v>
      </c>
      <c r="I201" s="57">
        <f t="shared" si="48"/>
        <v>-202514394</v>
      </c>
      <c r="J201" s="58">
        <f t="shared" si="49"/>
        <v>0</v>
      </c>
      <c r="K201" s="27">
        <f t="shared" si="50"/>
        <v>-0.6416805893536122</v>
      </c>
    </row>
    <row r="202" spans="1:11" ht="16.5">
      <c r="A202" s="40"/>
      <c r="B202" s="41" t="s">
        <v>633</v>
      </c>
      <c r="C202" s="42"/>
      <c r="D202" s="51">
        <f>SUM(D196:D201)</f>
        <v>513658000</v>
      </c>
      <c r="E202" s="51">
        <f>SUM(E196:E201)</f>
        <v>520700000</v>
      </c>
      <c r="F202" s="51">
        <f>SUM(F196:F201)</f>
        <v>635037571</v>
      </c>
      <c r="G202" s="24">
        <f t="shared" si="46"/>
        <v>1.2363042549712064</v>
      </c>
      <c r="H202" s="22">
        <f t="shared" si="47"/>
        <v>1.219584349913578</v>
      </c>
      <c r="I202" s="62">
        <f>SUM(I196:I201)</f>
        <v>-202514394</v>
      </c>
      <c r="J202" s="63">
        <f>SUM(J196:J201)</f>
        <v>88176823</v>
      </c>
      <c r="K202" s="28">
        <f t="shared" si="50"/>
        <v>-0.21958434991357786</v>
      </c>
    </row>
    <row r="203" spans="1:11" ht="12.75">
      <c r="A203" s="38" t="s">
        <v>29</v>
      </c>
      <c r="B203" s="39" t="s">
        <v>337</v>
      </c>
      <c r="C203" s="18" t="s">
        <v>338</v>
      </c>
      <c r="D203" s="47">
        <f>'[5]LIM341'!$B$53-'[5]LIM341'!$B$46-'[5]LIM341'!$B$38-'[5]LIM341'!$B$36-'[5]LIM341'!$B$35-'[5]LIM341'!$B$34-'[5]LIM341'!$B$31-'[5]LIM341'!$B$29-'[5]LIM341'!$B$28-'[5]LIM341'!$B$24-'[5]LIM341'!$B$12</f>
        <v>13760000</v>
      </c>
      <c r="E203" s="47">
        <f>'[5]LIM341'!$E$53-'[5]LIM341'!$E$46-'[5]LIM341'!$E$38-'[5]LIM341'!$E$36-'[5]LIM341'!$E$35-'[5]LIM341'!$E$34-'[5]LIM341'!$E$31-'[5]LIM341'!$E$29-'[5]LIM341'!$E$28-'[5]LIM341'!$E$24-'[5]LIM341'!$E$12</f>
        <v>13760000</v>
      </c>
      <c r="F203" s="47">
        <f>'[5]LIM341'!$Q$53</f>
        <v>14841712</v>
      </c>
      <c r="G203" s="23">
        <f t="shared" si="46"/>
        <v>1.0786127906976744</v>
      </c>
      <c r="H203" s="19">
        <f t="shared" si="47"/>
        <v>1.0786127906976744</v>
      </c>
      <c r="I203" s="57">
        <f t="shared" si="48"/>
        <v>-1081712</v>
      </c>
      <c r="J203" s="58">
        <f>IF($F203&lt;=$E203,$E203-$F203,0)</f>
        <v>0</v>
      </c>
      <c r="K203" s="27">
        <f t="shared" si="50"/>
        <v>-0.07861279069767442</v>
      </c>
    </row>
    <row r="204" spans="1:11" ht="12.75">
      <c r="A204" s="38" t="s">
        <v>29</v>
      </c>
      <c r="B204" s="39" t="s">
        <v>339</v>
      </c>
      <c r="C204" s="18" t="s">
        <v>340</v>
      </c>
      <c r="D204" s="47">
        <f>'[5]LIM342'!$B$53-'[5]LIM342'!$B$46-'[5]LIM342'!$B$38-'[5]LIM342'!$B$36-'[5]LIM342'!$B$35-'[5]LIM342'!$B$34-'[5]LIM342'!$B$31-'[5]LIM342'!$B$29-'[5]LIM342'!$B$28-'[5]LIM342'!$B$24-'[5]LIM342'!$B$12</f>
        <v>13386000</v>
      </c>
      <c r="E204" s="47">
        <f>'[5]LIM342'!$E$53-'[5]LIM342'!$E$46-'[5]LIM342'!$E$38-'[5]LIM342'!$E$36-'[5]LIM342'!$E$35-'[5]LIM342'!$E$34-'[5]LIM342'!$E$31-'[5]LIM342'!$E$29-'[5]LIM342'!$E$28-'[5]LIM342'!$E$24-'[5]LIM342'!$E$12</f>
        <v>13386000</v>
      </c>
      <c r="F204" s="47">
        <f>'[5]LIM342'!$Q$53</f>
        <v>4397494</v>
      </c>
      <c r="G204" s="23">
        <f t="shared" si="46"/>
        <v>0.3285144180487076</v>
      </c>
      <c r="H204" s="19">
        <f t="shared" si="47"/>
        <v>0.3285144180487076</v>
      </c>
      <c r="I204" s="57">
        <f t="shared" si="48"/>
        <v>0</v>
      </c>
      <c r="J204" s="58">
        <f>IF($F204&lt;=$E204,$E204-$F204,0)</f>
        <v>8988506</v>
      </c>
      <c r="K204" s="27">
        <f t="shared" si="50"/>
        <v>0.6714855819512924</v>
      </c>
    </row>
    <row r="205" spans="1:11" ht="12.75">
      <c r="A205" s="38" t="s">
        <v>29</v>
      </c>
      <c r="B205" s="39" t="s">
        <v>341</v>
      </c>
      <c r="C205" s="18" t="s">
        <v>342</v>
      </c>
      <c r="D205" s="47">
        <f>'[5]LIM343'!$B$53-'[5]LIM343'!$B$46-'[5]LIM343'!$B$38-'[5]LIM343'!$B$36-'[5]LIM343'!$B$35-'[5]LIM343'!$B$34-'[5]LIM343'!$B$31-'[5]LIM343'!$B$29-'[5]LIM343'!$B$28-'[5]LIM343'!$B$24-'[5]LIM343'!$B$12</f>
        <v>112714000</v>
      </c>
      <c r="E205" s="47">
        <f>'[5]LIM343'!$E$53-'[5]LIM343'!$E$46-'[5]LIM343'!$E$38-'[5]LIM343'!$E$36-'[5]LIM343'!$E$35-'[5]LIM343'!$E$34-'[5]LIM343'!$E$31-'[5]LIM343'!$E$29-'[5]LIM343'!$E$28-'[5]LIM343'!$E$24-'[5]LIM343'!$E$12</f>
        <v>112714000</v>
      </c>
      <c r="F205" s="47">
        <f>'[5]LIM343'!$Q$53</f>
        <v>62554463</v>
      </c>
      <c r="G205" s="23">
        <f t="shared" si="46"/>
        <v>0.5549839682736838</v>
      </c>
      <c r="H205" s="19">
        <f t="shared" si="47"/>
        <v>0.5549839682736838</v>
      </c>
      <c r="I205" s="57">
        <f t="shared" si="48"/>
        <v>0</v>
      </c>
      <c r="J205" s="58">
        <f>IF($F205&lt;=$E205,$E205-$F205,0)</f>
        <v>50159537</v>
      </c>
      <c r="K205" s="27">
        <f t="shared" si="50"/>
        <v>0.44501603172631615</v>
      </c>
    </row>
    <row r="206" spans="1:11" ht="12.75">
      <c r="A206" s="38" t="s">
        <v>29</v>
      </c>
      <c r="B206" s="39" t="s">
        <v>343</v>
      </c>
      <c r="C206" s="18" t="s">
        <v>344</v>
      </c>
      <c r="D206" s="47">
        <f>'[5]LIM344'!$B$53-'[5]LIM344'!$B$46-'[5]LIM344'!$B$38-'[5]LIM344'!$B$36-'[5]LIM344'!$B$35-'[5]LIM344'!$B$34-'[5]LIM344'!$B$31-'[5]LIM344'!$B$29-'[5]LIM344'!$B$28-'[5]LIM344'!$B$24-'[5]LIM344'!$B$12</f>
        <v>57666000</v>
      </c>
      <c r="E206" s="47">
        <f>'[5]LIM344'!$E$53-'[5]LIM344'!$E$46-'[5]LIM344'!$E$38-'[5]LIM344'!$E$36-'[5]LIM344'!$E$35-'[5]LIM344'!$E$34-'[5]LIM344'!$E$31-'[5]LIM344'!$E$29-'[5]LIM344'!$E$28-'[5]LIM344'!$E$24-'[5]LIM344'!$E$12</f>
        <v>57666000</v>
      </c>
      <c r="F206" s="47">
        <f>'[5]LIM344'!$Q$53</f>
        <v>52659220</v>
      </c>
      <c r="G206" s="23">
        <f t="shared" si="46"/>
        <v>0.9131762216904241</v>
      </c>
      <c r="H206" s="19">
        <f t="shared" si="47"/>
        <v>0.9131762216904241</v>
      </c>
      <c r="I206" s="57">
        <f t="shared" si="48"/>
        <v>0</v>
      </c>
      <c r="J206" s="58">
        <f>IF($F206&lt;=$E206,$E206-$F206,0)</f>
        <v>5006780</v>
      </c>
      <c r="K206" s="27">
        <f t="shared" si="50"/>
        <v>0.08682377830957583</v>
      </c>
    </row>
    <row r="207" spans="1:11" ht="12.75">
      <c r="A207" s="38" t="s">
        <v>48</v>
      </c>
      <c r="B207" s="39" t="s">
        <v>345</v>
      </c>
      <c r="C207" s="18" t="s">
        <v>346</v>
      </c>
      <c r="D207" s="47">
        <f>'[5]DC34'!$B$53-'[5]DC34'!$B$46-'[5]DC34'!$B$38-'[5]DC34'!$B$36-'[5]DC34'!$B$35-'[5]DC34'!$B$34-'[5]DC34'!$B$31-'[5]DC34'!$B$29-'[5]DC34'!$B$28-'[5]DC34'!$B$24-'[5]DC34'!$B$12</f>
        <v>368210000</v>
      </c>
      <c r="E207" s="47">
        <f>'[5]DC34'!$E$53-'[5]DC34'!$E$46-'[5]DC34'!$E$38-'[5]DC34'!$E$36-'[5]DC34'!$E$35-'[5]DC34'!$E$34-'[5]DC34'!$E$31-'[5]DC34'!$E$29-'[5]DC34'!$E$28-'[5]DC34'!$E$24-'[5]DC34'!$E$12</f>
        <v>382537000</v>
      </c>
      <c r="F207" s="47">
        <f>'[5]DC34'!$Q$53</f>
        <v>349779075</v>
      </c>
      <c r="G207" s="23">
        <f t="shared" si="46"/>
        <v>0.9499445289372912</v>
      </c>
      <c r="H207" s="19">
        <f t="shared" si="47"/>
        <v>0.9143666495005712</v>
      </c>
      <c r="I207" s="57">
        <f t="shared" si="48"/>
        <v>0</v>
      </c>
      <c r="J207" s="58">
        <f>IF($F207&lt;=$E207,$E207-$F207,0)</f>
        <v>32757925</v>
      </c>
      <c r="K207" s="27">
        <f t="shared" si="50"/>
        <v>0.08563335049942881</v>
      </c>
    </row>
    <row r="208" spans="1:11" ht="16.5">
      <c r="A208" s="40"/>
      <c r="B208" s="41" t="s">
        <v>634</v>
      </c>
      <c r="C208" s="42"/>
      <c r="D208" s="51">
        <f>SUM(D203:D207)</f>
        <v>565736000</v>
      </c>
      <c r="E208" s="51">
        <f>SUM(E203:E207)</f>
        <v>580063000</v>
      </c>
      <c r="F208" s="51">
        <f>SUM(F203:F207)</f>
        <v>484231964</v>
      </c>
      <c r="G208" s="24">
        <f t="shared" si="46"/>
        <v>0.8559327389453738</v>
      </c>
      <c r="H208" s="22">
        <f t="shared" si="47"/>
        <v>0.834792020866699</v>
      </c>
      <c r="I208" s="62">
        <f>SUM(I203:I207)</f>
        <v>-1081712</v>
      </c>
      <c r="J208" s="63">
        <f>SUM(J203:J207)</f>
        <v>96912748</v>
      </c>
      <c r="K208" s="28">
        <f t="shared" si="50"/>
        <v>0.16520797913330104</v>
      </c>
    </row>
    <row r="209" spans="1:11" ht="12.75">
      <c r="A209" s="38" t="s">
        <v>29</v>
      </c>
      <c r="B209" s="39" t="s">
        <v>347</v>
      </c>
      <c r="C209" s="18" t="s">
        <v>348</v>
      </c>
      <c r="D209" s="47">
        <f>'[5]LIM351'!$B$53-'[5]LIM351'!$B$46-'[5]LIM351'!$B$38-'[5]LIM351'!$B$36-'[5]LIM351'!$B$35-'[5]LIM351'!$B$34-'[5]LIM351'!$B$31-'[5]LIM351'!$B$29-'[5]LIM351'!$B$28-'[5]LIM351'!$B$24-'[5]LIM351'!$B$12</f>
        <v>28182000</v>
      </c>
      <c r="E209" s="47">
        <f>'[5]LIM351'!$E$53-'[5]LIM351'!$E$46-'[5]LIM351'!$E$38-'[5]LIM351'!$E$36-'[5]LIM351'!$E$35-'[5]LIM351'!$E$34-'[5]LIM351'!$E$31-'[5]LIM351'!$E$29-'[5]LIM351'!$E$28-'[5]LIM351'!$E$24-'[5]LIM351'!$E$12</f>
        <v>28182000</v>
      </c>
      <c r="F209" s="47">
        <f>'[5]LIM351'!$Q$53</f>
        <v>24055038</v>
      </c>
      <c r="G209" s="23">
        <f t="shared" si="46"/>
        <v>0.8535603576751117</v>
      </c>
      <c r="H209" s="19">
        <f t="shared" si="47"/>
        <v>0.8535603576751117</v>
      </c>
      <c r="I209" s="57">
        <f t="shared" si="48"/>
        <v>0</v>
      </c>
      <c r="J209" s="58">
        <f aca="true" t="shared" si="51" ref="J209:J214">IF($F209&lt;=$E209,$E209-$F209,0)</f>
        <v>4126962</v>
      </c>
      <c r="K209" s="27">
        <f t="shared" si="50"/>
        <v>0.14643964232488824</v>
      </c>
    </row>
    <row r="210" spans="1:11" ht="12.75">
      <c r="A210" s="38" t="s">
        <v>29</v>
      </c>
      <c r="B210" s="39" t="s">
        <v>349</v>
      </c>
      <c r="C210" s="18" t="s">
        <v>350</v>
      </c>
      <c r="D210" s="47">
        <f>'[5]LIM352'!$B$53-'[5]LIM352'!$B$46-'[5]LIM352'!$B$38-'[5]LIM352'!$B$36-'[5]LIM352'!$B$35-'[5]LIM352'!$B$34-'[5]LIM352'!$B$31-'[5]LIM352'!$B$29-'[5]LIM352'!$B$28-'[5]LIM352'!$B$24-'[5]LIM352'!$B$12</f>
        <v>21825000</v>
      </c>
      <c r="E210" s="47">
        <f>'[5]LIM352'!$E$53-'[5]LIM352'!$E$46-'[5]LIM352'!$E$38-'[5]LIM352'!$E$36-'[5]LIM352'!$E$35-'[5]LIM352'!$E$34-'[5]LIM352'!$E$31-'[5]LIM352'!$E$29-'[5]LIM352'!$E$28-'[5]LIM352'!$E$24-'[5]LIM352'!$E$12</f>
        <v>21825000</v>
      </c>
      <c r="F210" s="47">
        <f>'[5]LIM352'!$Q$53</f>
        <v>24924055</v>
      </c>
      <c r="G210" s="23">
        <f t="shared" si="46"/>
        <v>1.1419956471935853</v>
      </c>
      <c r="H210" s="19">
        <f t="shared" si="47"/>
        <v>1.1419956471935853</v>
      </c>
      <c r="I210" s="57">
        <f t="shared" si="48"/>
        <v>-3099055</v>
      </c>
      <c r="J210" s="58">
        <f t="shared" si="51"/>
        <v>0</v>
      </c>
      <c r="K210" s="27">
        <f t="shared" si="50"/>
        <v>-0.14199564719358534</v>
      </c>
    </row>
    <row r="211" spans="1:11" ht="12.75">
      <c r="A211" s="38" t="s">
        <v>29</v>
      </c>
      <c r="B211" s="39" t="s">
        <v>351</v>
      </c>
      <c r="C211" s="18" t="s">
        <v>352</v>
      </c>
      <c r="D211" s="47">
        <f>'[5]LIM353'!$B$53-'[5]LIM353'!$B$46-'[5]LIM353'!$B$38-'[5]LIM353'!$B$36-'[5]LIM353'!$B$35-'[5]LIM353'!$B$34-'[5]LIM353'!$B$31-'[5]LIM353'!$B$29-'[5]LIM353'!$B$28-'[5]LIM353'!$B$24-'[5]LIM353'!$B$12</f>
        <v>18142000</v>
      </c>
      <c r="E211" s="47">
        <f>'[5]LIM353'!$E$53-'[5]LIM353'!$E$46-'[5]LIM353'!$E$38-'[5]LIM353'!$E$36-'[5]LIM353'!$E$35-'[5]LIM353'!$E$34-'[5]LIM353'!$E$31-'[5]LIM353'!$E$29-'[5]LIM353'!$E$28-'[5]LIM353'!$E$24-'[5]LIM353'!$E$12</f>
        <v>18142000</v>
      </c>
      <c r="F211" s="47">
        <f>'[5]LIM353'!$Q$53</f>
        <v>8194332</v>
      </c>
      <c r="G211" s="23">
        <f t="shared" si="46"/>
        <v>0.4516774335795392</v>
      </c>
      <c r="H211" s="19">
        <f t="shared" si="47"/>
        <v>0.4516774335795392</v>
      </c>
      <c r="I211" s="57">
        <f t="shared" si="48"/>
        <v>0</v>
      </c>
      <c r="J211" s="58">
        <f t="shared" si="51"/>
        <v>9947668</v>
      </c>
      <c r="K211" s="27">
        <f t="shared" si="50"/>
        <v>0.5483225664204608</v>
      </c>
    </row>
    <row r="212" spans="1:11" ht="12.75">
      <c r="A212" s="38" t="s">
        <v>29</v>
      </c>
      <c r="B212" s="39" t="s">
        <v>353</v>
      </c>
      <c r="C212" s="18" t="s">
        <v>354</v>
      </c>
      <c r="D212" s="47">
        <f>'[5]LIM354'!$B$53-'[5]LIM354'!$B$46-'[5]LIM354'!$B$38-'[5]LIM354'!$B$36-'[5]LIM354'!$B$35-'[5]LIM354'!$B$34-'[5]LIM354'!$B$31-'[5]LIM354'!$B$29-'[5]LIM354'!$B$28-'[5]LIM354'!$B$24-'[5]LIM354'!$B$12</f>
        <v>251440000</v>
      </c>
      <c r="E212" s="47">
        <f>'[5]LIM354'!$E$53-'[5]LIM354'!$E$46-'[5]LIM354'!$E$38-'[5]LIM354'!$E$36-'[5]LIM354'!$E$35-'[5]LIM354'!$E$34-'[5]LIM354'!$E$31-'[5]LIM354'!$E$29-'[5]LIM354'!$E$28-'[5]LIM354'!$E$24-'[5]LIM354'!$E$12</f>
        <v>298961000</v>
      </c>
      <c r="F212" s="47">
        <f>'[5]LIM354'!$Q$53</f>
        <v>176124808</v>
      </c>
      <c r="G212" s="23">
        <f t="shared" si="46"/>
        <v>0.7004645561565384</v>
      </c>
      <c r="H212" s="19">
        <f t="shared" si="47"/>
        <v>0.589123022735407</v>
      </c>
      <c r="I212" s="57">
        <f t="shared" si="48"/>
        <v>0</v>
      </c>
      <c r="J212" s="58">
        <f t="shared" si="51"/>
        <v>122836192</v>
      </c>
      <c r="K212" s="27">
        <f t="shared" si="50"/>
        <v>0.41087697726459305</v>
      </c>
    </row>
    <row r="213" spans="1:11" ht="12.75">
      <c r="A213" s="38" t="s">
        <v>29</v>
      </c>
      <c r="B213" s="39" t="s">
        <v>355</v>
      </c>
      <c r="C213" s="18" t="s">
        <v>356</v>
      </c>
      <c r="D213" s="47">
        <f>'[5]LIM355'!$B$53-'[5]LIM355'!$B$46-'[5]LIM355'!$B$38-'[5]LIM355'!$B$36-'[5]LIM355'!$B$35-'[5]LIM355'!$B$34-'[5]LIM355'!$B$31-'[5]LIM355'!$B$29-'[5]LIM355'!$B$28-'[5]LIM355'!$B$24-'[5]LIM355'!$B$12</f>
        <v>30127000</v>
      </c>
      <c r="E213" s="47">
        <f>'[5]LIM355'!$E$53-'[5]LIM355'!$E$46-'[5]LIM355'!$E$38-'[5]LIM355'!$E$36-'[5]LIM355'!$E$35-'[5]LIM355'!$E$34-'[5]LIM355'!$E$31-'[5]LIM355'!$E$29-'[5]LIM355'!$E$28-'[5]LIM355'!$E$24-'[5]LIM355'!$E$12</f>
        <v>30127000</v>
      </c>
      <c r="F213" s="47">
        <f>'[5]LIM355'!$Q$53</f>
        <v>22023850</v>
      </c>
      <c r="G213" s="23">
        <f t="shared" si="46"/>
        <v>0.7310336243236963</v>
      </c>
      <c r="H213" s="19">
        <f t="shared" si="47"/>
        <v>0.7310336243236963</v>
      </c>
      <c r="I213" s="57">
        <f t="shared" si="48"/>
        <v>0</v>
      </c>
      <c r="J213" s="58">
        <f t="shared" si="51"/>
        <v>8103150</v>
      </c>
      <c r="K213" s="27">
        <f t="shared" si="50"/>
        <v>0.26896637567630366</v>
      </c>
    </row>
    <row r="214" spans="1:11" ht="12.75">
      <c r="A214" s="38" t="s">
        <v>48</v>
      </c>
      <c r="B214" s="39" t="s">
        <v>357</v>
      </c>
      <c r="C214" s="18" t="s">
        <v>358</v>
      </c>
      <c r="D214" s="47">
        <f>'[5]DC35'!$B$53-'[5]DC35'!$B$46-'[5]DC35'!$B$38-'[5]DC35'!$B$36-'[5]DC35'!$B$35-'[5]DC35'!$B$34-'[5]DC35'!$B$31-'[5]DC35'!$B$29-'[5]DC35'!$B$28-'[5]DC35'!$B$24-'[5]DC35'!$B$12</f>
        <v>210955000</v>
      </c>
      <c r="E214" s="47">
        <f>'[5]DC35'!$E$53-'[5]DC35'!$E$46-'[5]DC35'!$E$38-'[5]DC35'!$E$36-'[5]DC35'!$E$35-'[5]DC35'!$E$34-'[5]DC35'!$E$31-'[5]DC35'!$E$29-'[5]DC35'!$E$28-'[5]DC35'!$E$24-'[5]DC35'!$E$12</f>
        <v>202661000</v>
      </c>
      <c r="F214" s="47">
        <f>'[5]DC35'!$Q$53</f>
        <v>189454827</v>
      </c>
      <c r="G214" s="23">
        <f t="shared" si="46"/>
        <v>0.8980817093692968</v>
      </c>
      <c r="H214" s="19">
        <f t="shared" si="47"/>
        <v>0.9348361401552346</v>
      </c>
      <c r="I214" s="57">
        <f t="shared" si="48"/>
        <v>0</v>
      </c>
      <c r="J214" s="58">
        <f t="shared" si="51"/>
        <v>13206173</v>
      </c>
      <c r="K214" s="27">
        <f t="shared" si="50"/>
        <v>0.0651638598447654</v>
      </c>
    </row>
    <row r="215" spans="1:11" ht="16.5">
      <c r="A215" s="40"/>
      <c r="B215" s="41" t="s">
        <v>635</v>
      </c>
      <c r="C215" s="42"/>
      <c r="D215" s="51">
        <f>SUM(D209:D214)</f>
        <v>560671000</v>
      </c>
      <c r="E215" s="51">
        <f>SUM(E209:E214)</f>
        <v>599898000</v>
      </c>
      <c r="F215" s="51">
        <f>SUM(F209:F214)</f>
        <v>444776910</v>
      </c>
      <c r="G215" s="24">
        <f t="shared" si="46"/>
        <v>0.7932939460039845</v>
      </c>
      <c r="H215" s="22">
        <f t="shared" si="47"/>
        <v>0.7414208915515638</v>
      </c>
      <c r="I215" s="62">
        <f>SUM(I209:I214)</f>
        <v>-3099055</v>
      </c>
      <c r="J215" s="63">
        <f>SUM(J209:J214)</f>
        <v>158220145</v>
      </c>
      <c r="K215" s="28">
        <f t="shared" si="50"/>
        <v>0.25857910844843623</v>
      </c>
    </row>
    <row r="216" spans="1:11" ht="12.75">
      <c r="A216" s="38" t="s">
        <v>29</v>
      </c>
      <c r="B216" s="39" t="s">
        <v>359</v>
      </c>
      <c r="C216" s="18" t="s">
        <v>360</v>
      </c>
      <c r="D216" s="47">
        <f>'[5]LIM361'!$B$53-'[5]LIM361'!$B$46-'[5]LIM361'!$B$38-'[5]LIM361'!$B$36-'[5]LIM361'!$B$35-'[5]LIM361'!$B$34-'[5]LIM361'!$B$31-'[5]LIM361'!$B$29-'[5]LIM361'!$B$28-'[5]LIM361'!$B$24-'[5]LIM361'!$B$12</f>
        <v>36142000</v>
      </c>
      <c r="E216" s="47">
        <f>'[5]LIM361'!$E$53-'[5]LIM361'!$E$46-'[5]LIM361'!$E$38-'[5]LIM361'!$E$36-'[5]LIM361'!$E$35-'[5]LIM361'!$E$34-'[5]LIM361'!$E$31-'[5]LIM361'!$E$29-'[5]LIM361'!$E$28-'[5]LIM361'!$E$24-'[5]LIM361'!$E$12</f>
        <v>36142000</v>
      </c>
      <c r="F216" s="47">
        <f>'[5]LIM361'!$Q$53</f>
        <v>33021619</v>
      </c>
      <c r="G216" s="23">
        <f t="shared" si="46"/>
        <v>0.9136633003154225</v>
      </c>
      <c r="H216" s="19">
        <f t="shared" si="47"/>
        <v>0.9136633003154225</v>
      </c>
      <c r="I216" s="57">
        <f t="shared" si="48"/>
        <v>0</v>
      </c>
      <c r="J216" s="58">
        <f aca="true" t="shared" si="52" ref="J216:J222">IF($F216&lt;=$E216,$E216-$F216,0)</f>
        <v>3120381</v>
      </c>
      <c r="K216" s="27">
        <f t="shared" si="50"/>
        <v>0.0863366996845775</v>
      </c>
    </row>
    <row r="217" spans="1:11" ht="12.75">
      <c r="A217" s="38" t="s">
        <v>29</v>
      </c>
      <c r="B217" s="39" t="s">
        <v>361</v>
      </c>
      <c r="C217" s="18" t="s">
        <v>362</v>
      </c>
      <c r="D217" s="47">
        <f>'[5]LIM362'!$B$53-'[5]LIM362'!$B$46-'[5]LIM362'!$B$38-'[5]LIM362'!$B$36-'[5]LIM362'!$B$35-'[5]LIM362'!$B$34-'[5]LIM362'!$B$31-'[5]LIM362'!$B$29-'[5]LIM362'!$B$28-'[5]LIM362'!$B$24-'[5]LIM362'!$B$12</f>
        <v>40275000</v>
      </c>
      <c r="E217" s="47">
        <f>'[5]LIM362'!$E$53-'[5]LIM362'!$E$46-'[5]LIM362'!$E$38-'[5]LIM362'!$E$36-'[5]LIM362'!$E$35-'[5]LIM362'!$E$34-'[5]LIM362'!$E$31-'[5]LIM362'!$E$29-'[5]LIM362'!$E$28-'[5]LIM362'!$E$24-'[5]LIM362'!$E$12</f>
        <v>40731000</v>
      </c>
      <c r="F217" s="47">
        <f>'[5]LIM362'!$Q$53</f>
        <v>36025605</v>
      </c>
      <c r="G217" s="23">
        <f t="shared" si="46"/>
        <v>0.8944905027932961</v>
      </c>
      <c r="H217" s="19">
        <f t="shared" si="47"/>
        <v>0.8844763202474774</v>
      </c>
      <c r="I217" s="57">
        <f t="shared" si="48"/>
        <v>0</v>
      </c>
      <c r="J217" s="58">
        <f t="shared" si="52"/>
        <v>4705395</v>
      </c>
      <c r="K217" s="27">
        <f t="shared" si="50"/>
        <v>0.11552367975252265</v>
      </c>
    </row>
    <row r="218" spans="1:11" ht="12.75">
      <c r="A218" s="38" t="s">
        <v>29</v>
      </c>
      <c r="B218" s="39" t="s">
        <v>363</v>
      </c>
      <c r="C218" s="18" t="s">
        <v>364</v>
      </c>
      <c r="D218" s="47">
        <f>'[5]LIM364'!$B$53-'[5]LIM364'!$B$46-'[5]LIM364'!$B$38-'[5]LIM364'!$B$36-'[5]LIM364'!$B$35-'[5]LIM364'!$B$34-'[5]LIM364'!$B$31-'[5]LIM364'!$B$29-'[5]LIM364'!$B$28-'[5]LIM364'!$B$24-'[5]LIM364'!$B$12</f>
        <v>18004000</v>
      </c>
      <c r="E218" s="47">
        <f>'[5]LIM364'!$E$53-'[5]LIM364'!$E$46-'[5]LIM364'!$E$38-'[5]LIM364'!$E$36-'[5]LIM364'!$E$35-'[5]LIM364'!$E$34-'[5]LIM364'!$E$31-'[5]LIM364'!$E$29-'[5]LIM364'!$E$28-'[5]LIM364'!$E$24-'[5]LIM364'!$E$12</f>
        <v>13004000</v>
      </c>
      <c r="F218" s="47">
        <f>'[5]LIM364'!$Q$53</f>
        <v>1500000</v>
      </c>
      <c r="G218" s="23">
        <f t="shared" si="46"/>
        <v>0.08331481892912686</v>
      </c>
      <c r="H218" s="19">
        <f t="shared" si="47"/>
        <v>0.11534912334666257</v>
      </c>
      <c r="I218" s="57">
        <f t="shared" si="48"/>
        <v>0</v>
      </c>
      <c r="J218" s="58">
        <f t="shared" si="52"/>
        <v>11504000</v>
      </c>
      <c r="K218" s="27">
        <f t="shared" si="50"/>
        <v>0.8846508766533374</v>
      </c>
    </row>
    <row r="219" spans="1:11" ht="12.75">
      <c r="A219" s="38" t="s">
        <v>29</v>
      </c>
      <c r="B219" s="39" t="s">
        <v>365</v>
      </c>
      <c r="C219" s="18" t="s">
        <v>366</v>
      </c>
      <c r="D219" s="47">
        <f>'[5]LIM365'!$B$53-'[5]LIM365'!$B$46-'[5]LIM365'!$B$38-'[5]LIM365'!$B$36-'[5]LIM365'!$B$35-'[5]LIM365'!$B$34-'[5]LIM365'!$B$31-'[5]LIM365'!$B$29-'[5]LIM365'!$B$28-'[5]LIM365'!$B$24-'[5]LIM365'!$B$12</f>
        <v>32149000</v>
      </c>
      <c r="E219" s="47">
        <f>'[5]LIM365'!$E$53-'[5]LIM365'!$E$46-'[5]LIM365'!$E$38-'[5]LIM365'!$E$36-'[5]LIM365'!$E$35-'[5]LIM365'!$E$34-'[5]LIM365'!$E$31-'[5]LIM365'!$E$29-'[5]LIM365'!$E$28-'[5]LIM365'!$E$24-'[5]LIM365'!$E$12</f>
        <v>32149000</v>
      </c>
      <c r="F219" s="47">
        <f>'[5]LIM365'!$Q$53</f>
        <v>24154134</v>
      </c>
      <c r="G219" s="23">
        <f t="shared" si="46"/>
        <v>0.7513183613798252</v>
      </c>
      <c r="H219" s="19">
        <f t="shared" si="47"/>
        <v>0.7513183613798252</v>
      </c>
      <c r="I219" s="57">
        <f t="shared" si="48"/>
        <v>0</v>
      </c>
      <c r="J219" s="58">
        <f t="shared" si="52"/>
        <v>7994866</v>
      </c>
      <c r="K219" s="27">
        <f t="shared" si="50"/>
        <v>0.2486816386201748</v>
      </c>
    </row>
    <row r="220" spans="1:11" ht="12.75">
      <c r="A220" s="38" t="s">
        <v>29</v>
      </c>
      <c r="B220" s="39" t="s">
        <v>367</v>
      </c>
      <c r="C220" s="18" t="s">
        <v>368</v>
      </c>
      <c r="D220" s="47">
        <f>'[5]LIM366'!$B$53-'[5]LIM366'!$B$46-'[5]LIM366'!$B$38-'[5]LIM366'!$B$36-'[5]LIM366'!$B$35-'[5]LIM366'!$B$34-'[5]LIM366'!$B$31-'[5]LIM366'!$B$29-'[5]LIM366'!$B$28-'[5]LIM366'!$B$24-'[5]LIM366'!$B$12</f>
        <v>17836000</v>
      </c>
      <c r="E220" s="47">
        <f>'[5]LIM366'!$E$53-'[5]LIM366'!$E$46-'[5]LIM366'!$E$38-'[5]LIM366'!$E$36-'[5]LIM366'!$E$35-'[5]LIM366'!$E$34-'[5]LIM366'!$E$31-'[5]LIM366'!$E$29-'[5]LIM366'!$E$28-'[5]LIM366'!$E$24-'[5]LIM366'!$E$12</f>
        <v>17836000</v>
      </c>
      <c r="F220" s="47">
        <f>'[5]LIM366'!$Q$53</f>
        <v>14300036</v>
      </c>
      <c r="G220" s="23">
        <f t="shared" si="46"/>
        <v>0.8017512895267997</v>
      </c>
      <c r="H220" s="19">
        <f t="shared" si="47"/>
        <v>0.8017512895267997</v>
      </c>
      <c r="I220" s="57">
        <f t="shared" si="48"/>
        <v>0</v>
      </c>
      <c r="J220" s="58">
        <f t="shared" si="52"/>
        <v>3535964</v>
      </c>
      <c r="K220" s="27">
        <f t="shared" si="50"/>
        <v>0.19824871047320028</v>
      </c>
    </row>
    <row r="221" spans="1:11" ht="12.75">
      <c r="A221" s="38" t="s">
        <v>29</v>
      </c>
      <c r="B221" s="39" t="s">
        <v>369</v>
      </c>
      <c r="C221" s="18" t="s">
        <v>370</v>
      </c>
      <c r="D221" s="47">
        <f>'[5]LIM367'!$B$53-'[5]LIM367'!$B$46-'[5]LIM367'!$B$38-'[5]LIM367'!$B$36-'[5]LIM367'!$B$35-'[5]LIM367'!$B$34-'[5]LIM367'!$B$31-'[5]LIM367'!$B$29-'[5]LIM367'!$B$28-'[5]LIM367'!$B$24-'[5]LIM367'!$B$12</f>
        <v>123061000</v>
      </c>
      <c r="E221" s="47">
        <f>'[5]LIM367'!$E$53-'[5]LIM367'!$E$46-'[5]LIM367'!$E$38-'[5]LIM367'!$E$36-'[5]LIM367'!$E$35-'[5]LIM367'!$E$34-'[5]LIM367'!$E$31-'[5]LIM367'!$E$29-'[5]LIM367'!$E$28-'[5]LIM367'!$E$24-'[5]LIM367'!$E$12</f>
        <v>161215000</v>
      </c>
      <c r="F221" s="47">
        <f>'[5]LIM367'!$Q$53</f>
        <v>115883904</v>
      </c>
      <c r="G221" s="23">
        <f t="shared" si="46"/>
        <v>0.9416785496623625</v>
      </c>
      <c r="H221" s="19">
        <f t="shared" si="47"/>
        <v>0.7188158918214806</v>
      </c>
      <c r="I221" s="57">
        <f t="shared" si="48"/>
        <v>0</v>
      </c>
      <c r="J221" s="58">
        <f t="shared" si="52"/>
        <v>45331096</v>
      </c>
      <c r="K221" s="27">
        <f t="shared" si="50"/>
        <v>0.28118410817851935</v>
      </c>
    </row>
    <row r="222" spans="1:11" ht="12.75">
      <c r="A222" s="38" t="s">
        <v>48</v>
      </c>
      <c r="B222" s="39" t="s">
        <v>371</v>
      </c>
      <c r="C222" s="18" t="s">
        <v>372</v>
      </c>
      <c r="D222" s="47">
        <f>'[5]DC36'!$B$53-'[5]DC36'!$B$46-'[5]DC36'!$B$38-'[5]DC36'!$B$36-'[5]DC36'!$B$35-'[5]DC36'!$B$34-'[5]DC36'!$B$31-'[5]DC36'!$B$29-'[5]DC36'!$B$28-'[5]DC36'!$B$24-'[5]DC36'!$B$12</f>
        <v>1750000</v>
      </c>
      <c r="E222" s="47">
        <f>'[5]DC36'!$E$53-'[5]DC36'!$E$46-'[5]DC36'!$E$38-'[5]DC36'!$E$36-'[5]DC36'!$E$35-'[5]DC36'!$E$34-'[5]DC36'!$E$31-'[5]DC36'!$E$29-'[5]DC36'!$E$28-'[5]DC36'!$E$24-'[5]DC36'!$E$12</f>
        <v>1750000</v>
      </c>
      <c r="F222" s="47">
        <f>'[5]DC36'!$Q$53</f>
        <v>1725051</v>
      </c>
      <c r="G222" s="23">
        <f t="shared" si="46"/>
        <v>0.9857434285714286</v>
      </c>
      <c r="H222" s="19">
        <f t="shared" si="47"/>
        <v>0.9857434285714286</v>
      </c>
      <c r="I222" s="57">
        <f t="shared" si="48"/>
        <v>0</v>
      </c>
      <c r="J222" s="58">
        <f t="shared" si="52"/>
        <v>24949</v>
      </c>
      <c r="K222" s="27">
        <f t="shared" si="50"/>
        <v>0.01425657142857143</v>
      </c>
    </row>
    <row r="223" spans="1:11" ht="16.5">
      <c r="A223" s="40"/>
      <c r="B223" s="41" t="s">
        <v>636</v>
      </c>
      <c r="C223" s="42"/>
      <c r="D223" s="51">
        <f>SUM(D216:D222)</f>
        <v>269217000</v>
      </c>
      <c r="E223" s="51">
        <f>SUM(E216:E222)</f>
        <v>302827000</v>
      </c>
      <c r="F223" s="51">
        <f>SUM(F216:F222)</f>
        <v>226610349</v>
      </c>
      <c r="G223" s="24">
        <f t="shared" si="46"/>
        <v>0.8417386309185527</v>
      </c>
      <c r="H223" s="22">
        <f t="shared" si="47"/>
        <v>0.7483161970365918</v>
      </c>
      <c r="I223" s="62">
        <f>SUM(I216:I222)</f>
        <v>0</v>
      </c>
      <c r="J223" s="63">
        <f>SUM(J216:J222)</f>
        <v>76216651</v>
      </c>
      <c r="K223" s="28">
        <f t="shared" si="50"/>
        <v>0.25168380296340814</v>
      </c>
    </row>
    <row r="224" spans="1:11" ht="12.75">
      <c r="A224" s="38" t="s">
        <v>29</v>
      </c>
      <c r="B224" s="39" t="s">
        <v>373</v>
      </c>
      <c r="C224" s="18" t="s">
        <v>374</v>
      </c>
      <c r="D224" s="47">
        <f>'[5]LIM471'!$B$53-'[5]LIM471'!$B$46-'[5]LIM471'!$B$38-'[5]LIM471'!$B$36-'[5]LIM471'!$B$35-'[5]LIM471'!$B$34-'[5]LIM471'!$B$31-'[5]LIM471'!$B$29-'[5]LIM471'!$B$28-'[5]LIM471'!$B$24-'[5]LIM471'!$B$12</f>
        <v>16609000</v>
      </c>
      <c r="E224" s="47">
        <f>'[5]LIM471'!$E$53-'[5]LIM471'!$E$46-'[5]LIM471'!$E$38-'[5]LIM471'!$E$36-'[5]LIM471'!$E$35-'[5]LIM471'!$E$34-'[5]LIM471'!$E$31-'[5]LIM471'!$E$29-'[5]LIM471'!$E$28-'[5]LIM471'!$E$24-'[5]LIM471'!$E$12</f>
        <v>16609000</v>
      </c>
      <c r="F224" s="47">
        <f>'[5]LIM471'!$Q$53</f>
        <v>13473357</v>
      </c>
      <c r="G224" s="23">
        <f t="shared" si="46"/>
        <v>0.8112082003732916</v>
      </c>
      <c r="H224" s="19">
        <f t="shared" si="47"/>
        <v>0.8112082003732916</v>
      </c>
      <c r="I224" s="57">
        <f t="shared" si="48"/>
        <v>0</v>
      </c>
      <c r="J224" s="58">
        <f aca="true" t="shared" si="53" ref="J224:J229">IF($F224&lt;=$E224,$E224-$F224,0)</f>
        <v>3135643</v>
      </c>
      <c r="K224" s="27">
        <f t="shared" si="50"/>
        <v>0.18879179962670842</v>
      </c>
    </row>
    <row r="225" spans="1:11" ht="12.75">
      <c r="A225" s="38" t="s">
        <v>29</v>
      </c>
      <c r="B225" s="39" t="s">
        <v>375</v>
      </c>
      <c r="C225" s="18" t="s">
        <v>376</v>
      </c>
      <c r="D225" s="47">
        <f>'[5]LIM472'!$B$53-'[5]LIM472'!$B$46-'[5]LIM472'!$B$38-'[5]LIM472'!$B$36-'[5]LIM472'!$B$35-'[5]LIM472'!$B$34-'[5]LIM472'!$B$31-'[5]LIM472'!$B$29-'[5]LIM472'!$B$28-'[5]LIM472'!$B$24-'[5]LIM472'!$B$12</f>
        <v>28893000</v>
      </c>
      <c r="E225" s="47">
        <f>'[5]LIM472'!$E$53-'[5]LIM472'!$E$46-'[5]LIM472'!$E$38-'[5]LIM472'!$E$36-'[5]LIM472'!$E$35-'[5]LIM472'!$E$34-'[5]LIM472'!$E$31-'[5]LIM472'!$E$29-'[5]LIM472'!$E$28-'[5]LIM472'!$E$24-'[5]LIM472'!$E$12</f>
        <v>28893000</v>
      </c>
      <c r="F225" s="47">
        <f>'[5]LIM472'!$Q$53</f>
        <v>19218617</v>
      </c>
      <c r="G225" s="23">
        <f t="shared" si="46"/>
        <v>0.665165161111688</v>
      </c>
      <c r="H225" s="19">
        <f t="shared" si="47"/>
        <v>0.665165161111688</v>
      </c>
      <c r="I225" s="57">
        <f t="shared" si="48"/>
        <v>0</v>
      </c>
      <c r="J225" s="58">
        <f t="shared" si="53"/>
        <v>9674383</v>
      </c>
      <c r="K225" s="27">
        <f t="shared" si="50"/>
        <v>0.33483483888831206</v>
      </c>
    </row>
    <row r="226" spans="1:11" ht="12.75">
      <c r="A226" s="38" t="s">
        <v>29</v>
      </c>
      <c r="B226" s="39" t="s">
        <v>377</v>
      </c>
      <c r="C226" s="18" t="s">
        <v>378</v>
      </c>
      <c r="D226" s="47">
        <f>'[5]LIM473'!$B$53-'[5]LIM473'!$B$46-'[5]LIM473'!$B$38-'[5]LIM473'!$B$36-'[5]LIM473'!$B$35-'[5]LIM473'!$B$34-'[5]LIM473'!$B$31-'[5]LIM473'!$B$29-'[5]LIM473'!$B$28-'[5]LIM473'!$B$24-'[5]LIM473'!$B$12</f>
        <v>30651000</v>
      </c>
      <c r="E226" s="47">
        <f>'[5]LIM473'!$E$53-'[5]LIM473'!$E$46-'[5]LIM473'!$E$38-'[5]LIM473'!$E$36-'[5]LIM473'!$E$35-'[5]LIM473'!$E$34-'[5]LIM473'!$E$31-'[5]LIM473'!$E$29-'[5]LIM473'!$E$28-'[5]LIM473'!$E$24-'[5]LIM473'!$E$12</f>
        <v>35651000</v>
      </c>
      <c r="F226" s="47">
        <f>'[5]LIM473'!$Q$53</f>
        <v>29887079</v>
      </c>
      <c r="G226" s="23">
        <f t="shared" si="46"/>
        <v>0.9750768001044011</v>
      </c>
      <c r="H226" s="19">
        <f t="shared" si="47"/>
        <v>0.8383237216347368</v>
      </c>
      <c r="I226" s="57">
        <f t="shared" si="48"/>
        <v>0</v>
      </c>
      <c r="J226" s="58">
        <f t="shared" si="53"/>
        <v>5763921</v>
      </c>
      <c r="K226" s="27">
        <f t="shared" si="50"/>
        <v>0.16167627836526324</v>
      </c>
    </row>
    <row r="227" spans="1:11" ht="12.75">
      <c r="A227" s="38" t="s">
        <v>29</v>
      </c>
      <c r="B227" s="39" t="s">
        <v>379</v>
      </c>
      <c r="C227" s="18" t="s">
        <v>380</v>
      </c>
      <c r="D227" s="47">
        <f>'[5]LIM474'!$B$53-'[5]LIM474'!$B$46-'[5]LIM474'!$B$38-'[5]LIM474'!$B$36-'[5]LIM474'!$B$35-'[5]LIM474'!$B$34-'[5]LIM474'!$B$31-'[5]LIM474'!$B$29-'[5]LIM474'!$B$28-'[5]LIM474'!$B$24-'[5]LIM474'!$B$12</f>
        <v>14811000</v>
      </c>
      <c r="E227" s="47">
        <f>'[5]LIM474'!$E$53-'[5]LIM474'!$E$46-'[5]LIM474'!$E$38-'[5]LIM474'!$E$36-'[5]LIM474'!$E$35-'[5]LIM474'!$E$34-'[5]LIM474'!$E$31-'[5]LIM474'!$E$29-'[5]LIM474'!$E$28-'[5]LIM474'!$E$24-'[5]LIM474'!$E$12</f>
        <v>14811000</v>
      </c>
      <c r="F227" s="47">
        <f>'[5]LIM474'!$Q$53</f>
        <v>18562875</v>
      </c>
      <c r="G227" s="23">
        <f t="shared" si="46"/>
        <v>1.2533167915738304</v>
      </c>
      <c r="H227" s="19">
        <f t="shared" si="47"/>
        <v>1.2533167915738304</v>
      </c>
      <c r="I227" s="57">
        <f t="shared" si="48"/>
        <v>-3751875</v>
      </c>
      <c r="J227" s="58">
        <f t="shared" si="53"/>
        <v>0</v>
      </c>
      <c r="K227" s="27">
        <f t="shared" si="50"/>
        <v>-0.25331679157383025</v>
      </c>
    </row>
    <row r="228" spans="1:11" ht="12.75">
      <c r="A228" s="38" t="s">
        <v>29</v>
      </c>
      <c r="B228" s="39" t="s">
        <v>381</v>
      </c>
      <c r="C228" s="18" t="s">
        <v>382</v>
      </c>
      <c r="D228" s="47">
        <f>'[5]LIM475'!$B$53-'[5]LIM475'!$B$46-'[5]LIM475'!$B$38-'[5]LIM475'!$B$36-'[5]LIM475'!$B$35-'[5]LIM475'!$B$34-'[5]LIM475'!$B$31-'[5]LIM475'!$B$29-'[5]LIM475'!$B$28-'[5]LIM475'!$B$24-'[5]LIM475'!$B$12</f>
        <v>50941000</v>
      </c>
      <c r="E228" s="47">
        <f>'[5]LIM475'!$E$53-'[5]LIM475'!$E$46-'[5]LIM475'!$E$38-'[5]LIM475'!$E$36-'[5]LIM475'!$E$35-'[5]LIM475'!$E$34-'[5]LIM475'!$E$31-'[5]LIM475'!$E$29-'[5]LIM475'!$E$28-'[5]LIM475'!$E$24-'[5]LIM475'!$E$12</f>
        <v>40941000</v>
      </c>
      <c r="F228" s="47">
        <f>'[5]LIM475'!$Q$53</f>
        <v>37679513</v>
      </c>
      <c r="G228" s="23">
        <f t="shared" si="46"/>
        <v>0.7396696766847922</v>
      </c>
      <c r="H228" s="19">
        <f t="shared" si="47"/>
        <v>0.9203368994406586</v>
      </c>
      <c r="I228" s="57">
        <f t="shared" si="48"/>
        <v>0</v>
      </c>
      <c r="J228" s="58">
        <f t="shared" si="53"/>
        <v>3261487</v>
      </c>
      <c r="K228" s="27">
        <f t="shared" si="50"/>
        <v>0.07966310055934149</v>
      </c>
    </row>
    <row r="229" spans="1:11" ht="12.75">
      <c r="A229" s="38" t="s">
        <v>48</v>
      </c>
      <c r="B229" s="39" t="s">
        <v>383</v>
      </c>
      <c r="C229" s="18" t="s">
        <v>384</v>
      </c>
      <c r="D229" s="47">
        <f>'[5]DC47'!$B$53-'[5]DC47'!$B$46-'[5]DC47'!$B$38-'[5]DC47'!$B$36-'[5]DC47'!$B$35-'[5]DC47'!$B$34-'[5]DC47'!$B$31-'[5]DC47'!$B$29-'[5]DC47'!$B$28-'[5]DC47'!$B$24-'[5]DC47'!$B$12</f>
        <v>341516000</v>
      </c>
      <c r="E229" s="47">
        <f>'[5]DC47'!$E$53-'[5]DC47'!$E$46-'[5]DC47'!$E$38-'[5]DC47'!$E$36-'[5]DC47'!$E$35-'[5]DC47'!$E$34-'[5]DC47'!$E$31-'[5]DC47'!$E$29-'[5]DC47'!$E$28-'[5]DC47'!$E$24-'[5]DC47'!$E$12</f>
        <v>341610000</v>
      </c>
      <c r="F229" s="47">
        <f>'[5]DC47'!$Q$53</f>
        <v>369981222</v>
      </c>
      <c r="G229" s="23">
        <f t="shared" si="46"/>
        <v>1.08334960001874</v>
      </c>
      <c r="H229" s="19">
        <f t="shared" si="47"/>
        <v>1.083051497321507</v>
      </c>
      <c r="I229" s="57">
        <f t="shared" si="48"/>
        <v>-28371222</v>
      </c>
      <c r="J229" s="58">
        <f t="shared" si="53"/>
        <v>0</v>
      </c>
      <c r="K229" s="27">
        <f t="shared" si="50"/>
        <v>-0.08305149732150698</v>
      </c>
    </row>
    <row r="230" spans="1:11" ht="16.5">
      <c r="A230" s="40"/>
      <c r="B230" s="41" t="s">
        <v>637</v>
      </c>
      <c r="C230" s="42"/>
      <c r="D230" s="51">
        <f>SUM(D224:D229)</f>
        <v>483421000</v>
      </c>
      <c r="E230" s="51">
        <f>SUM(E224:E229)</f>
        <v>478515000</v>
      </c>
      <c r="F230" s="51">
        <f>SUM(F224:F229)</f>
        <v>488802663</v>
      </c>
      <c r="G230" s="24">
        <f t="shared" si="46"/>
        <v>1.0111324559752266</v>
      </c>
      <c r="H230" s="22">
        <f t="shared" si="47"/>
        <v>1.0214991442274537</v>
      </c>
      <c r="I230" s="62">
        <f>SUM(I224:I229)</f>
        <v>-32123097</v>
      </c>
      <c r="J230" s="63">
        <f>SUM(J224:J229)</f>
        <v>21835434</v>
      </c>
      <c r="K230" s="28">
        <f t="shared" si="50"/>
        <v>-0.021499144227453686</v>
      </c>
    </row>
    <row r="231" spans="1:11" ht="16.5">
      <c r="A231" s="44"/>
      <c r="B231" s="45" t="s">
        <v>638</v>
      </c>
      <c r="C231" s="46"/>
      <c r="D231" s="53">
        <f>SUM(D196:D201,D203:D207,D209:D214,D216:D222,D224:D229)</f>
        <v>2392703000</v>
      </c>
      <c r="E231" s="53">
        <f>SUM(E196:E201,E203:E207,E209:E214,E216:E222,E224:E229)</f>
        <v>2482003000</v>
      </c>
      <c r="F231" s="53">
        <f>SUM(F196:F201,F203:F207,F209:F214,F216:F222,F224:F229)</f>
        <v>2279459457</v>
      </c>
      <c r="G231" s="29">
        <f t="shared" si="46"/>
        <v>0.9526712914222952</v>
      </c>
      <c r="H231" s="30">
        <f t="shared" si="47"/>
        <v>0.918395125630388</v>
      </c>
      <c r="I231" s="62">
        <f>I230+I223+I215+I208+I202</f>
        <v>-238818258</v>
      </c>
      <c r="J231" s="63">
        <f>J230+J223+J215+J208+J202</f>
        <v>441361801</v>
      </c>
      <c r="K231" s="31">
        <f t="shared" si="50"/>
        <v>0.08160487436961196</v>
      </c>
    </row>
    <row r="232" spans="1:11" ht="16.5">
      <c r="A232" s="91"/>
      <c r="B232" s="92"/>
      <c r="C232" s="93"/>
      <c r="D232" s="94"/>
      <c r="E232" s="94"/>
      <c r="F232" s="94"/>
      <c r="G232" s="95"/>
      <c r="H232" s="96" t="s">
        <v>603</v>
      </c>
      <c r="I232" s="134">
        <f>I231+J231</f>
        <v>202543543</v>
      </c>
      <c r="J232" s="135"/>
      <c r="K232" s="97"/>
    </row>
    <row r="233" spans="1:11" ht="16.5">
      <c r="A233" s="33"/>
      <c r="B233" s="26"/>
      <c r="C233" s="12"/>
      <c r="D233" s="52"/>
      <c r="E233" s="52"/>
      <c r="F233" s="52"/>
      <c r="G233" s="23"/>
      <c r="H233" s="64"/>
      <c r="I233" s="89"/>
      <c r="J233" s="90"/>
      <c r="K233" s="27"/>
    </row>
    <row r="234" spans="1:11" ht="16.5">
      <c r="A234" s="33"/>
      <c r="B234" s="35" t="s">
        <v>385</v>
      </c>
      <c r="C234" s="36"/>
      <c r="D234" s="52"/>
      <c r="E234" s="52"/>
      <c r="F234" s="52"/>
      <c r="G234" s="23"/>
      <c r="H234" s="19"/>
      <c r="I234" s="59"/>
      <c r="J234" s="60"/>
      <c r="K234" s="27"/>
    </row>
    <row r="235" spans="1:11" ht="12.75">
      <c r="A235" s="38" t="s">
        <v>29</v>
      </c>
      <c r="B235" s="39" t="s">
        <v>386</v>
      </c>
      <c r="C235" s="18" t="s">
        <v>387</v>
      </c>
      <c r="D235" s="47">
        <f>'[6]MP301'!$B$53-'[6]MP301'!$B$46-'[6]MP301'!$B$38-'[6]MP301'!$B$36-'[6]MP301'!$B$35-'[6]MP301'!$B$34-'[6]MP301'!$B$31-'[6]MP301'!$B$29-'[6]MP301'!$B$28-'[6]MP301'!$B$24-'[6]MP301'!$B$12</f>
        <v>73822000</v>
      </c>
      <c r="E235" s="47">
        <f>'[6]MP301'!$E$53-'[6]MP301'!$E$46-'[6]MP301'!$E$38-'[6]MP301'!$E$36-'[6]MP301'!$E$35-'[6]MP301'!$E$34-'[6]MP301'!$E$31-'[6]MP301'!$E$29-'[6]MP301'!$E$28-'[6]MP301'!$E$24-'[6]MP301'!$E$12</f>
        <v>74185000</v>
      </c>
      <c r="F235" s="47">
        <f>'[6]MP301'!$Q$53</f>
        <v>1291349</v>
      </c>
      <c r="G235" s="23">
        <f aca="true" t="shared" si="54" ref="G235:G259">IF($D235=0,0,$F235/$D235)</f>
        <v>0.01749273929181003</v>
      </c>
      <c r="H235" s="19">
        <f aca="true" t="shared" si="55" ref="H235:H259">IF($E235=0,0,$F235/$E235)</f>
        <v>0.01740714430140864</v>
      </c>
      <c r="I235" s="57">
        <f aca="true" t="shared" si="56" ref="I235:I242">IF($F235&gt;$E235,$E235-$F235,0)</f>
        <v>0</v>
      </c>
      <c r="J235" s="58">
        <f aca="true" t="shared" si="57" ref="J235:J242">IF($F235&lt;=$E235,$E235-$F235,0)</f>
        <v>72893651</v>
      </c>
      <c r="K235" s="27">
        <f aca="true" t="shared" si="58" ref="K235:K259">IF($E235=0,0,($E235-$F235)/$E235)</f>
        <v>0.9825928556985913</v>
      </c>
    </row>
    <row r="236" spans="1:11" ht="12.75">
      <c r="A236" s="38" t="s">
        <v>29</v>
      </c>
      <c r="B236" s="39" t="s">
        <v>388</v>
      </c>
      <c r="C236" s="18" t="s">
        <v>389</v>
      </c>
      <c r="D236" s="47">
        <f>'[6]MP302'!$B$53-'[6]MP302'!$B$46-'[6]MP302'!$B$38-'[6]MP302'!$B$36-'[6]MP302'!$B$35-'[6]MP302'!$B$34-'[6]MP302'!$B$31-'[6]MP302'!$B$29-'[6]MP302'!$B$28-'[6]MP302'!$B$24-'[6]MP302'!$B$12</f>
        <v>31525000</v>
      </c>
      <c r="E236" s="47">
        <f>'[6]MP302'!$E$53-'[6]MP302'!$E$46-'[6]MP302'!$E$38-'[6]MP302'!$E$36-'[6]MP302'!$E$35-'[6]MP302'!$E$34-'[6]MP302'!$E$31-'[6]MP302'!$E$29-'[6]MP302'!$E$28-'[6]MP302'!$E$24-'[6]MP302'!$E$12</f>
        <v>31525000</v>
      </c>
      <c r="F236" s="47">
        <f>'[6]MP302'!$Q$53</f>
        <v>19489778</v>
      </c>
      <c r="G236" s="23">
        <f t="shared" si="54"/>
        <v>0.6182324504361618</v>
      </c>
      <c r="H236" s="19">
        <f t="shared" si="55"/>
        <v>0.6182324504361618</v>
      </c>
      <c r="I236" s="57">
        <f t="shared" si="56"/>
        <v>0</v>
      </c>
      <c r="J236" s="58">
        <f t="shared" si="57"/>
        <v>12035222</v>
      </c>
      <c r="K236" s="27">
        <f t="shared" si="58"/>
        <v>0.38176754956383824</v>
      </c>
    </row>
    <row r="237" spans="1:11" ht="12.75">
      <c r="A237" s="38" t="s">
        <v>29</v>
      </c>
      <c r="B237" s="39" t="s">
        <v>390</v>
      </c>
      <c r="C237" s="18" t="s">
        <v>391</v>
      </c>
      <c r="D237" s="47">
        <f>'[6]MP303'!$B$53-'[6]MP303'!$B$46-'[6]MP303'!$B$38-'[6]MP303'!$B$36-'[6]MP303'!$B$35-'[6]MP303'!$B$34-'[6]MP303'!$B$31-'[6]MP303'!$B$29-'[6]MP303'!$B$28-'[6]MP303'!$B$24-'[6]MP303'!$B$12</f>
        <v>42245000</v>
      </c>
      <c r="E237" s="47">
        <f>'[6]MP303'!$E$53-'[6]MP303'!$E$46-'[6]MP303'!$E$38-'[6]MP303'!$E$36-'[6]MP303'!$E$35-'[6]MP303'!$E$34-'[6]MP303'!$E$31-'[6]MP303'!$E$29-'[6]MP303'!$E$28-'[6]MP303'!$E$24-'[6]MP303'!$E$12</f>
        <v>42245000</v>
      </c>
      <c r="F237" s="47">
        <f>'[6]MP303'!$Q$53</f>
        <v>11572159</v>
      </c>
      <c r="G237" s="23">
        <f t="shared" si="54"/>
        <v>0.27392967215055036</v>
      </c>
      <c r="H237" s="19">
        <f t="shared" si="55"/>
        <v>0.27392967215055036</v>
      </c>
      <c r="I237" s="57">
        <f t="shared" si="56"/>
        <v>0</v>
      </c>
      <c r="J237" s="58">
        <f t="shared" si="57"/>
        <v>30672841</v>
      </c>
      <c r="K237" s="27">
        <f t="shared" si="58"/>
        <v>0.7260703278494497</v>
      </c>
    </row>
    <row r="238" spans="1:11" ht="12.75">
      <c r="A238" s="38" t="s">
        <v>29</v>
      </c>
      <c r="B238" s="39" t="s">
        <v>392</v>
      </c>
      <c r="C238" s="18" t="s">
        <v>393</v>
      </c>
      <c r="D238" s="47">
        <f>'[6]MP304'!$B$53-'[6]MP304'!$B$46-'[6]MP304'!$B$38-'[6]MP304'!$B$36-'[6]MP304'!$B$35-'[6]MP304'!$B$34-'[6]MP304'!$B$31-'[6]MP304'!$B$29-'[6]MP304'!$B$28-'[6]MP304'!$B$24-'[6]MP304'!$B$12</f>
        <v>23846000</v>
      </c>
      <c r="E238" s="47">
        <f>'[6]MP304'!$E$53-'[6]MP304'!$E$46-'[6]MP304'!$E$38-'[6]MP304'!$E$36-'[6]MP304'!$E$35-'[6]MP304'!$E$34-'[6]MP304'!$E$31-'[6]MP304'!$E$29-'[6]MP304'!$E$28-'[6]MP304'!$E$24-'[6]MP304'!$E$12</f>
        <v>23846000</v>
      </c>
      <c r="F238" s="47">
        <f>'[6]MP304'!$Q$53</f>
        <v>161110</v>
      </c>
      <c r="G238" s="23">
        <f t="shared" si="54"/>
        <v>0.006756269395286421</v>
      </c>
      <c r="H238" s="19">
        <f t="shared" si="55"/>
        <v>0.006756269395286421</v>
      </c>
      <c r="I238" s="57">
        <f t="shared" si="56"/>
        <v>0</v>
      </c>
      <c r="J238" s="58">
        <f t="shared" si="57"/>
        <v>23684890</v>
      </c>
      <c r="K238" s="27">
        <f t="shared" si="58"/>
        <v>0.9932437306047136</v>
      </c>
    </row>
    <row r="239" spans="1:11" ht="12.75">
      <c r="A239" s="38" t="s">
        <v>29</v>
      </c>
      <c r="B239" s="39" t="s">
        <v>394</v>
      </c>
      <c r="C239" s="18" t="s">
        <v>395</v>
      </c>
      <c r="D239" s="47">
        <f>'[6]MP305'!$B$53-'[6]MP305'!$B$46-'[6]MP305'!$B$38-'[6]MP305'!$B$36-'[6]MP305'!$B$35-'[6]MP305'!$B$34-'[6]MP305'!$B$31-'[6]MP305'!$B$29-'[6]MP305'!$B$28-'[6]MP305'!$B$24-'[6]MP305'!$B$12</f>
        <v>43580000</v>
      </c>
      <c r="E239" s="47">
        <f>'[6]MP305'!$E$53-'[6]MP305'!$E$46-'[6]MP305'!$E$38-'[6]MP305'!$E$36-'[6]MP305'!$E$35-'[6]MP305'!$E$34-'[6]MP305'!$E$31-'[6]MP305'!$E$29-'[6]MP305'!$E$28-'[6]MP305'!$E$24-'[6]MP305'!$E$12</f>
        <v>40258000</v>
      </c>
      <c r="F239" s="47">
        <f>'[6]MP305'!$Q$53</f>
        <v>2434040</v>
      </c>
      <c r="G239" s="23">
        <f t="shared" si="54"/>
        <v>0.055852225791647545</v>
      </c>
      <c r="H239" s="19">
        <f t="shared" si="55"/>
        <v>0.060461026379849965</v>
      </c>
      <c r="I239" s="57">
        <f t="shared" si="56"/>
        <v>0</v>
      </c>
      <c r="J239" s="58">
        <f t="shared" si="57"/>
        <v>37823960</v>
      </c>
      <c r="K239" s="27">
        <f t="shared" si="58"/>
        <v>0.93953897362015</v>
      </c>
    </row>
    <row r="240" spans="1:11" ht="12.75">
      <c r="A240" s="38" t="s">
        <v>29</v>
      </c>
      <c r="B240" s="39" t="s">
        <v>396</v>
      </c>
      <c r="C240" s="18" t="s">
        <v>397</v>
      </c>
      <c r="D240" s="47">
        <f>'[6]MP306'!$B$53-'[6]MP306'!$B$46-'[6]MP306'!$B$38-'[6]MP306'!$B$36-'[6]MP306'!$B$35-'[6]MP306'!$B$34-'[6]MP306'!$B$31-'[6]MP306'!$B$29-'[6]MP306'!$B$28-'[6]MP306'!$B$24-'[6]MP306'!$B$12</f>
        <v>16617000</v>
      </c>
      <c r="E240" s="47">
        <f>'[6]MP306'!$E$53-'[6]MP306'!$E$46-'[6]MP306'!$E$38-'[6]MP306'!$E$36-'[6]MP306'!$E$35-'[6]MP306'!$E$34-'[6]MP306'!$E$31-'[6]MP306'!$E$29-'[6]MP306'!$E$28-'[6]MP306'!$E$24-'[6]MP306'!$E$12</f>
        <v>16617000</v>
      </c>
      <c r="F240" s="47">
        <f>'[6]MP306'!$Q$53</f>
        <v>5494936</v>
      </c>
      <c r="G240" s="23">
        <f t="shared" si="54"/>
        <v>0.33068159114160195</v>
      </c>
      <c r="H240" s="19">
        <f t="shared" si="55"/>
        <v>0.33068159114160195</v>
      </c>
      <c r="I240" s="57">
        <f t="shared" si="56"/>
        <v>0</v>
      </c>
      <c r="J240" s="58">
        <f t="shared" si="57"/>
        <v>11122064</v>
      </c>
      <c r="K240" s="27">
        <f t="shared" si="58"/>
        <v>0.669318408858398</v>
      </c>
    </row>
    <row r="241" spans="1:11" ht="12.75">
      <c r="A241" s="38" t="s">
        <v>29</v>
      </c>
      <c r="B241" s="39" t="s">
        <v>398</v>
      </c>
      <c r="C241" s="18" t="s">
        <v>399</v>
      </c>
      <c r="D241" s="47">
        <f>'[6]MP307'!$B$53-'[6]MP307'!$B$46-'[6]MP307'!$B$38-'[6]MP307'!$B$36-'[6]MP307'!$B$35-'[6]MP307'!$B$34-'[6]MP307'!$B$31-'[6]MP307'!$B$29-'[6]MP307'!$B$28-'[6]MP307'!$B$24-'[6]MP307'!$B$12</f>
        <v>74737000</v>
      </c>
      <c r="E241" s="47">
        <f>'[6]MP307'!$E$53-'[6]MP307'!$E$46-'[6]MP307'!$E$38-'[6]MP307'!$E$36-'[6]MP307'!$E$35-'[6]MP307'!$E$34-'[6]MP307'!$E$31-'[6]MP307'!$E$29-'[6]MP307'!$E$28-'[6]MP307'!$E$24-'[6]MP307'!$E$12</f>
        <v>74737000</v>
      </c>
      <c r="F241" s="47">
        <f>'[6]MP307'!$Q$53</f>
        <v>77692486</v>
      </c>
      <c r="G241" s="23">
        <f t="shared" si="54"/>
        <v>1.0395451516651726</v>
      </c>
      <c r="H241" s="19">
        <f t="shared" si="55"/>
        <v>1.0395451516651726</v>
      </c>
      <c r="I241" s="57">
        <f t="shared" si="56"/>
        <v>-2955486</v>
      </c>
      <c r="J241" s="58">
        <f t="shared" si="57"/>
        <v>0</v>
      </c>
      <c r="K241" s="27">
        <f t="shared" si="58"/>
        <v>-0.039545151665172536</v>
      </c>
    </row>
    <row r="242" spans="1:11" ht="12.75">
      <c r="A242" s="38" t="s">
        <v>48</v>
      </c>
      <c r="B242" s="39" t="s">
        <v>400</v>
      </c>
      <c r="C242" s="18" t="s">
        <v>401</v>
      </c>
      <c r="D242" s="47">
        <f>'[6]DC30'!$B$53-'[6]DC30'!$B$46-'[6]DC30'!$B$38-'[6]DC30'!$B$36-'[6]DC30'!$B$35-'[6]DC30'!$B$34-'[6]DC30'!$B$31-'[6]DC30'!$B$29-'[6]DC30'!$B$28-'[6]DC30'!$B$24-'[6]DC30'!$B$12</f>
        <v>2000000</v>
      </c>
      <c r="E242" s="47">
        <f>'[6]DC30'!$E$53-'[6]DC30'!$E$46-'[6]DC30'!$E$38-'[6]DC30'!$E$36-'[6]DC30'!$E$35-'[6]DC30'!$E$34-'[6]DC30'!$E$31-'[6]DC30'!$E$29-'[6]DC30'!$E$28-'[6]DC30'!$E$24-'[6]DC30'!$E$12</f>
        <v>2000000</v>
      </c>
      <c r="F242" s="47">
        <f>'[6]DC30'!$Q$53</f>
        <v>1950352</v>
      </c>
      <c r="G242" s="23">
        <f t="shared" si="54"/>
        <v>0.975176</v>
      </c>
      <c r="H242" s="19">
        <f t="shared" si="55"/>
        <v>0.975176</v>
      </c>
      <c r="I242" s="57">
        <f t="shared" si="56"/>
        <v>0</v>
      </c>
      <c r="J242" s="58">
        <f t="shared" si="57"/>
        <v>49648</v>
      </c>
      <c r="K242" s="27">
        <f t="shared" si="58"/>
        <v>0.024824</v>
      </c>
    </row>
    <row r="243" spans="1:11" ht="16.5">
      <c r="A243" s="40"/>
      <c r="B243" s="41" t="s">
        <v>639</v>
      </c>
      <c r="C243" s="42"/>
      <c r="D243" s="51">
        <f>SUM(D235:D242)</f>
        <v>308372000</v>
      </c>
      <c r="E243" s="51">
        <f>SUM(E235:E242)</f>
        <v>305413000</v>
      </c>
      <c r="F243" s="51">
        <f>SUM(F235:F242)</f>
        <v>120086210</v>
      </c>
      <c r="G243" s="24">
        <f t="shared" si="54"/>
        <v>0.38941995382200717</v>
      </c>
      <c r="H243" s="22">
        <f t="shared" si="55"/>
        <v>0.39319285688559424</v>
      </c>
      <c r="I243" s="62">
        <f>SUM(I235:I242)</f>
        <v>-2955486</v>
      </c>
      <c r="J243" s="63">
        <f>SUM(J235:J242)</f>
        <v>188282276</v>
      </c>
      <c r="K243" s="28">
        <f t="shared" si="58"/>
        <v>0.6068071431144058</v>
      </c>
    </row>
    <row r="244" spans="1:11" ht="12.75">
      <c r="A244" s="38" t="s">
        <v>29</v>
      </c>
      <c r="B244" s="39" t="s">
        <v>402</v>
      </c>
      <c r="C244" s="18" t="s">
        <v>403</v>
      </c>
      <c r="D244" s="47">
        <f>'[6]MP311'!$B$53-'[6]MP311'!$B$46-'[6]MP311'!$B$38-'[6]MP311'!$B$36-'[6]MP311'!$B$35-'[6]MP311'!$B$34-'[6]MP311'!$B$31-'[6]MP311'!$B$29-'[6]MP311'!$B$28-'[6]MP311'!$B$24-'[6]MP311'!$B$12</f>
        <v>22562000</v>
      </c>
      <c r="E244" s="47">
        <f>'[6]MP311'!$E$53-'[6]MP311'!$E$46-'[6]MP311'!$E$38-'[6]MP311'!$E$36-'[6]MP311'!$E$35-'[6]MP311'!$E$34-'[6]MP311'!$E$31-'[6]MP311'!$E$29-'[6]MP311'!$E$28-'[6]MP311'!$E$24-'[6]MP311'!$E$12</f>
        <v>22562000</v>
      </c>
      <c r="F244" s="47">
        <f>'[6]MP311'!$Q$53</f>
        <v>20284479</v>
      </c>
      <c r="G244" s="23">
        <f t="shared" si="54"/>
        <v>0.8990550039890081</v>
      </c>
      <c r="H244" s="19">
        <f t="shared" si="55"/>
        <v>0.8990550039890081</v>
      </c>
      <c r="I244" s="57">
        <f aca="true" t="shared" si="59" ref="I244:I250">IF($F244&gt;$E244,$E244-$F244,0)</f>
        <v>0</v>
      </c>
      <c r="J244" s="58">
        <f aca="true" t="shared" si="60" ref="J244:J250">IF($F244&lt;=$E244,$E244-$F244,0)</f>
        <v>2277521</v>
      </c>
      <c r="K244" s="27">
        <f t="shared" si="58"/>
        <v>0.10094499601099194</v>
      </c>
    </row>
    <row r="245" spans="1:11" ht="12.75">
      <c r="A245" s="38" t="s">
        <v>29</v>
      </c>
      <c r="B245" s="39" t="s">
        <v>404</v>
      </c>
      <c r="C245" s="18" t="s">
        <v>405</v>
      </c>
      <c r="D245" s="47">
        <f>'[6]MP312'!$B$53-'[6]MP312'!$B$46-'[6]MP312'!$B$38-'[6]MP312'!$B$36-'[6]MP312'!$B$35-'[6]MP312'!$B$34-'[6]MP312'!$B$31-'[6]MP312'!$B$29-'[6]MP312'!$B$28-'[6]MP312'!$B$24-'[6]MP312'!$B$12</f>
        <v>73005000</v>
      </c>
      <c r="E245" s="47">
        <f>'[6]MP312'!$E$53-'[6]MP312'!$E$46-'[6]MP312'!$E$38-'[6]MP312'!$E$36-'[6]MP312'!$E$35-'[6]MP312'!$E$34-'[6]MP312'!$E$31-'[6]MP312'!$E$29-'[6]MP312'!$E$28-'[6]MP312'!$E$24-'[6]MP312'!$E$12</f>
        <v>69675000</v>
      </c>
      <c r="F245" s="47">
        <f>'[6]MP312'!$Q$53</f>
        <v>70358679</v>
      </c>
      <c r="G245" s="23">
        <f t="shared" si="54"/>
        <v>0.9637515101705363</v>
      </c>
      <c r="H245" s="19">
        <f t="shared" si="55"/>
        <v>1.0098124004305704</v>
      </c>
      <c r="I245" s="57">
        <f t="shared" si="59"/>
        <v>-683679</v>
      </c>
      <c r="J245" s="58">
        <f t="shared" si="60"/>
        <v>0</v>
      </c>
      <c r="K245" s="27">
        <f t="shared" si="58"/>
        <v>-0.009812400430570505</v>
      </c>
    </row>
    <row r="246" spans="1:11" ht="12.75">
      <c r="A246" s="38" t="s">
        <v>29</v>
      </c>
      <c r="B246" s="39" t="s">
        <v>406</v>
      </c>
      <c r="C246" s="18" t="s">
        <v>407</v>
      </c>
      <c r="D246" s="47">
        <f>'[6]MP313'!$B$53-'[6]MP313'!$B$46-'[6]MP313'!$B$38-'[6]MP313'!$B$36-'[6]MP313'!$B$35-'[6]MP313'!$B$34-'[6]MP313'!$B$31-'[6]MP313'!$B$29-'[6]MP313'!$B$28-'[6]MP313'!$B$24-'[6]MP313'!$B$12</f>
        <v>47489000</v>
      </c>
      <c r="E246" s="47">
        <f>'[6]MP313'!$E$53-'[6]MP313'!$E$46-'[6]MP313'!$E$38-'[6]MP313'!$E$36-'[6]MP313'!$E$35-'[6]MP313'!$E$34-'[6]MP313'!$E$31-'[6]MP313'!$E$29-'[6]MP313'!$E$28-'[6]MP313'!$E$24-'[6]MP313'!$E$12</f>
        <v>47489000</v>
      </c>
      <c r="F246" s="47">
        <f>'[6]MP313'!$Q$53</f>
        <v>34295549</v>
      </c>
      <c r="G246" s="23">
        <f t="shared" si="54"/>
        <v>0.7221787993008907</v>
      </c>
      <c r="H246" s="19">
        <f t="shared" si="55"/>
        <v>0.7221787993008907</v>
      </c>
      <c r="I246" s="57">
        <f t="shared" si="59"/>
        <v>0</v>
      </c>
      <c r="J246" s="58">
        <f t="shared" si="60"/>
        <v>13193451</v>
      </c>
      <c r="K246" s="27">
        <f t="shared" si="58"/>
        <v>0.27782120069910926</v>
      </c>
    </row>
    <row r="247" spans="1:11" ht="12.75">
      <c r="A247" s="38" t="s">
        <v>29</v>
      </c>
      <c r="B247" s="39" t="s">
        <v>408</v>
      </c>
      <c r="C247" s="18" t="s">
        <v>409</v>
      </c>
      <c r="D247" s="47">
        <f>'[6]MP314'!$B$53-'[6]MP314'!$B$46-'[6]MP314'!$B$38-'[6]MP314'!$B$36-'[6]MP314'!$B$35-'[6]MP314'!$B$34-'[6]MP314'!$B$31-'[6]MP314'!$B$29-'[6]MP314'!$B$28-'[6]MP314'!$B$24-'[6]MP314'!$B$12</f>
        <v>12668000</v>
      </c>
      <c r="E247" s="47">
        <f>'[6]MP314'!$E$53-'[6]MP314'!$E$46-'[6]MP314'!$E$38-'[6]MP314'!$E$36-'[6]MP314'!$E$35-'[6]MP314'!$E$34-'[6]MP314'!$E$31-'[6]MP314'!$E$29-'[6]MP314'!$E$28-'[6]MP314'!$E$24-'[6]MP314'!$E$12</f>
        <v>12668000</v>
      </c>
      <c r="F247" s="47">
        <f>'[6]MP314'!$Q$53</f>
        <v>5121284</v>
      </c>
      <c r="G247" s="23">
        <f t="shared" si="54"/>
        <v>0.40426934006946635</v>
      </c>
      <c r="H247" s="19">
        <f t="shared" si="55"/>
        <v>0.40426934006946635</v>
      </c>
      <c r="I247" s="57">
        <f t="shared" si="59"/>
        <v>0</v>
      </c>
      <c r="J247" s="58">
        <f t="shared" si="60"/>
        <v>7546716</v>
      </c>
      <c r="K247" s="27">
        <f t="shared" si="58"/>
        <v>0.5957306599305336</v>
      </c>
    </row>
    <row r="248" spans="1:11" ht="12.75">
      <c r="A248" s="38" t="s">
        <v>29</v>
      </c>
      <c r="B248" s="39" t="s">
        <v>410</v>
      </c>
      <c r="C248" s="18" t="s">
        <v>411</v>
      </c>
      <c r="D248" s="47">
        <f>'[6]MP315'!$B$53-'[6]MP315'!$B$46-'[6]MP315'!$B$38-'[6]MP315'!$B$36-'[6]MP315'!$B$35-'[6]MP315'!$B$34-'[6]MP315'!$B$31-'[6]MP315'!$B$29-'[6]MP315'!$B$28-'[6]MP315'!$B$24-'[6]MP315'!$B$12</f>
        <v>87610000</v>
      </c>
      <c r="E248" s="47">
        <f>'[6]MP315'!$E$53-'[6]MP315'!$E$46-'[6]MP315'!$E$38-'[6]MP315'!$E$36-'[6]MP315'!$E$35-'[6]MP315'!$E$34-'[6]MP315'!$E$31-'[6]MP315'!$E$29-'[6]MP315'!$E$28-'[6]MP315'!$E$24-'[6]MP315'!$E$12</f>
        <v>88172000</v>
      </c>
      <c r="F248" s="47">
        <f>'[6]MP315'!$Q$53</f>
        <v>0</v>
      </c>
      <c r="G248" s="23">
        <f t="shared" si="54"/>
        <v>0</v>
      </c>
      <c r="H248" s="19">
        <f t="shared" si="55"/>
        <v>0</v>
      </c>
      <c r="I248" s="57">
        <f t="shared" si="59"/>
        <v>0</v>
      </c>
      <c r="J248" s="58">
        <f t="shared" si="60"/>
        <v>88172000</v>
      </c>
      <c r="K248" s="27">
        <f t="shared" si="58"/>
        <v>1</v>
      </c>
    </row>
    <row r="249" spans="1:11" ht="12.75">
      <c r="A249" s="38" t="s">
        <v>29</v>
      </c>
      <c r="B249" s="39" t="s">
        <v>412</v>
      </c>
      <c r="C249" s="18" t="s">
        <v>413</v>
      </c>
      <c r="D249" s="47">
        <f>'[6]MP316'!$B$53-'[6]MP316'!$B$46-'[6]MP316'!$B$38-'[6]MP316'!$B$36-'[6]MP316'!$B$35-'[6]MP316'!$B$34-'[6]MP316'!$B$31-'[6]MP316'!$B$29-'[6]MP316'!$B$28-'[6]MP316'!$B$24-'[6]MP316'!$B$12</f>
        <v>116361000</v>
      </c>
      <c r="E249" s="47">
        <f>'[6]MP316'!$E$53-'[6]MP316'!$E$46-'[6]MP316'!$E$38-'[6]MP316'!$E$36-'[6]MP316'!$E$35-'[6]MP316'!$E$34-'[6]MP316'!$E$31-'[6]MP316'!$E$29-'[6]MP316'!$E$28-'[6]MP316'!$E$24-'[6]MP316'!$E$12</f>
        <v>117551000</v>
      </c>
      <c r="F249" s="47">
        <f>'[6]MP316'!$Q$53</f>
        <v>68996857</v>
      </c>
      <c r="G249" s="23">
        <f t="shared" si="54"/>
        <v>0.5929551739844106</v>
      </c>
      <c r="H249" s="19">
        <f t="shared" si="55"/>
        <v>0.586952531241759</v>
      </c>
      <c r="I249" s="57">
        <f t="shared" si="59"/>
        <v>0</v>
      </c>
      <c r="J249" s="58">
        <f t="shared" si="60"/>
        <v>48554143</v>
      </c>
      <c r="K249" s="27">
        <f t="shared" si="58"/>
        <v>0.4130474687582411</v>
      </c>
    </row>
    <row r="250" spans="1:11" ht="12.75">
      <c r="A250" s="38" t="s">
        <v>48</v>
      </c>
      <c r="B250" s="39" t="s">
        <v>414</v>
      </c>
      <c r="C250" s="18" t="s">
        <v>415</v>
      </c>
      <c r="D250" s="47">
        <f>'[6]DC31'!$B$53-'[6]DC31'!$B$46-'[6]DC31'!$B$38-'[6]DC31'!$B$36-'[6]DC31'!$B$35-'[6]DC31'!$B$34-'[6]DC31'!$B$31-'[6]DC31'!$B$29-'[6]DC31'!$B$28-'[6]DC31'!$B$24-'[6]DC31'!$B$12</f>
        <v>1750000</v>
      </c>
      <c r="E250" s="47">
        <f>'[6]DC31'!$E$53-'[6]DC31'!$E$46-'[6]DC31'!$E$38-'[6]DC31'!$E$36-'[6]DC31'!$E$35-'[6]DC31'!$E$34-'[6]DC31'!$E$31-'[6]DC31'!$E$29-'[6]DC31'!$E$28-'[6]DC31'!$E$24-'[6]DC31'!$E$12</f>
        <v>1750000</v>
      </c>
      <c r="F250" s="47">
        <f>'[6]DC31'!$Q$53</f>
        <v>1004577</v>
      </c>
      <c r="G250" s="23">
        <f t="shared" si="54"/>
        <v>0.574044</v>
      </c>
      <c r="H250" s="19">
        <f t="shared" si="55"/>
        <v>0.574044</v>
      </c>
      <c r="I250" s="57">
        <f t="shared" si="59"/>
        <v>0</v>
      </c>
      <c r="J250" s="58">
        <f t="shared" si="60"/>
        <v>745423</v>
      </c>
      <c r="K250" s="27">
        <f t="shared" si="58"/>
        <v>0.425956</v>
      </c>
    </row>
    <row r="251" spans="1:11" ht="16.5">
      <c r="A251" s="40"/>
      <c r="B251" s="41" t="s">
        <v>640</v>
      </c>
      <c r="C251" s="42"/>
      <c r="D251" s="51">
        <f>SUM(D244:D250)</f>
        <v>361445000</v>
      </c>
      <c r="E251" s="51">
        <f>SUM(E244:E250)</f>
        <v>359867000</v>
      </c>
      <c r="F251" s="51">
        <f>SUM(F244:F250)</f>
        <v>200061425</v>
      </c>
      <c r="G251" s="24">
        <f t="shared" si="54"/>
        <v>0.5535044750930294</v>
      </c>
      <c r="H251" s="22">
        <f t="shared" si="55"/>
        <v>0.5559315663842476</v>
      </c>
      <c r="I251" s="62">
        <f>SUM(I244:I250)</f>
        <v>-683679</v>
      </c>
      <c r="J251" s="63">
        <f>SUM(J244:J250)</f>
        <v>160489254</v>
      </c>
      <c r="K251" s="28">
        <f t="shared" si="58"/>
        <v>0.4440684336157525</v>
      </c>
    </row>
    <row r="252" spans="1:11" ht="12.75">
      <c r="A252" s="38" t="s">
        <v>29</v>
      </c>
      <c r="B252" s="39" t="s">
        <v>416</v>
      </c>
      <c r="C252" s="18" t="s">
        <v>417</v>
      </c>
      <c r="D252" s="47">
        <f>'[6]MP321'!$B$53-'[6]MP321'!$B$46-'[6]MP321'!$B$38-'[6]MP321'!$B$36-'[6]MP321'!$B$35-'[6]MP321'!$B$34-'[6]MP321'!$B$31-'[6]MP321'!$B$29-'[6]MP321'!$B$28-'[6]MP321'!$B$24-'[6]MP321'!$B$12</f>
        <v>24387000</v>
      </c>
      <c r="E252" s="47">
        <f>'[6]MP321'!$E$53-'[6]MP321'!$E$46-'[6]MP321'!$E$38-'[6]MP321'!$E$36-'[6]MP321'!$E$35-'[6]MP321'!$E$34-'[6]MP321'!$E$31-'[6]MP321'!$E$29-'[6]MP321'!$E$28-'[6]MP321'!$E$24-'[6]MP321'!$E$12</f>
        <v>24395000</v>
      </c>
      <c r="F252" s="47">
        <f>'[6]MP321'!$Q$53</f>
        <v>13309968</v>
      </c>
      <c r="G252" s="23">
        <f t="shared" si="54"/>
        <v>0.545781276909829</v>
      </c>
      <c r="H252" s="19">
        <f t="shared" si="55"/>
        <v>0.5456022955523673</v>
      </c>
      <c r="I252" s="57">
        <f aca="true" t="shared" si="61" ref="I252:I257">IF($F252&gt;$E252,$E252-$F252,0)</f>
        <v>0</v>
      </c>
      <c r="J252" s="58">
        <f aca="true" t="shared" si="62" ref="J252:J257">IF($F252&lt;=$E252,$E252-$F252,0)</f>
        <v>11085032</v>
      </c>
      <c r="K252" s="27">
        <f t="shared" si="58"/>
        <v>0.4543977044476327</v>
      </c>
    </row>
    <row r="253" spans="1:11" ht="12.75">
      <c r="A253" s="38" t="s">
        <v>29</v>
      </c>
      <c r="B253" s="39" t="s">
        <v>418</v>
      </c>
      <c r="C253" s="18" t="s">
        <v>419</v>
      </c>
      <c r="D253" s="47">
        <f>'[6]MP322'!$B$53-'[6]MP322'!$B$46-'[6]MP322'!$B$38-'[6]MP322'!$B$36-'[6]MP322'!$B$35-'[6]MP322'!$B$34-'[6]MP322'!$B$31-'[6]MP322'!$B$29-'[6]MP322'!$B$28-'[6]MP322'!$B$24-'[6]MP322'!$B$12</f>
        <v>191698000</v>
      </c>
      <c r="E253" s="47">
        <f>'[6]MP322'!$E$53-'[6]MP322'!$E$46-'[6]MP322'!$E$38-'[6]MP322'!$E$36-'[6]MP322'!$E$35-'[6]MP322'!$E$34-'[6]MP322'!$E$31-'[6]MP322'!$E$29-'[6]MP322'!$E$28-'[6]MP322'!$E$24-'[6]MP322'!$E$12</f>
        <v>293554000</v>
      </c>
      <c r="F253" s="47">
        <f>'[6]MP322'!$Q$53</f>
        <v>176029789</v>
      </c>
      <c r="G253" s="23">
        <f t="shared" si="54"/>
        <v>0.9182661738776617</v>
      </c>
      <c r="H253" s="19">
        <f t="shared" si="55"/>
        <v>0.5996504527276072</v>
      </c>
      <c r="I253" s="57">
        <f t="shared" si="61"/>
        <v>0</v>
      </c>
      <c r="J253" s="58">
        <f t="shared" si="62"/>
        <v>117524211</v>
      </c>
      <c r="K253" s="27">
        <f t="shared" si="58"/>
        <v>0.4003495472723928</v>
      </c>
    </row>
    <row r="254" spans="1:11" ht="12.75">
      <c r="A254" s="38" t="s">
        <v>29</v>
      </c>
      <c r="B254" s="39" t="s">
        <v>420</v>
      </c>
      <c r="C254" s="18" t="s">
        <v>421</v>
      </c>
      <c r="D254" s="47">
        <f>'[6]MP323'!$B$53-'[6]MP323'!$B$46-'[6]MP323'!$B$38-'[6]MP323'!$B$36-'[6]MP323'!$B$35-'[6]MP323'!$B$34-'[6]MP323'!$B$31-'[6]MP323'!$B$29-'[6]MP323'!$B$28-'[6]MP323'!$B$24-'[6]MP323'!$B$12</f>
        <v>28880000</v>
      </c>
      <c r="E254" s="47">
        <f>'[6]MP323'!$E$53-'[6]MP323'!$E$46-'[6]MP323'!$E$38-'[6]MP323'!$E$36-'[6]MP323'!$E$35-'[6]MP323'!$E$34-'[6]MP323'!$E$31-'[6]MP323'!$E$29-'[6]MP323'!$E$28-'[6]MP323'!$E$24-'[6]MP323'!$E$12</f>
        <v>28880000</v>
      </c>
      <c r="F254" s="47">
        <f>'[6]MP323'!$Q$53</f>
        <v>21869450</v>
      </c>
      <c r="G254" s="23">
        <f t="shared" si="54"/>
        <v>0.7572524238227146</v>
      </c>
      <c r="H254" s="19">
        <f t="shared" si="55"/>
        <v>0.7572524238227146</v>
      </c>
      <c r="I254" s="57">
        <f t="shared" si="61"/>
        <v>0</v>
      </c>
      <c r="J254" s="58">
        <f t="shared" si="62"/>
        <v>7010550</v>
      </c>
      <c r="K254" s="27">
        <f t="shared" si="58"/>
        <v>0.24274757617728532</v>
      </c>
    </row>
    <row r="255" spans="1:11" ht="12.75">
      <c r="A255" s="38" t="s">
        <v>29</v>
      </c>
      <c r="B255" s="39" t="s">
        <v>422</v>
      </c>
      <c r="C255" s="18" t="s">
        <v>423</v>
      </c>
      <c r="D255" s="47">
        <f>'[6]MP324'!$B$53-'[6]MP324'!$B$46-'[6]MP324'!$B$38-'[6]MP324'!$B$36-'[6]MP324'!$B$35-'[6]MP324'!$B$34-'[6]MP324'!$B$31-'[6]MP324'!$B$29-'[6]MP324'!$B$28-'[6]MP324'!$B$24-'[6]MP324'!$B$12</f>
        <v>111996000</v>
      </c>
      <c r="E255" s="47">
        <f>'[6]MP324'!$E$53-'[6]MP324'!$E$46-'[6]MP324'!$E$38-'[6]MP324'!$E$36-'[6]MP324'!$E$35-'[6]MP324'!$E$34-'[6]MP324'!$E$31-'[6]MP324'!$E$29-'[6]MP324'!$E$28-'[6]MP324'!$E$24-'[6]MP324'!$E$12</f>
        <v>112652000</v>
      </c>
      <c r="F255" s="47">
        <f>'[6]MP324'!$Q$53</f>
        <v>91474063</v>
      </c>
      <c r="G255" s="23">
        <f t="shared" si="54"/>
        <v>0.8167618754241223</v>
      </c>
      <c r="H255" s="19">
        <f t="shared" si="55"/>
        <v>0.8120056723360437</v>
      </c>
      <c r="I255" s="57">
        <f t="shared" si="61"/>
        <v>0</v>
      </c>
      <c r="J255" s="58">
        <f t="shared" si="62"/>
        <v>21177937</v>
      </c>
      <c r="K255" s="27">
        <f t="shared" si="58"/>
        <v>0.18799432766395627</v>
      </c>
    </row>
    <row r="256" spans="1:11" ht="12.75">
      <c r="A256" s="38" t="s">
        <v>29</v>
      </c>
      <c r="B256" s="39" t="s">
        <v>424</v>
      </c>
      <c r="C256" s="18" t="s">
        <v>425</v>
      </c>
      <c r="D256" s="47">
        <f>'[6]MP325'!$B$53-'[6]MP325'!$B$46-'[6]MP325'!$B$38-'[6]MP325'!$B$36-'[6]MP325'!$B$35-'[6]MP325'!$B$34-'[6]MP325'!$B$31-'[6]MP325'!$B$29-'[6]MP325'!$B$28-'[6]MP325'!$B$24-'[6]MP325'!$B$12</f>
        <v>246464000</v>
      </c>
      <c r="E256" s="47">
        <f>'[6]MP325'!$E$53-'[6]MP325'!$E$46-'[6]MP325'!$E$38-'[6]MP325'!$E$36-'[6]MP325'!$E$35-'[6]MP325'!$E$34-'[6]MP325'!$E$31-'[6]MP325'!$E$29-'[6]MP325'!$E$28-'[6]MP325'!$E$24-'[6]MP325'!$E$12</f>
        <v>238916000</v>
      </c>
      <c r="F256" s="47">
        <f>'[6]MP325'!$Q$53</f>
        <v>174101321</v>
      </c>
      <c r="G256" s="23">
        <f t="shared" si="54"/>
        <v>0.7063965569008049</v>
      </c>
      <c r="H256" s="19">
        <f t="shared" si="55"/>
        <v>0.728713526929967</v>
      </c>
      <c r="I256" s="57">
        <f t="shared" si="61"/>
        <v>0</v>
      </c>
      <c r="J256" s="58">
        <f t="shared" si="62"/>
        <v>64814679</v>
      </c>
      <c r="K256" s="27">
        <f t="shared" si="58"/>
        <v>0.271286473070033</v>
      </c>
    </row>
    <row r="257" spans="1:11" ht="12.75">
      <c r="A257" s="38" t="s">
        <v>48</v>
      </c>
      <c r="B257" s="39" t="s">
        <v>426</v>
      </c>
      <c r="C257" s="18" t="s">
        <v>427</v>
      </c>
      <c r="D257" s="47">
        <f>'[6]DC32'!$B$53-'[6]DC32'!$B$46-'[6]DC32'!$B$38-'[6]DC32'!$B$36-'[6]DC32'!$B$35-'[6]DC32'!$B$34-'[6]DC32'!$B$31-'[6]DC32'!$B$29-'[6]DC32'!$B$28-'[6]DC32'!$B$24-'[6]DC32'!$B$12</f>
        <v>9193000</v>
      </c>
      <c r="E257" s="47">
        <f>'[6]DC32'!$E$53-'[6]DC32'!$E$46-'[6]DC32'!$E$38-'[6]DC32'!$E$36-'[6]DC32'!$E$35-'[6]DC32'!$E$34-'[6]DC32'!$E$31-'[6]DC32'!$E$29-'[6]DC32'!$E$28-'[6]DC32'!$E$24-'[6]DC32'!$E$12</f>
        <v>9193000</v>
      </c>
      <c r="F257" s="47">
        <f>'[6]DC32'!$Q$53</f>
        <v>294501</v>
      </c>
      <c r="G257" s="23">
        <f t="shared" si="54"/>
        <v>0.03203535298596758</v>
      </c>
      <c r="H257" s="19">
        <f t="shared" si="55"/>
        <v>0.03203535298596758</v>
      </c>
      <c r="I257" s="57">
        <f t="shared" si="61"/>
        <v>0</v>
      </c>
      <c r="J257" s="58">
        <f t="shared" si="62"/>
        <v>8898499</v>
      </c>
      <c r="K257" s="27">
        <f t="shared" si="58"/>
        <v>0.9679646470140324</v>
      </c>
    </row>
    <row r="258" spans="1:11" ht="16.5">
      <c r="A258" s="40"/>
      <c r="B258" s="41" t="s">
        <v>641</v>
      </c>
      <c r="C258" s="42"/>
      <c r="D258" s="51">
        <f>SUM(D252:D257)</f>
        <v>612618000</v>
      </c>
      <c r="E258" s="51">
        <f>SUM(E252:E257)</f>
        <v>707590000</v>
      </c>
      <c r="F258" s="51">
        <f>SUM(F252:F257)</f>
        <v>477079092</v>
      </c>
      <c r="G258" s="24">
        <f t="shared" si="54"/>
        <v>0.7787546105403367</v>
      </c>
      <c r="H258" s="22">
        <f t="shared" si="55"/>
        <v>0.6742309699119546</v>
      </c>
      <c r="I258" s="62">
        <f>SUM(I252:I257)</f>
        <v>0</v>
      </c>
      <c r="J258" s="63">
        <f>SUM(J252:J257)</f>
        <v>230510908</v>
      </c>
      <c r="K258" s="28">
        <f t="shared" si="58"/>
        <v>0.32576903008804536</v>
      </c>
    </row>
    <row r="259" spans="1:11" ht="16.5">
      <c r="A259" s="44"/>
      <c r="B259" s="45" t="s">
        <v>642</v>
      </c>
      <c r="C259" s="46"/>
      <c r="D259" s="53">
        <f>SUM(D235:D242,D244:D250,D252:D257)</f>
        <v>1282435000</v>
      </c>
      <c r="E259" s="53">
        <f>SUM(E235:E242,E244:E250,E252:E257)</f>
        <v>1372870000</v>
      </c>
      <c r="F259" s="53">
        <f>SUM(F235:F242,F244:F250,F252:F257)</f>
        <v>797226727</v>
      </c>
      <c r="G259" s="29">
        <f t="shared" si="54"/>
        <v>0.6216507869794571</v>
      </c>
      <c r="H259" s="30">
        <f t="shared" si="55"/>
        <v>0.580700814352415</v>
      </c>
      <c r="I259" s="62">
        <f>I258+I251+I243</f>
        <v>-3639165</v>
      </c>
      <c r="J259" s="63">
        <f>J258+J251+J243</f>
        <v>579282438</v>
      </c>
      <c r="K259" s="31">
        <f t="shared" si="58"/>
        <v>0.419299185647585</v>
      </c>
    </row>
    <row r="260" spans="1:11" ht="16.5">
      <c r="A260" s="91"/>
      <c r="B260" s="92"/>
      <c r="C260" s="93"/>
      <c r="D260" s="94"/>
      <c r="E260" s="94"/>
      <c r="F260" s="94"/>
      <c r="G260" s="95"/>
      <c r="H260" s="96" t="s">
        <v>603</v>
      </c>
      <c r="I260" s="134">
        <f>I259+J259</f>
        <v>575643273</v>
      </c>
      <c r="J260" s="135"/>
      <c r="K260" s="97"/>
    </row>
    <row r="261" spans="1:11" ht="16.5">
      <c r="A261" s="33"/>
      <c r="B261" s="26"/>
      <c r="C261" s="12"/>
      <c r="D261" s="52"/>
      <c r="E261" s="52"/>
      <c r="F261" s="52"/>
      <c r="G261" s="23"/>
      <c r="H261" s="64"/>
      <c r="I261" s="89"/>
      <c r="J261" s="90"/>
      <c r="K261" s="27"/>
    </row>
    <row r="262" spans="1:11" ht="16.5">
      <c r="A262" s="33"/>
      <c r="B262" s="35" t="s">
        <v>428</v>
      </c>
      <c r="C262" s="36"/>
      <c r="D262" s="52"/>
      <c r="E262" s="52"/>
      <c r="F262" s="52"/>
      <c r="G262" s="23"/>
      <c r="H262" s="19"/>
      <c r="I262" s="59"/>
      <c r="J262" s="60"/>
      <c r="K262" s="27"/>
    </row>
    <row r="263" spans="1:11" ht="12.75">
      <c r="A263" s="38" t="s">
        <v>29</v>
      </c>
      <c r="B263" s="39" t="s">
        <v>429</v>
      </c>
      <c r="C263" s="18" t="s">
        <v>430</v>
      </c>
      <c r="D263" s="47">
        <f>'[10]NW371'!$B$53-'[10]NW371'!$B$46-'[10]NW371'!$B$38-'[10]NW371'!$B$36-'[10]NW371'!$B$35-'[10]NW371'!$B$34-'[10]NW371'!$B$31-'[10]NW371'!$B$29-'[10]NW371'!$B$28-'[10]NW371'!$B$24-'[10]NW371'!$B$12</f>
        <v>77844000</v>
      </c>
      <c r="E263" s="47">
        <f>'[10]NW371'!$E$53-'[10]NW371'!$E$46-'[10]NW371'!$E$38-'[10]NW371'!$E$36-'[10]NW371'!$E$35-'[10]NW371'!$E$34-'[10]NW371'!$E$31-'[10]NW371'!$E$29-'[10]NW371'!$E$28-'[10]NW371'!$E$24-'[10]NW371'!$E$12</f>
        <v>77844000</v>
      </c>
      <c r="F263" s="47">
        <f>'[10]NW371'!$Q$53</f>
        <v>61279104</v>
      </c>
      <c r="G263" s="23">
        <f aca="true" t="shared" si="63" ref="G263:G291">IF($D263=0,0,$F263/$D263)</f>
        <v>0.787203946354247</v>
      </c>
      <c r="H263" s="19">
        <f aca="true" t="shared" si="64" ref="H263:H291">IF($E263=0,0,$F263/$E263)</f>
        <v>0.787203946354247</v>
      </c>
      <c r="I263" s="57">
        <f aca="true" t="shared" si="65" ref="I263:I268">IF($F263&gt;$E263,$E263-$F263,0)</f>
        <v>0</v>
      </c>
      <c r="J263" s="58">
        <f aca="true" t="shared" si="66" ref="J263:J268">IF($F263&lt;=$E263,$E263-$F263,0)</f>
        <v>16564896</v>
      </c>
      <c r="K263" s="27">
        <f aca="true" t="shared" si="67" ref="K263:K291">IF($E263=0,0,($E263-$F263)/$E263)</f>
        <v>0.21279605364575305</v>
      </c>
    </row>
    <row r="264" spans="1:11" ht="12.75">
      <c r="A264" s="38" t="s">
        <v>29</v>
      </c>
      <c r="B264" s="39" t="s">
        <v>431</v>
      </c>
      <c r="C264" s="18" t="s">
        <v>432</v>
      </c>
      <c r="D264" s="47">
        <f>'[10]NW372'!$B$53-'[10]NW372'!$B$46-'[10]NW372'!$B$38-'[10]NW372'!$B$36-'[10]NW372'!$B$35-'[10]NW372'!$B$34-'[10]NW372'!$B$31-'[10]NW372'!$B$29-'[10]NW372'!$B$28-'[10]NW372'!$B$24-'[10]NW372'!$B$12</f>
        <v>143645000</v>
      </c>
      <c r="E264" s="47">
        <f>'[10]NW372'!$E$53-'[10]NW372'!$E$46-'[10]NW372'!$E$38-'[10]NW372'!$E$36-'[10]NW372'!$E$35-'[10]NW372'!$E$34-'[10]NW372'!$E$31-'[10]NW372'!$E$29-'[10]NW372'!$E$28-'[10]NW372'!$E$24-'[10]NW372'!$E$12</f>
        <v>143645000</v>
      </c>
      <c r="F264" s="47">
        <f>'[10]NW372'!$Q$53</f>
        <v>21725197</v>
      </c>
      <c r="G264" s="23">
        <f t="shared" si="63"/>
        <v>0.15124227783772495</v>
      </c>
      <c r="H264" s="19">
        <f t="shared" si="64"/>
        <v>0.15124227783772495</v>
      </c>
      <c r="I264" s="57">
        <f t="shared" si="65"/>
        <v>0</v>
      </c>
      <c r="J264" s="58">
        <f t="shared" si="66"/>
        <v>121919803</v>
      </c>
      <c r="K264" s="27">
        <f t="shared" si="67"/>
        <v>0.8487577221622751</v>
      </c>
    </row>
    <row r="265" spans="1:11" ht="12.75">
      <c r="A265" s="38" t="s">
        <v>29</v>
      </c>
      <c r="B265" s="39" t="s">
        <v>433</v>
      </c>
      <c r="C265" s="18" t="s">
        <v>434</v>
      </c>
      <c r="D265" s="47">
        <f>'[10]NW373'!$B$53-'[10]NW373'!$B$46-'[10]NW373'!$B$38-'[10]NW373'!$B$36-'[10]NW373'!$B$35-'[10]NW373'!$B$34-'[10]NW373'!$B$31-'[10]NW373'!$B$29-'[10]NW373'!$B$28-'[10]NW373'!$B$24-'[10]NW373'!$B$12</f>
        <v>206425000</v>
      </c>
      <c r="E265" s="47">
        <f>'[10]NW373'!$E$53-'[10]NW373'!$E$46-'[10]NW373'!$E$38-'[10]NW373'!$E$36-'[10]NW373'!$E$35-'[10]NW373'!$E$34-'[10]NW373'!$E$31-'[10]NW373'!$E$29-'[10]NW373'!$E$28-'[10]NW373'!$E$24-'[10]NW373'!$E$12</f>
        <v>267000000</v>
      </c>
      <c r="F265" s="47">
        <f>'[10]NW373'!$Q$53</f>
        <v>173366774</v>
      </c>
      <c r="G265" s="23">
        <f t="shared" si="63"/>
        <v>0.8398535739372653</v>
      </c>
      <c r="H265" s="19">
        <f t="shared" si="64"/>
        <v>0.6493137602996255</v>
      </c>
      <c r="I265" s="57">
        <f t="shared" si="65"/>
        <v>0</v>
      </c>
      <c r="J265" s="58">
        <f t="shared" si="66"/>
        <v>93633226</v>
      </c>
      <c r="K265" s="27">
        <f t="shared" si="67"/>
        <v>0.35068623970037455</v>
      </c>
    </row>
    <row r="266" spans="1:11" ht="12.75">
      <c r="A266" s="38" t="s">
        <v>29</v>
      </c>
      <c r="B266" s="39" t="s">
        <v>435</v>
      </c>
      <c r="C266" s="18" t="s">
        <v>436</v>
      </c>
      <c r="D266" s="47">
        <f>'[10]NW374'!$B$53-'[10]NW374'!$B$46-'[10]NW374'!$B$38-'[10]NW374'!$B$36-'[10]NW374'!$B$35-'[10]NW374'!$B$34-'[10]NW374'!$B$31-'[10]NW374'!$B$29-'[10]NW374'!$B$28-'[10]NW374'!$B$24-'[10]NW374'!$B$12</f>
        <v>17552000</v>
      </c>
      <c r="E266" s="47">
        <f>'[10]NW374'!$E$53-'[10]NW374'!$E$46-'[10]NW374'!$E$38-'[10]NW374'!$E$36-'[10]NW374'!$E$35-'[10]NW374'!$E$34-'[10]NW374'!$E$31-'[10]NW374'!$E$29-'[10]NW374'!$E$28-'[10]NW374'!$E$24-'[10]NW374'!$E$12</f>
        <v>17552000</v>
      </c>
      <c r="F266" s="47">
        <f>'[10]NW374'!$Q$53</f>
        <v>17862562</v>
      </c>
      <c r="G266" s="23">
        <f t="shared" si="63"/>
        <v>1.0176938240656335</v>
      </c>
      <c r="H266" s="19">
        <f t="shared" si="64"/>
        <v>1.0176938240656335</v>
      </c>
      <c r="I266" s="57">
        <f t="shared" si="65"/>
        <v>-310562</v>
      </c>
      <c r="J266" s="58">
        <f t="shared" si="66"/>
        <v>0</v>
      </c>
      <c r="K266" s="27">
        <f t="shared" si="67"/>
        <v>-0.017693824065633548</v>
      </c>
    </row>
    <row r="267" spans="1:11" ht="12.75">
      <c r="A267" s="38" t="s">
        <v>29</v>
      </c>
      <c r="B267" s="39" t="s">
        <v>437</v>
      </c>
      <c r="C267" s="18" t="s">
        <v>438</v>
      </c>
      <c r="D267" s="47">
        <f>'[10]NW375'!$B$53-'[10]NW375'!$B$46-'[10]NW375'!$B$38-'[10]NW375'!$B$36-'[10]NW375'!$B$35-'[10]NW375'!$B$34-'[10]NW375'!$B$31-'[10]NW375'!$B$29-'[10]NW375'!$B$28-'[10]NW375'!$B$24-'[10]NW375'!$B$12</f>
        <v>90686000</v>
      </c>
      <c r="E267" s="47">
        <f>'[10]NW375'!$E$53-'[10]NW375'!$E$46-'[10]NW375'!$E$38-'[10]NW375'!$E$36-'[10]NW375'!$E$35-'[10]NW375'!$E$34-'[10]NW375'!$E$31-'[10]NW375'!$E$29-'[10]NW375'!$E$28-'[10]NW375'!$E$24-'[10]NW375'!$E$12</f>
        <v>90686000</v>
      </c>
      <c r="F267" s="47">
        <f>'[10]NW375'!$Q$53</f>
        <v>34135068</v>
      </c>
      <c r="G267" s="23">
        <f t="shared" si="63"/>
        <v>0.3764094568070044</v>
      </c>
      <c r="H267" s="19">
        <f t="shared" si="64"/>
        <v>0.3764094568070044</v>
      </c>
      <c r="I267" s="57">
        <f t="shared" si="65"/>
        <v>0</v>
      </c>
      <c r="J267" s="58">
        <f t="shared" si="66"/>
        <v>56550932</v>
      </c>
      <c r="K267" s="27">
        <f t="shared" si="67"/>
        <v>0.6235905431929956</v>
      </c>
    </row>
    <row r="268" spans="1:11" ht="12.75">
      <c r="A268" s="38" t="s">
        <v>48</v>
      </c>
      <c r="B268" s="39" t="s">
        <v>439</v>
      </c>
      <c r="C268" s="18" t="s">
        <v>440</v>
      </c>
      <c r="D268" s="47">
        <f>'[10]DC37'!$B$53-'[10]DC37'!$B$46-'[10]DC37'!$B$38-'[10]DC37'!$B$36-'[10]DC37'!$B$35-'[10]DC37'!$B$34-'[10]DC37'!$B$31-'[10]DC37'!$B$29-'[10]DC37'!$B$28-'[10]DC37'!$B$24-'[10]DC37'!$B$12</f>
        <v>1000000</v>
      </c>
      <c r="E268" s="47">
        <f>'[10]DC37'!$E$53-'[10]DC37'!$E$46-'[10]DC37'!$E$38-'[10]DC37'!$E$36-'[10]DC37'!$E$35-'[10]DC37'!$E$34-'[10]DC37'!$E$31-'[10]DC37'!$E$29-'[10]DC37'!$E$28-'[10]DC37'!$E$24-'[10]DC37'!$E$12</f>
        <v>1000000</v>
      </c>
      <c r="F268" s="47">
        <f>'[10]DC37'!$Q$53</f>
        <v>1199180</v>
      </c>
      <c r="G268" s="23">
        <f t="shared" si="63"/>
        <v>1.19918</v>
      </c>
      <c r="H268" s="19">
        <f t="shared" si="64"/>
        <v>1.19918</v>
      </c>
      <c r="I268" s="57">
        <f t="shared" si="65"/>
        <v>-199180</v>
      </c>
      <c r="J268" s="58">
        <f t="shared" si="66"/>
        <v>0</v>
      </c>
      <c r="K268" s="27">
        <f t="shared" si="67"/>
        <v>-0.19918</v>
      </c>
    </row>
    <row r="269" spans="1:11" ht="16.5">
      <c r="A269" s="40"/>
      <c r="B269" s="41" t="s">
        <v>643</v>
      </c>
      <c r="C269" s="42"/>
      <c r="D269" s="51">
        <f>SUM(D263:D268)</f>
        <v>537152000</v>
      </c>
      <c r="E269" s="51">
        <f>SUM(E263:E268)</f>
        <v>597727000</v>
      </c>
      <c r="F269" s="51">
        <f>SUM(F263:F268)</f>
        <v>309567885</v>
      </c>
      <c r="G269" s="24">
        <f t="shared" si="63"/>
        <v>0.5763133805701179</v>
      </c>
      <c r="H269" s="22">
        <f t="shared" si="64"/>
        <v>0.5179084849772555</v>
      </c>
      <c r="I269" s="62">
        <f>SUM(I263:I268)</f>
        <v>-509742</v>
      </c>
      <c r="J269" s="63">
        <f>SUM(J263:J268)</f>
        <v>288668857</v>
      </c>
      <c r="K269" s="28">
        <f t="shared" si="67"/>
        <v>0.4820915150227445</v>
      </c>
    </row>
    <row r="270" spans="1:11" ht="12.75">
      <c r="A270" s="38" t="s">
        <v>29</v>
      </c>
      <c r="B270" s="39" t="s">
        <v>441</v>
      </c>
      <c r="C270" s="18" t="s">
        <v>442</v>
      </c>
      <c r="D270" s="47">
        <f>'[10]NW381'!$B$53-'[10]NW381'!$B$46-'[10]NW381'!$B$38-'[10]NW381'!$B$36-'[10]NW381'!$B$35-'[10]NW381'!$B$34-'[10]NW381'!$B$31-'[10]NW381'!$B$29-'[10]NW381'!$B$28-'[10]NW381'!$B$24-'[10]NW381'!$B$12</f>
        <v>17027000</v>
      </c>
      <c r="E270" s="47">
        <f>'[10]NW381'!$E$53-'[10]NW381'!$E$46-'[10]NW381'!$E$38-'[10]NW381'!$E$36-'[10]NW381'!$E$35-'[10]NW381'!$E$34-'[10]NW381'!$E$31-'[10]NW381'!$E$29-'[10]NW381'!$E$28-'[10]NW381'!$E$24-'[10]NW381'!$E$12</f>
        <v>17027000</v>
      </c>
      <c r="F270" s="47">
        <f>'[10]NW381'!$Q$53</f>
        <v>13705833</v>
      </c>
      <c r="G270" s="23">
        <f t="shared" si="63"/>
        <v>0.8049470253127385</v>
      </c>
      <c r="H270" s="19">
        <f t="shared" si="64"/>
        <v>0.8049470253127385</v>
      </c>
      <c r="I270" s="57">
        <f aca="true" t="shared" si="68" ref="I270:I283">IF($F270&gt;$E270,$E270-$F270,0)</f>
        <v>0</v>
      </c>
      <c r="J270" s="58">
        <f aca="true" t="shared" si="69" ref="J270:J275">IF($F270&lt;=$E270,$E270-$F270,0)</f>
        <v>3321167</v>
      </c>
      <c r="K270" s="27">
        <f t="shared" si="67"/>
        <v>0.1950529746872614</v>
      </c>
    </row>
    <row r="271" spans="1:11" ht="12.75">
      <c r="A271" s="38" t="s">
        <v>29</v>
      </c>
      <c r="B271" s="39" t="s">
        <v>443</v>
      </c>
      <c r="C271" s="18" t="s">
        <v>444</v>
      </c>
      <c r="D271" s="47">
        <f>'[10]NW382'!$B$53-'[10]NW382'!$B$46-'[10]NW382'!$B$38-'[10]NW382'!$B$36-'[10]NW382'!$B$35-'[10]NW382'!$B$34-'[10]NW382'!$B$31-'[10]NW382'!$B$29-'[10]NW382'!$B$28-'[10]NW382'!$B$24-'[10]NW382'!$B$12</f>
        <v>19434000</v>
      </c>
      <c r="E271" s="47">
        <f>'[10]NW382'!$E$53-'[10]NW382'!$E$46-'[10]NW382'!$E$38-'[10]NW382'!$E$36-'[10]NW382'!$E$35-'[10]NW382'!$E$34-'[10]NW382'!$E$31-'[10]NW382'!$E$29-'[10]NW382'!$E$28-'[10]NW382'!$E$24-'[10]NW382'!$E$12</f>
        <v>19434000</v>
      </c>
      <c r="F271" s="47">
        <f>'[10]NW382'!$Q$53</f>
        <v>10053857</v>
      </c>
      <c r="G271" s="23">
        <f t="shared" si="63"/>
        <v>0.517333384789544</v>
      </c>
      <c r="H271" s="19">
        <f t="shared" si="64"/>
        <v>0.517333384789544</v>
      </c>
      <c r="I271" s="57">
        <f t="shared" si="68"/>
        <v>0</v>
      </c>
      <c r="J271" s="58">
        <f t="shared" si="69"/>
        <v>9380143</v>
      </c>
      <c r="K271" s="27">
        <f t="shared" si="67"/>
        <v>0.4826666152104559</v>
      </c>
    </row>
    <row r="272" spans="1:11" ht="12.75">
      <c r="A272" s="38" t="s">
        <v>29</v>
      </c>
      <c r="B272" s="39" t="s">
        <v>445</v>
      </c>
      <c r="C272" s="18" t="s">
        <v>446</v>
      </c>
      <c r="D272" s="47">
        <f>'[10]NW383'!$B$53-'[10]NW383'!$B$46-'[10]NW383'!$B$38-'[10]NW383'!$B$36-'[10]NW383'!$B$35-'[10]NW383'!$B$34-'[10]NW383'!$B$31-'[10]NW383'!$B$29-'[10]NW383'!$B$28-'[10]NW383'!$B$24-'[10]NW383'!$B$12</f>
        <v>31167000</v>
      </c>
      <c r="E272" s="47">
        <f>'[10]NW383'!$E$53-'[10]NW383'!$E$46-'[10]NW383'!$E$38-'[10]NW383'!$E$36-'[10]NW383'!$E$35-'[10]NW383'!$E$34-'[10]NW383'!$E$31-'[10]NW383'!$E$29-'[10]NW383'!$E$28-'[10]NW383'!$E$24-'[10]NW383'!$E$12</f>
        <v>31167000</v>
      </c>
      <c r="F272" s="47">
        <f>'[10]NW383'!$Q$53</f>
        <v>15726466</v>
      </c>
      <c r="G272" s="23">
        <f t="shared" si="63"/>
        <v>0.5045870953251836</v>
      </c>
      <c r="H272" s="19">
        <f t="shared" si="64"/>
        <v>0.5045870953251836</v>
      </c>
      <c r="I272" s="57">
        <f t="shared" si="68"/>
        <v>0</v>
      </c>
      <c r="J272" s="58">
        <f t="shared" si="69"/>
        <v>15440534</v>
      </c>
      <c r="K272" s="27">
        <f t="shared" si="67"/>
        <v>0.4954129046748163</v>
      </c>
    </row>
    <row r="273" spans="1:11" ht="12.75">
      <c r="A273" s="38" t="s">
        <v>29</v>
      </c>
      <c r="B273" s="39" t="s">
        <v>447</v>
      </c>
      <c r="C273" s="18" t="s">
        <v>448</v>
      </c>
      <c r="D273" s="47">
        <f>'[10]NW384'!$B$53-'[10]NW384'!$B$46-'[10]NW384'!$B$38-'[10]NW384'!$B$36-'[10]NW384'!$B$35-'[10]NW384'!$B$34-'[10]NW384'!$B$31-'[10]NW384'!$B$29-'[10]NW384'!$B$28-'[10]NW384'!$B$24-'[10]NW384'!$B$12</f>
        <v>22863000</v>
      </c>
      <c r="E273" s="47">
        <f>'[10]NW384'!$E$53-'[10]NW384'!$E$46-'[10]NW384'!$E$38-'[10]NW384'!$E$36-'[10]NW384'!$E$35-'[10]NW384'!$E$34-'[10]NW384'!$E$31-'[10]NW384'!$E$29-'[10]NW384'!$E$28-'[10]NW384'!$E$24-'[10]NW384'!$E$12</f>
        <v>22863000</v>
      </c>
      <c r="F273" s="47">
        <f>'[10]NW384'!$Q$53</f>
        <v>30093044</v>
      </c>
      <c r="G273" s="23">
        <f t="shared" si="63"/>
        <v>1.3162333901937628</v>
      </c>
      <c r="H273" s="19">
        <f t="shared" si="64"/>
        <v>1.3162333901937628</v>
      </c>
      <c r="I273" s="57">
        <f t="shared" si="68"/>
        <v>-7230044</v>
      </c>
      <c r="J273" s="58">
        <f t="shared" si="69"/>
        <v>0</v>
      </c>
      <c r="K273" s="27">
        <f t="shared" si="67"/>
        <v>-0.31623339019376284</v>
      </c>
    </row>
    <row r="274" spans="1:11" ht="12.75">
      <c r="A274" s="38" t="s">
        <v>29</v>
      </c>
      <c r="B274" s="39" t="s">
        <v>449</v>
      </c>
      <c r="C274" s="18" t="s">
        <v>450</v>
      </c>
      <c r="D274" s="47">
        <f>'[10]NW385'!$B$53-'[10]NW385'!$B$46-'[10]NW385'!$B$38-'[10]NW385'!$B$36-'[10]NW385'!$B$35-'[10]NW385'!$B$34-'[10]NW385'!$B$31-'[10]NW385'!$B$29-'[10]NW385'!$B$28-'[10]NW385'!$B$24-'[10]NW385'!$B$12</f>
        <v>27031000</v>
      </c>
      <c r="E274" s="47">
        <f>'[10]NW385'!$E$53-'[10]NW385'!$E$46-'[10]NW385'!$E$38-'[10]NW385'!$E$36-'[10]NW385'!$E$35-'[10]NW385'!$E$34-'[10]NW385'!$E$31-'[10]NW385'!$E$29-'[10]NW385'!$E$28-'[10]NW385'!$E$24-'[10]NW385'!$E$12</f>
        <v>35031000</v>
      </c>
      <c r="F274" s="47">
        <f>'[10]NW385'!$Q$53</f>
        <v>3095602</v>
      </c>
      <c r="G274" s="23">
        <f t="shared" si="63"/>
        <v>0.11452043949539417</v>
      </c>
      <c r="H274" s="19">
        <f t="shared" si="64"/>
        <v>0.08836750306871057</v>
      </c>
      <c r="I274" s="57">
        <f t="shared" si="68"/>
        <v>0</v>
      </c>
      <c r="J274" s="58">
        <f t="shared" si="69"/>
        <v>31935398</v>
      </c>
      <c r="K274" s="27">
        <f t="shared" si="67"/>
        <v>0.9116324969312894</v>
      </c>
    </row>
    <row r="275" spans="1:11" ht="12.75">
      <c r="A275" s="38" t="s">
        <v>48</v>
      </c>
      <c r="B275" s="39" t="s">
        <v>451</v>
      </c>
      <c r="C275" s="18" t="s">
        <v>452</v>
      </c>
      <c r="D275" s="47">
        <f>'[10]DC38'!$B$53-'[10]DC38'!$B$46-'[10]DC38'!$B$38-'[10]DC38'!$B$36-'[10]DC38'!$B$35-'[10]DC38'!$B$34-'[10]DC38'!$B$31-'[10]DC38'!$B$29-'[10]DC38'!$B$28-'[10]DC38'!$B$24-'[10]DC38'!$B$12</f>
        <v>168526000</v>
      </c>
      <c r="E275" s="47">
        <f>'[10]DC38'!$E$53-'[10]DC38'!$E$46-'[10]DC38'!$E$38-'[10]DC38'!$E$36-'[10]DC38'!$E$35-'[10]DC38'!$E$34-'[10]DC38'!$E$31-'[10]DC38'!$E$29-'[10]DC38'!$E$28-'[10]DC38'!$E$24-'[10]DC38'!$E$12</f>
        <v>173111000</v>
      </c>
      <c r="F275" s="47">
        <f>'[10]DC38'!$Q$53</f>
        <v>202054123</v>
      </c>
      <c r="G275" s="23">
        <f t="shared" si="63"/>
        <v>1.1989492600548284</v>
      </c>
      <c r="H275" s="19">
        <f t="shared" si="64"/>
        <v>1.1671940142451953</v>
      </c>
      <c r="I275" s="57">
        <f t="shared" si="68"/>
        <v>-28943123</v>
      </c>
      <c r="J275" s="58">
        <f t="shared" si="69"/>
        <v>0</v>
      </c>
      <c r="K275" s="27">
        <f t="shared" si="67"/>
        <v>-0.16719401424519528</v>
      </c>
    </row>
    <row r="276" spans="1:11" ht="16.5">
      <c r="A276" s="40"/>
      <c r="B276" s="41" t="s">
        <v>644</v>
      </c>
      <c r="C276" s="42"/>
      <c r="D276" s="51">
        <f>SUM(D270:D275)</f>
        <v>286048000</v>
      </c>
      <c r="E276" s="51">
        <f>SUM(E270:E275)</f>
        <v>298633000</v>
      </c>
      <c r="F276" s="51">
        <f>SUM(F270:F275)</f>
        <v>274728925</v>
      </c>
      <c r="G276" s="24">
        <f t="shared" si="63"/>
        <v>0.9604294558955141</v>
      </c>
      <c r="H276" s="22">
        <f t="shared" si="64"/>
        <v>0.9199550116698423</v>
      </c>
      <c r="I276" s="62">
        <f>SUM(I270:I275)</f>
        <v>-36173167</v>
      </c>
      <c r="J276" s="63">
        <f>SUM(J270:J275)</f>
        <v>60077242</v>
      </c>
      <c r="K276" s="28">
        <f t="shared" si="67"/>
        <v>0.08004498833015775</v>
      </c>
    </row>
    <row r="277" spans="1:11" ht="12.75">
      <c r="A277" s="38" t="s">
        <v>29</v>
      </c>
      <c r="B277" s="39" t="s">
        <v>453</v>
      </c>
      <c r="C277" s="18" t="s">
        <v>454</v>
      </c>
      <c r="D277" s="47">
        <f>'[10]NW391'!$B$53-'[10]NW391'!$B$46-'[10]NW391'!$B$38-'[10]NW391'!$B$36-'[10]NW391'!$B$35-'[10]NW391'!$B$34-'[10]NW391'!$B$31-'[10]NW391'!$B$29-'[10]NW391'!$B$28-'[10]NW391'!$B$24-'[10]NW391'!$B$12</f>
        <v>15364000</v>
      </c>
      <c r="E277" s="47">
        <f>'[10]NW391'!$E$53-'[10]NW391'!$E$46-'[10]NW391'!$E$38-'[10]NW391'!$E$36-'[10]NW391'!$E$35-'[10]NW391'!$E$34-'[10]NW391'!$E$31-'[10]NW391'!$E$29-'[10]NW391'!$E$28-'[10]NW391'!$E$24-'[10]NW391'!$E$12</f>
        <v>15364000</v>
      </c>
      <c r="F277" s="47">
        <f>'[10]NW391'!$Q$53</f>
        <v>1390776</v>
      </c>
      <c r="G277" s="23">
        <f t="shared" si="63"/>
        <v>0.09052173913043478</v>
      </c>
      <c r="H277" s="19">
        <f t="shared" si="64"/>
        <v>0.09052173913043478</v>
      </c>
      <c r="I277" s="57">
        <f t="shared" si="68"/>
        <v>0</v>
      </c>
      <c r="J277" s="58">
        <f aca="true" t="shared" si="70" ref="J277:J283">IF($F277&lt;=$E277,$E277-$F277,0)</f>
        <v>13973224</v>
      </c>
      <c r="K277" s="27">
        <f t="shared" si="67"/>
        <v>0.9094782608695652</v>
      </c>
    </row>
    <row r="278" spans="1:11" ht="12.75">
      <c r="A278" s="38" t="s">
        <v>29</v>
      </c>
      <c r="B278" s="39" t="s">
        <v>455</v>
      </c>
      <c r="C278" s="18" t="s">
        <v>456</v>
      </c>
      <c r="D278" s="47">
        <f>'[10]NW392'!$B$53-'[10]NW392'!$B$46-'[10]NW392'!$B$38-'[10]NW392'!$B$36-'[10]NW392'!$B$35-'[10]NW392'!$B$34-'[10]NW392'!$B$31-'[10]NW392'!$B$29-'[10]NW392'!$B$28-'[10]NW392'!$B$24-'[10]NW392'!$B$12</f>
        <v>15984000</v>
      </c>
      <c r="E278" s="47">
        <f>'[10]NW392'!$E$53-'[10]NW392'!$E$46-'[10]NW392'!$E$38-'[10]NW392'!$E$36-'[10]NW392'!$E$35-'[10]NW392'!$E$34-'[10]NW392'!$E$31-'[10]NW392'!$E$29-'[10]NW392'!$E$28-'[10]NW392'!$E$24-'[10]NW392'!$E$12</f>
        <v>11984000</v>
      </c>
      <c r="F278" s="47">
        <f>'[10]NW392'!$Q$53</f>
        <v>9425765</v>
      </c>
      <c r="G278" s="23">
        <f t="shared" si="63"/>
        <v>0.5897000125125125</v>
      </c>
      <c r="H278" s="19">
        <f t="shared" si="64"/>
        <v>0.7865291221628838</v>
      </c>
      <c r="I278" s="57">
        <f t="shared" si="68"/>
        <v>0</v>
      </c>
      <c r="J278" s="58">
        <f t="shared" si="70"/>
        <v>2558235</v>
      </c>
      <c r="K278" s="27">
        <f t="shared" si="67"/>
        <v>0.21347087783711616</v>
      </c>
    </row>
    <row r="279" spans="1:11" ht="12.75">
      <c r="A279" s="38" t="s">
        <v>29</v>
      </c>
      <c r="B279" s="39" t="s">
        <v>457</v>
      </c>
      <c r="C279" s="18" t="s">
        <v>458</v>
      </c>
      <c r="D279" s="47">
        <f>'[10]NW393'!$B$53-'[10]NW393'!$B$46-'[10]NW393'!$B$38-'[10]NW393'!$B$36-'[10]NW393'!$B$35-'[10]NW393'!$B$34-'[10]NW393'!$B$31-'[10]NW393'!$B$29-'[10]NW393'!$B$28-'[10]NW393'!$B$24-'[10]NW393'!$B$12</f>
        <v>13223000</v>
      </c>
      <c r="E279" s="47">
        <f>'[10]NW393'!$E$53-'[10]NW393'!$E$46-'[10]NW393'!$E$38-'[10]NW393'!$E$36-'[10]NW393'!$E$35-'[10]NW393'!$E$34-'[10]NW393'!$E$31-'[10]NW393'!$E$29-'[10]NW393'!$E$28-'[10]NW393'!$E$24-'[10]NW393'!$E$12</f>
        <v>13223000</v>
      </c>
      <c r="F279" s="47">
        <f>'[10]NW393'!$Q$53</f>
        <v>9829363</v>
      </c>
      <c r="G279" s="23">
        <f t="shared" si="63"/>
        <v>0.743353475005672</v>
      </c>
      <c r="H279" s="19">
        <f t="shared" si="64"/>
        <v>0.743353475005672</v>
      </c>
      <c r="I279" s="57">
        <f t="shared" si="68"/>
        <v>0</v>
      </c>
      <c r="J279" s="58">
        <f t="shared" si="70"/>
        <v>3393637</v>
      </c>
      <c r="K279" s="27">
        <f t="shared" si="67"/>
        <v>0.25664652499432805</v>
      </c>
    </row>
    <row r="280" spans="1:11" ht="12.75">
      <c r="A280" s="38" t="s">
        <v>29</v>
      </c>
      <c r="B280" s="39" t="s">
        <v>459</v>
      </c>
      <c r="C280" s="18" t="s">
        <v>460</v>
      </c>
      <c r="D280" s="47">
        <f>'[10]NW394'!$B$53-'[10]NW394'!$B$46-'[10]NW394'!$B$38-'[10]NW394'!$B$36-'[10]NW394'!$B$35-'[10]NW394'!$B$34-'[10]NW394'!$B$31-'[10]NW394'!$B$29-'[10]NW394'!$B$28-'[10]NW394'!$B$24-'[10]NW394'!$B$12</f>
        <v>40678000</v>
      </c>
      <c r="E280" s="47">
        <f>'[10]NW394'!$E$53-'[10]NW394'!$E$46-'[10]NW394'!$E$38-'[10]NW394'!$E$36-'[10]NW394'!$E$35-'[10]NW394'!$E$34-'[10]NW394'!$E$31-'[10]NW394'!$E$29-'[10]NW394'!$E$28-'[10]NW394'!$E$24-'[10]NW394'!$E$12</f>
        <v>64244000</v>
      </c>
      <c r="F280" s="47">
        <f>'[10]NW394'!$Q$53</f>
        <v>33797396</v>
      </c>
      <c r="G280" s="23">
        <f t="shared" si="63"/>
        <v>0.830851959290034</v>
      </c>
      <c r="H280" s="19">
        <f t="shared" si="64"/>
        <v>0.5260786376937924</v>
      </c>
      <c r="I280" s="57">
        <f t="shared" si="68"/>
        <v>0</v>
      </c>
      <c r="J280" s="58">
        <f t="shared" si="70"/>
        <v>30446604</v>
      </c>
      <c r="K280" s="27">
        <f t="shared" si="67"/>
        <v>0.47392136230620757</v>
      </c>
    </row>
    <row r="281" spans="1:11" ht="12.75">
      <c r="A281" s="38" t="s">
        <v>29</v>
      </c>
      <c r="B281" s="39" t="s">
        <v>461</v>
      </c>
      <c r="C281" s="18" t="s">
        <v>462</v>
      </c>
      <c r="D281" s="47">
        <f>'[10]NW395'!$B$53-'[10]NW395'!$B$46-'[10]NW395'!$B$38-'[10]NW395'!$B$36-'[10]NW395'!$B$35-'[10]NW395'!$B$34-'[10]NW395'!$B$31-'[10]NW395'!$B$29-'[10]NW395'!$B$28-'[10]NW395'!$B$24-'[10]NW395'!$B$12</f>
        <v>8850000</v>
      </c>
      <c r="E281" s="47">
        <f>'[10]NW395'!$E$53-'[10]NW395'!$E$46-'[10]NW395'!$E$38-'[10]NW395'!$E$36-'[10]NW395'!$E$35-'[10]NW395'!$E$34-'[10]NW395'!$E$31-'[10]NW395'!$E$29-'[10]NW395'!$E$28-'[10]NW395'!$E$24-'[10]NW395'!$E$12</f>
        <v>8850000</v>
      </c>
      <c r="F281" s="47">
        <f>'[10]NW395'!$Q$53</f>
        <v>2210287</v>
      </c>
      <c r="G281" s="23">
        <f t="shared" si="63"/>
        <v>0.24974994350282487</v>
      </c>
      <c r="H281" s="19">
        <f t="shared" si="64"/>
        <v>0.24974994350282487</v>
      </c>
      <c r="I281" s="57">
        <f t="shared" si="68"/>
        <v>0</v>
      </c>
      <c r="J281" s="58">
        <f t="shared" si="70"/>
        <v>6639713</v>
      </c>
      <c r="K281" s="27">
        <f t="shared" si="67"/>
        <v>0.7502500564971751</v>
      </c>
    </row>
    <row r="282" spans="1:11" ht="12.75">
      <c r="A282" s="38" t="s">
        <v>29</v>
      </c>
      <c r="B282" s="39" t="s">
        <v>463</v>
      </c>
      <c r="C282" s="18" t="s">
        <v>464</v>
      </c>
      <c r="D282" s="47">
        <f>'[10]NW396'!$B$53-'[10]NW396'!$B$46-'[10]NW396'!$B$38-'[10]NW396'!$B$36-'[10]NW396'!$B$35-'[10]NW396'!$B$34-'[10]NW396'!$B$31-'[10]NW396'!$B$29-'[10]NW396'!$B$28-'[10]NW396'!$B$24-'[10]NW396'!$B$12</f>
        <v>12958000</v>
      </c>
      <c r="E282" s="47">
        <f>'[10]NW396'!$E$53-'[10]NW396'!$E$46-'[10]NW396'!$E$38-'[10]NW396'!$E$36-'[10]NW396'!$E$35-'[10]NW396'!$E$34-'[10]NW396'!$E$31-'[10]NW396'!$E$29-'[10]NW396'!$E$28-'[10]NW396'!$E$24-'[10]NW396'!$E$12</f>
        <v>12958000</v>
      </c>
      <c r="F282" s="47">
        <f>'[10]NW396'!$Q$53</f>
        <v>10375473</v>
      </c>
      <c r="G282" s="23">
        <f t="shared" si="63"/>
        <v>0.8007001852137675</v>
      </c>
      <c r="H282" s="19">
        <f t="shared" si="64"/>
        <v>0.8007001852137675</v>
      </c>
      <c r="I282" s="57">
        <f t="shared" si="68"/>
        <v>0</v>
      </c>
      <c r="J282" s="58">
        <f t="shared" si="70"/>
        <v>2582527</v>
      </c>
      <c r="K282" s="27">
        <f t="shared" si="67"/>
        <v>0.19929981478623243</v>
      </c>
    </row>
    <row r="283" spans="1:11" ht="12.75">
      <c r="A283" s="38" t="s">
        <v>48</v>
      </c>
      <c r="B283" s="39" t="s">
        <v>465</v>
      </c>
      <c r="C283" s="18" t="s">
        <v>466</v>
      </c>
      <c r="D283" s="47">
        <f>'[10]DC39'!$B$53-'[10]DC39'!$B$46-'[10]DC39'!$B$38-'[10]DC39'!$B$36-'[10]DC39'!$B$35-'[10]DC39'!$B$34-'[10]DC39'!$B$31-'[10]DC39'!$B$29-'[10]DC39'!$B$28-'[10]DC39'!$B$24-'[10]DC39'!$B$12</f>
        <v>87886000</v>
      </c>
      <c r="E283" s="47">
        <f>'[10]DC39'!$E$53-'[10]DC39'!$E$46-'[10]DC39'!$E$38-'[10]DC39'!$E$36-'[10]DC39'!$E$35-'[10]DC39'!$E$34-'[10]DC39'!$E$31-'[10]DC39'!$E$29-'[10]DC39'!$E$28-'[10]DC39'!$E$24-'[10]DC39'!$E$12</f>
        <v>87886000</v>
      </c>
      <c r="F283" s="47">
        <f>'[10]DC39'!$Q$53</f>
        <v>47687796</v>
      </c>
      <c r="G283" s="23">
        <f t="shared" si="63"/>
        <v>0.5426096989281569</v>
      </c>
      <c r="H283" s="19">
        <f t="shared" si="64"/>
        <v>0.5426096989281569</v>
      </c>
      <c r="I283" s="57">
        <f t="shared" si="68"/>
        <v>0</v>
      </c>
      <c r="J283" s="58">
        <f t="shared" si="70"/>
        <v>40198204</v>
      </c>
      <c r="K283" s="27">
        <f t="shared" si="67"/>
        <v>0.4573903010718431</v>
      </c>
    </row>
    <row r="284" spans="1:11" ht="16.5">
      <c r="A284" s="40"/>
      <c r="B284" s="41" t="s">
        <v>645</v>
      </c>
      <c r="C284" s="42"/>
      <c r="D284" s="51">
        <f>SUM(D277:D283)</f>
        <v>194943000</v>
      </c>
      <c r="E284" s="51">
        <f>SUM(E277:E283)</f>
        <v>214509000</v>
      </c>
      <c r="F284" s="51">
        <f>SUM(F277:F283)</f>
        <v>114716856</v>
      </c>
      <c r="G284" s="24">
        <f t="shared" si="63"/>
        <v>0.588463581662332</v>
      </c>
      <c r="H284" s="22">
        <f t="shared" si="64"/>
        <v>0.5347880788218676</v>
      </c>
      <c r="I284" s="62">
        <f>SUM(I277:I283)</f>
        <v>0</v>
      </c>
      <c r="J284" s="63">
        <f>SUM(J277:J283)</f>
        <v>99792144</v>
      </c>
      <c r="K284" s="28">
        <f t="shared" si="67"/>
        <v>0.46521192117813237</v>
      </c>
    </row>
    <row r="285" spans="1:11" ht="12.75">
      <c r="A285" s="38" t="s">
        <v>29</v>
      </c>
      <c r="B285" s="39" t="s">
        <v>467</v>
      </c>
      <c r="C285" s="18" t="s">
        <v>468</v>
      </c>
      <c r="D285" s="47">
        <f>'[10]NW401'!$B$53-'[10]NW401'!$B$46-'[10]NW401'!$B$38-'[10]NW401'!$B$36-'[10]NW401'!$B$35-'[10]NW401'!$B$34-'[10]NW401'!$B$31-'[10]NW401'!$B$29-'[10]NW401'!$B$28-'[10]NW401'!$B$24-'[10]NW401'!$B$12</f>
        <v>18418000</v>
      </c>
      <c r="E285" s="47">
        <f>'[10]NW401'!$E$53-'[10]NW401'!$E$46-'[10]NW401'!$E$38-'[10]NW401'!$E$36-'[10]NW401'!$E$35-'[10]NW401'!$E$34-'[10]NW401'!$E$31-'[10]NW401'!$E$29-'[10]NW401'!$E$28-'[10]NW401'!$E$24-'[10]NW401'!$E$12</f>
        <v>18418000</v>
      </c>
      <c r="F285" s="47">
        <f>'[10]NW401'!$Q$53</f>
        <v>18071442</v>
      </c>
      <c r="G285" s="23">
        <f t="shared" si="63"/>
        <v>0.9811837333043761</v>
      </c>
      <c r="H285" s="19">
        <f t="shared" si="64"/>
        <v>0.9811837333043761</v>
      </c>
      <c r="I285" s="57">
        <f>IF($F285&gt;$E285,$E285-$F285,0)</f>
        <v>0</v>
      </c>
      <c r="J285" s="58">
        <f>IF($F285&lt;=$E285,$E285-$F285,0)</f>
        <v>346558</v>
      </c>
      <c r="K285" s="27">
        <f t="shared" si="67"/>
        <v>0.018816266695623845</v>
      </c>
    </row>
    <row r="286" spans="1:11" ht="12.75">
      <c r="A286" s="38" t="s">
        <v>29</v>
      </c>
      <c r="B286" s="39" t="s">
        <v>469</v>
      </c>
      <c r="C286" s="18" t="s">
        <v>470</v>
      </c>
      <c r="D286" s="47">
        <f>'[10]NW402'!$B$53-'[10]NW402'!$B$46-'[10]NW402'!$B$38-'[10]NW402'!$B$36-'[10]NW402'!$B$35-'[10]NW402'!$B$34-'[10]NW402'!$B$31-'[10]NW402'!$B$29-'[10]NW402'!$B$28-'[10]NW402'!$B$24-'[10]NW402'!$B$12</f>
        <v>44178000</v>
      </c>
      <c r="E286" s="47">
        <f>'[10]NW402'!$E$53-'[10]NW402'!$E$46-'[10]NW402'!$E$38-'[10]NW402'!$E$36-'[10]NW402'!$E$35-'[10]NW402'!$E$34-'[10]NW402'!$E$31-'[10]NW402'!$E$29-'[10]NW402'!$E$28-'[10]NW402'!$E$24-'[10]NW402'!$E$12</f>
        <v>36396000</v>
      </c>
      <c r="F286" s="47">
        <f>'[10]NW402'!$Q$53</f>
        <v>22447259</v>
      </c>
      <c r="G286" s="23">
        <f t="shared" si="63"/>
        <v>0.5081094436144687</v>
      </c>
      <c r="H286" s="19">
        <f t="shared" si="64"/>
        <v>0.6167507143642158</v>
      </c>
      <c r="I286" s="57">
        <f>IF($F286&gt;$E286,$E286-$F286,0)</f>
        <v>0</v>
      </c>
      <c r="J286" s="58">
        <f>IF($F286&lt;=$E286,$E286-$F286,0)</f>
        <v>13948741</v>
      </c>
      <c r="K286" s="27">
        <f t="shared" si="67"/>
        <v>0.38324928563578414</v>
      </c>
    </row>
    <row r="287" spans="1:11" ht="12.75">
      <c r="A287" s="38" t="s">
        <v>29</v>
      </c>
      <c r="B287" s="39" t="s">
        <v>471</v>
      </c>
      <c r="C287" s="18" t="s">
        <v>472</v>
      </c>
      <c r="D287" s="47">
        <f>'[10]NW403'!$B$53-'[10]NW403'!$B$46-'[10]NW403'!$B$38-'[10]NW403'!$B$36-'[10]NW403'!$B$35-'[10]NW403'!$B$34-'[10]NW403'!$B$31-'[10]NW403'!$B$29-'[10]NW403'!$B$28-'[10]NW403'!$B$24-'[10]NW403'!$B$12</f>
        <v>95628000</v>
      </c>
      <c r="E287" s="47">
        <f>'[10]NW403'!$E$53-'[10]NW403'!$E$46-'[10]NW403'!$E$38-'[10]NW403'!$E$36-'[10]NW403'!$E$35-'[10]NW403'!$E$34-'[10]NW403'!$E$31-'[10]NW403'!$E$29-'[10]NW403'!$E$28-'[10]NW403'!$E$24-'[10]NW403'!$E$12</f>
        <v>86202000</v>
      </c>
      <c r="F287" s="47">
        <f>'[10]NW403'!$Q$53</f>
        <v>79369598</v>
      </c>
      <c r="G287" s="23">
        <f t="shared" si="63"/>
        <v>0.8299828292968586</v>
      </c>
      <c r="H287" s="19">
        <f t="shared" si="64"/>
        <v>0.9207396348112573</v>
      </c>
      <c r="I287" s="57">
        <f>IF($F287&gt;$E287,$E287-$F287,0)</f>
        <v>0</v>
      </c>
      <c r="J287" s="58">
        <f>IF($F287&lt;=$E287,$E287-$F287,0)</f>
        <v>6832402</v>
      </c>
      <c r="K287" s="27">
        <f t="shared" si="67"/>
        <v>0.07926036518874272</v>
      </c>
    </row>
    <row r="288" spans="1:11" ht="12.75">
      <c r="A288" s="38" t="s">
        <v>29</v>
      </c>
      <c r="B288" s="39" t="s">
        <v>473</v>
      </c>
      <c r="C288" s="18" t="s">
        <v>474</v>
      </c>
      <c r="D288" s="47">
        <f>'[10]NW404'!$B$53-'[10]NW404'!$B$46-'[10]NW404'!$B$38-'[10]NW404'!$B$36-'[10]NW404'!$B$35-'[10]NW404'!$B$34-'[10]NW404'!$B$31-'[10]NW404'!$B$29-'[10]NW404'!$B$28-'[10]NW404'!$B$24-'[10]NW404'!$B$12</f>
        <v>25376000</v>
      </c>
      <c r="E288" s="47">
        <f>'[10]NW404'!$E$53-'[10]NW404'!$E$46-'[10]NW404'!$E$38-'[10]NW404'!$E$36-'[10]NW404'!$E$35-'[10]NW404'!$E$34-'[10]NW404'!$E$31-'[10]NW404'!$E$29-'[10]NW404'!$E$28-'[10]NW404'!$E$24-'[10]NW404'!$E$12</f>
        <v>25376000</v>
      </c>
      <c r="F288" s="47">
        <f>'[10]NW404'!$Q$53</f>
        <v>23769080</v>
      </c>
      <c r="G288" s="23">
        <f t="shared" si="63"/>
        <v>0.9366755989911728</v>
      </c>
      <c r="H288" s="19">
        <f t="shared" si="64"/>
        <v>0.9366755989911728</v>
      </c>
      <c r="I288" s="57">
        <f>IF($F288&gt;$E288,$E288-$F288,0)</f>
        <v>0</v>
      </c>
      <c r="J288" s="58">
        <f>IF($F288&lt;=$E288,$E288-$F288,0)</f>
        <v>1606920</v>
      </c>
      <c r="K288" s="27">
        <f t="shared" si="67"/>
        <v>0.06332440100882723</v>
      </c>
    </row>
    <row r="289" spans="1:11" ht="12.75">
      <c r="A289" s="38" t="s">
        <v>48</v>
      </c>
      <c r="B289" s="39" t="s">
        <v>475</v>
      </c>
      <c r="C289" s="18" t="s">
        <v>476</v>
      </c>
      <c r="D289" s="47">
        <f>'[10]DC40'!$B$53-'[10]DC40'!$B$46-'[10]DC40'!$B$38-'[10]DC40'!$B$36-'[10]DC40'!$B$35-'[10]DC40'!$B$34-'[10]DC40'!$B$31-'[10]DC40'!$B$29-'[10]DC40'!$B$28-'[10]DC40'!$B$24-'[10]DC40'!$B$12</f>
        <v>2000000</v>
      </c>
      <c r="E289" s="47">
        <f>'[10]DC40'!$E$53-'[10]DC40'!$E$46-'[10]DC40'!$E$38-'[10]DC40'!$E$36-'[10]DC40'!$E$35-'[10]DC40'!$E$34-'[10]DC40'!$E$31-'[10]DC40'!$E$29-'[10]DC40'!$E$28-'[10]DC40'!$E$24-'[10]DC40'!$E$12</f>
        <v>2000000</v>
      </c>
      <c r="F289" s="47">
        <f>'[10]DC40'!$Q$53</f>
        <v>2194158</v>
      </c>
      <c r="G289" s="23">
        <f t="shared" si="63"/>
        <v>1.097079</v>
      </c>
      <c r="H289" s="19">
        <f t="shared" si="64"/>
        <v>1.097079</v>
      </c>
      <c r="I289" s="57">
        <f>IF($F289&gt;$E289,$E289-$F289,0)</f>
        <v>-194158</v>
      </c>
      <c r="J289" s="58">
        <f>IF($F289&lt;=$E289,$E289-$F289,0)</f>
        <v>0</v>
      </c>
      <c r="K289" s="27">
        <f t="shared" si="67"/>
        <v>-0.097079</v>
      </c>
    </row>
    <row r="290" spans="1:11" ht="16.5">
      <c r="A290" s="40"/>
      <c r="B290" s="41" t="s">
        <v>646</v>
      </c>
      <c r="C290" s="42"/>
      <c r="D290" s="51">
        <f>SUM(D285:D289)</f>
        <v>185600000</v>
      </c>
      <c r="E290" s="51">
        <f>SUM(E285:E289)</f>
        <v>168392000</v>
      </c>
      <c r="F290" s="51">
        <f>SUM(F285:F289)</f>
        <v>145851537</v>
      </c>
      <c r="G290" s="24">
        <f t="shared" si="63"/>
        <v>0.7858380226293104</v>
      </c>
      <c r="H290" s="22">
        <f t="shared" si="64"/>
        <v>0.8661429105895767</v>
      </c>
      <c r="I290" s="62">
        <f>SUM(I285:I289)</f>
        <v>-194158</v>
      </c>
      <c r="J290" s="63">
        <f>SUM(J285:J289)</f>
        <v>22734621</v>
      </c>
      <c r="K290" s="28">
        <f t="shared" si="67"/>
        <v>0.1338570894104233</v>
      </c>
    </row>
    <row r="291" spans="1:11" ht="16.5">
      <c r="A291" s="44"/>
      <c r="B291" s="45" t="s">
        <v>647</v>
      </c>
      <c r="C291" s="46"/>
      <c r="D291" s="53">
        <f>SUM(D263:D268,D270:D275,D277:D283,D285:D289)</f>
        <v>1203743000</v>
      </c>
      <c r="E291" s="53">
        <f>SUM(E263:E268,E270:E275,E277:E283,E285:E289)</f>
        <v>1279261000</v>
      </c>
      <c r="F291" s="53">
        <f>SUM(F263:F268,F270:F275,F277:F283,F285:F289)</f>
        <v>844865203</v>
      </c>
      <c r="G291" s="29">
        <f t="shared" si="63"/>
        <v>0.7018651016039138</v>
      </c>
      <c r="H291" s="30">
        <f t="shared" si="64"/>
        <v>0.6604322362676577</v>
      </c>
      <c r="I291" s="62">
        <f>I290+I284+I276+I269</f>
        <v>-36877067</v>
      </c>
      <c r="J291" s="63">
        <f>J290+J284+J276+J269</f>
        <v>471272864</v>
      </c>
      <c r="K291" s="31">
        <f t="shared" si="67"/>
        <v>0.3395677637323423</v>
      </c>
    </row>
    <row r="292" spans="1:11" ht="16.5">
      <c r="A292" s="91"/>
      <c r="B292" s="92"/>
      <c r="C292" s="93"/>
      <c r="D292" s="94"/>
      <c r="E292" s="94"/>
      <c r="F292" s="94"/>
      <c r="G292" s="95"/>
      <c r="H292" s="96" t="s">
        <v>603</v>
      </c>
      <c r="I292" s="134">
        <f>I291+J291</f>
        <v>434395797</v>
      </c>
      <c r="J292" s="135"/>
      <c r="K292" s="97"/>
    </row>
    <row r="293" spans="1:11" ht="16.5">
      <c r="A293" s="33"/>
      <c r="B293" s="26"/>
      <c r="C293" s="12"/>
      <c r="D293" s="52"/>
      <c r="E293" s="52"/>
      <c r="F293" s="52"/>
      <c r="G293" s="23"/>
      <c r="H293" s="64"/>
      <c r="I293" s="89"/>
      <c r="J293" s="90"/>
      <c r="K293" s="27"/>
    </row>
    <row r="294" spans="1:11" ht="16.5">
      <c r="A294" s="33"/>
      <c r="B294" s="35" t="s">
        <v>477</v>
      </c>
      <c r="C294" s="36"/>
      <c r="D294" s="52"/>
      <c r="E294" s="52"/>
      <c r="F294" s="52"/>
      <c r="G294" s="23"/>
      <c r="H294" s="19"/>
      <c r="I294" s="59"/>
      <c r="J294" s="60"/>
      <c r="K294" s="27"/>
    </row>
    <row r="295" spans="1:11" ht="12.75">
      <c r="A295" s="38" t="s">
        <v>29</v>
      </c>
      <c r="B295" s="39" t="s">
        <v>478</v>
      </c>
      <c r="C295" s="18" t="s">
        <v>479</v>
      </c>
      <c r="D295" s="47">
        <f>'[7]NC451'!$B$53-'[7]NC451'!$B$46-'[7]NC451'!$B$38-'[7]NC451'!$B$36-'[7]NC451'!$B$35-'[7]NC451'!$B$34-'[7]NC451'!$B$31-'[7]NC451'!$B$29-'[7]NC451'!$B$28-'[7]NC451'!$B$24-'[7]NC451'!$B$12</f>
        <v>41681000</v>
      </c>
      <c r="E295" s="47">
        <f>'[7]NC451'!$E$53-'[7]NC451'!$E$46-'[7]NC451'!$E$38-'[7]NC451'!$E$36-'[7]NC451'!$E$35-'[7]NC451'!$E$34-'[7]NC451'!$E$31-'[7]NC451'!$E$29-'[7]NC451'!$E$28-'[7]NC451'!$E$24-'[7]NC451'!$E$12</f>
        <v>41681000</v>
      </c>
      <c r="F295" s="47">
        <f>'[7]NC451'!$Q$53</f>
        <v>41633364</v>
      </c>
      <c r="G295" s="23">
        <f aca="true" t="shared" si="71" ref="G295:G332">IF($D295=0,0,$F295/$D295)</f>
        <v>0.9988571291475732</v>
      </c>
      <c r="H295" s="19">
        <f aca="true" t="shared" si="72" ref="H295:H332">IF($E295=0,0,$F295/$E295)</f>
        <v>0.9988571291475732</v>
      </c>
      <c r="I295" s="57">
        <f aca="true" t="shared" si="73" ref="I295:I324">IF($F295&gt;$E295,$E295-$F295,0)</f>
        <v>0</v>
      </c>
      <c r="J295" s="58">
        <f>IF($F295&lt;=$E295,$E295-$F295,0)</f>
        <v>47636</v>
      </c>
      <c r="K295" s="27">
        <f aca="true" t="shared" si="74" ref="K295:K332">IF($E295=0,0,($E295-$F295)/$E295)</f>
        <v>0.0011428708524267653</v>
      </c>
    </row>
    <row r="296" spans="1:11" ht="12.75">
      <c r="A296" s="38" t="s">
        <v>29</v>
      </c>
      <c r="B296" s="39" t="s">
        <v>480</v>
      </c>
      <c r="C296" s="18" t="s">
        <v>481</v>
      </c>
      <c r="D296" s="47">
        <f>'[7]NC452'!$B$53-'[7]NC452'!$B$46-'[7]NC452'!$B$38-'[7]NC452'!$B$36-'[7]NC452'!$B$35-'[7]NC452'!$B$34-'[7]NC452'!$B$31-'[7]NC452'!$B$29-'[7]NC452'!$B$28-'[7]NC452'!$B$24-'[7]NC452'!$B$12</f>
        <v>39533000</v>
      </c>
      <c r="E296" s="47">
        <f>'[7]NC452'!$E$53-'[7]NC452'!$E$46-'[7]NC452'!$E$38-'[7]NC452'!$E$36-'[7]NC452'!$E$35-'[7]NC452'!$E$34-'[7]NC452'!$E$31-'[7]NC452'!$E$29-'[7]NC452'!$E$28-'[7]NC452'!$E$24-'[7]NC452'!$E$12</f>
        <v>32323000</v>
      </c>
      <c r="F296" s="47">
        <f>'[7]NC452'!$Q$53</f>
        <v>41401116</v>
      </c>
      <c r="G296" s="23">
        <f t="shared" si="71"/>
        <v>1.047254597424936</v>
      </c>
      <c r="H296" s="19">
        <f t="shared" si="72"/>
        <v>1.2808562324041703</v>
      </c>
      <c r="I296" s="57">
        <f t="shared" si="73"/>
        <v>-9078116</v>
      </c>
      <c r="J296" s="58">
        <f>IF($F296&lt;=$E296,$E296-$F296,0)</f>
        <v>0</v>
      </c>
      <c r="K296" s="27">
        <f t="shared" si="74"/>
        <v>-0.2808562324041704</v>
      </c>
    </row>
    <row r="297" spans="1:11" ht="12.75">
      <c r="A297" s="38" t="s">
        <v>29</v>
      </c>
      <c r="B297" s="39" t="s">
        <v>482</v>
      </c>
      <c r="C297" s="18" t="s">
        <v>483</v>
      </c>
      <c r="D297" s="47">
        <f>'[7]NC453'!$B$53-'[7]NC453'!$B$46-'[7]NC453'!$B$38-'[7]NC453'!$B$36-'[7]NC453'!$B$35-'[7]NC453'!$B$34-'[7]NC453'!$B$31-'[7]NC453'!$B$29-'[7]NC453'!$B$28-'[7]NC453'!$B$24-'[7]NC453'!$B$12</f>
        <v>11782000</v>
      </c>
      <c r="E297" s="47">
        <f>'[7]NC453'!$E$53-'[7]NC453'!$E$46-'[7]NC453'!$E$38-'[7]NC453'!$E$36-'[7]NC453'!$E$35-'[7]NC453'!$E$34-'[7]NC453'!$E$31-'[7]NC453'!$E$29-'[7]NC453'!$E$28-'[7]NC453'!$E$24-'[7]NC453'!$E$12</f>
        <v>11782000</v>
      </c>
      <c r="F297" s="47">
        <f>'[7]NC453'!$Q$53</f>
        <v>14448624</v>
      </c>
      <c r="G297" s="23">
        <f t="shared" si="71"/>
        <v>1.2263303344084195</v>
      </c>
      <c r="H297" s="19">
        <f t="shared" si="72"/>
        <v>1.2263303344084195</v>
      </c>
      <c r="I297" s="57">
        <f t="shared" si="73"/>
        <v>-2666624</v>
      </c>
      <c r="J297" s="58">
        <f>IF($F297&lt;=$E297,$E297-$F297,0)</f>
        <v>0</v>
      </c>
      <c r="K297" s="27">
        <f t="shared" si="74"/>
        <v>-0.22633033440841963</v>
      </c>
    </row>
    <row r="298" spans="1:11" ht="12.75">
      <c r="A298" s="38" t="s">
        <v>48</v>
      </c>
      <c r="B298" s="39" t="s">
        <v>484</v>
      </c>
      <c r="C298" s="18" t="s">
        <v>485</v>
      </c>
      <c r="D298" s="47">
        <f>'[7]DC45'!$B$53-'[7]DC45'!$B$46-'[7]DC45'!$B$38-'[7]DC45'!$B$36-'[7]DC45'!$B$35-'[7]DC45'!$B$34-'[7]DC45'!$B$31-'[7]DC45'!$B$29-'[7]DC45'!$B$28-'[7]DC45'!$B$24-'[7]DC45'!$B$12</f>
        <v>21117000</v>
      </c>
      <c r="E298" s="47">
        <f>'[7]DC45'!$E$53-'[7]DC45'!$E$46-'[7]DC45'!$E$38-'[7]DC45'!$E$36-'[7]DC45'!$E$35-'[7]DC45'!$E$34-'[7]DC45'!$E$31-'[7]DC45'!$E$29-'[7]DC45'!$E$28-'[7]DC45'!$E$24-'[7]DC45'!$E$12</f>
        <v>21117000</v>
      </c>
      <c r="F298" s="47">
        <f>'[7]DC45'!$Q$53</f>
        <v>16621940</v>
      </c>
      <c r="G298" s="23">
        <f t="shared" si="71"/>
        <v>0.7871354832599328</v>
      </c>
      <c r="H298" s="19">
        <f t="shared" si="72"/>
        <v>0.7871354832599328</v>
      </c>
      <c r="I298" s="57">
        <f t="shared" si="73"/>
        <v>0</v>
      </c>
      <c r="J298" s="58">
        <f>IF($F298&lt;=$E298,$E298-$F298,0)</f>
        <v>4495060</v>
      </c>
      <c r="K298" s="27">
        <f t="shared" si="74"/>
        <v>0.21286451674006723</v>
      </c>
    </row>
    <row r="299" spans="1:11" ht="16.5">
      <c r="A299" s="40"/>
      <c r="B299" s="41" t="s">
        <v>648</v>
      </c>
      <c r="C299" s="42"/>
      <c r="D299" s="51">
        <f>SUM(D295:D298)</f>
        <v>114113000</v>
      </c>
      <c r="E299" s="51">
        <f>SUM(E295:E298)</f>
        <v>106903000</v>
      </c>
      <c r="F299" s="51">
        <f>SUM(F295:F298)</f>
        <v>114105044</v>
      </c>
      <c r="G299" s="24">
        <f t="shared" si="71"/>
        <v>0.9999302796350985</v>
      </c>
      <c r="H299" s="22">
        <f t="shared" si="72"/>
        <v>1.067369896074011</v>
      </c>
      <c r="I299" s="62">
        <f>SUM(I295:I298)</f>
        <v>-11744740</v>
      </c>
      <c r="J299" s="63">
        <f>SUM(J295:J298)</f>
        <v>4542696</v>
      </c>
      <c r="K299" s="28">
        <f t="shared" si="74"/>
        <v>-0.06736989607401102</v>
      </c>
    </row>
    <row r="300" spans="1:11" ht="12.75">
      <c r="A300" s="38" t="s">
        <v>29</v>
      </c>
      <c r="B300" s="39" t="s">
        <v>486</v>
      </c>
      <c r="C300" s="18" t="s">
        <v>487</v>
      </c>
      <c r="D300" s="47">
        <f>'[7]NC061'!$B$53-'[7]NC061'!$B$46-'[7]NC061'!$B$38-'[7]NC061'!$B$36-'[7]NC061'!$B$35-'[7]NC061'!$B$34-'[7]NC061'!$B$31-'[7]NC061'!$B$29-'[7]NC061'!$B$28-'[7]NC061'!$B$24-'[7]NC061'!$B$12</f>
        <v>7864000</v>
      </c>
      <c r="E300" s="47">
        <f>'[7]NC061'!$E$53-'[7]NC061'!$E$46-'[7]NC061'!$E$38-'[7]NC061'!$E$36-'[7]NC061'!$E$35-'[7]NC061'!$E$34-'[7]NC061'!$E$31-'[7]NC061'!$E$29-'[7]NC061'!$E$28-'[7]NC061'!$E$24-'[7]NC061'!$E$12</f>
        <v>7864000</v>
      </c>
      <c r="F300" s="47">
        <f>'[7]NC061'!$Q$53</f>
        <v>1829563</v>
      </c>
      <c r="G300" s="23">
        <f t="shared" si="71"/>
        <v>0.23265043234994914</v>
      </c>
      <c r="H300" s="19">
        <f t="shared" si="72"/>
        <v>0.23265043234994914</v>
      </c>
      <c r="I300" s="57">
        <f t="shared" si="73"/>
        <v>0</v>
      </c>
      <c r="J300" s="58">
        <f aca="true" t="shared" si="75" ref="J300:J306">IF($F300&lt;=$E300,$E300-$F300,0)</f>
        <v>6034437</v>
      </c>
      <c r="K300" s="27">
        <f t="shared" si="74"/>
        <v>0.7673495676500509</v>
      </c>
    </row>
    <row r="301" spans="1:11" ht="12.75">
      <c r="A301" s="38" t="s">
        <v>29</v>
      </c>
      <c r="B301" s="39" t="s">
        <v>488</v>
      </c>
      <c r="C301" s="18" t="s">
        <v>489</v>
      </c>
      <c r="D301" s="47">
        <f>'[7]NC062'!$B$53-'[7]NC062'!$B$46-'[7]NC062'!$B$38-'[7]NC062'!$B$36-'[7]NC062'!$B$35-'[7]NC062'!$B$34-'[7]NC062'!$B$31-'[7]NC062'!$B$29-'[7]NC062'!$B$28-'[7]NC062'!$B$24-'[7]NC062'!$B$12</f>
        <v>19929000</v>
      </c>
      <c r="E301" s="47">
        <f>'[7]NC062'!$E$53-'[7]NC062'!$E$46-'[7]NC062'!$E$38-'[7]NC062'!$E$36-'[7]NC062'!$E$35-'[7]NC062'!$E$34-'[7]NC062'!$E$31-'[7]NC062'!$E$29-'[7]NC062'!$E$28-'[7]NC062'!$E$24-'[7]NC062'!$E$12</f>
        <v>26929000</v>
      </c>
      <c r="F301" s="47">
        <f>'[7]NC062'!$Q$53</f>
        <v>21023143</v>
      </c>
      <c r="G301" s="23">
        <f t="shared" si="71"/>
        <v>1.0549020522856138</v>
      </c>
      <c r="H301" s="19">
        <f t="shared" si="72"/>
        <v>0.7806878458167774</v>
      </c>
      <c r="I301" s="57">
        <f t="shared" si="73"/>
        <v>0</v>
      </c>
      <c r="J301" s="58">
        <f t="shared" si="75"/>
        <v>5905857</v>
      </c>
      <c r="K301" s="27">
        <f t="shared" si="74"/>
        <v>0.21931215418322256</v>
      </c>
    </row>
    <row r="302" spans="1:11" ht="12.75">
      <c r="A302" s="38" t="s">
        <v>29</v>
      </c>
      <c r="B302" s="39" t="s">
        <v>490</v>
      </c>
      <c r="C302" s="18" t="s">
        <v>491</v>
      </c>
      <c r="D302" s="47">
        <f>'[7]NC064'!$B$53-'[7]NC064'!$B$46-'[7]NC064'!$B$38-'[7]NC064'!$B$36-'[7]NC064'!$B$35-'[7]NC064'!$B$34-'[7]NC064'!$B$31-'[7]NC064'!$B$29-'[7]NC064'!$B$28-'[7]NC064'!$B$24-'[7]NC064'!$B$12</f>
        <v>10642000</v>
      </c>
      <c r="E302" s="47">
        <f>'[7]NC064'!$E$53-'[7]NC064'!$E$46-'[7]NC064'!$E$38-'[7]NC064'!$E$36-'[7]NC064'!$E$35-'[7]NC064'!$E$34-'[7]NC064'!$E$31-'[7]NC064'!$E$29-'[7]NC064'!$E$28-'[7]NC064'!$E$24-'[7]NC064'!$E$12</f>
        <v>11542000</v>
      </c>
      <c r="F302" s="47">
        <f>'[7]NC064'!$Q$53</f>
        <v>2235237</v>
      </c>
      <c r="G302" s="23">
        <f t="shared" si="71"/>
        <v>0.2100391843638414</v>
      </c>
      <c r="H302" s="19">
        <f t="shared" si="72"/>
        <v>0.19366115058048866</v>
      </c>
      <c r="I302" s="57">
        <f t="shared" si="73"/>
        <v>0</v>
      </c>
      <c r="J302" s="58">
        <f t="shared" si="75"/>
        <v>9306763</v>
      </c>
      <c r="K302" s="27">
        <f t="shared" si="74"/>
        <v>0.8063388494195114</v>
      </c>
    </row>
    <row r="303" spans="1:11" ht="12.75">
      <c r="A303" s="38" t="s">
        <v>29</v>
      </c>
      <c r="B303" s="39" t="s">
        <v>492</v>
      </c>
      <c r="C303" s="18" t="s">
        <v>493</v>
      </c>
      <c r="D303" s="47">
        <f>'[7]NC065'!$B$53-'[7]NC065'!$B$46-'[7]NC065'!$B$38-'[7]NC065'!$B$36-'[7]NC065'!$B$35-'[7]NC065'!$B$34-'[7]NC065'!$B$31-'[7]NC065'!$B$29-'[7]NC065'!$B$28-'[7]NC065'!$B$24-'[7]NC065'!$B$12</f>
        <v>9636000</v>
      </c>
      <c r="E303" s="47">
        <f>'[7]NC065'!$E$53-'[7]NC065'!$E$46-'[7]NC065'!$E$38-'[7]NC065'!$E$36-'[7]NC065'!$E$35-'[7]NC065'!$E$34-'[7]NC065'!$E$31-'[7]NC065'!$E$29-'[7]NC065'!$E$28-'[7]NC065'!$E$24-'[7]NC065'!$E$12</f>
        <v>9636000</v>
      </c>
      <c r="F303" s="47">
        <f>'[7]NC065'!$Q$53</f>
        <v>6714083</v>
      </c>
      <c r="G303" s="23">
        <f t="shared" si="71"/>
        <v>0.6967707555002075</v>
      </c>
      <c r="H303" s="19">
        <f t="shared" si="72"/>
        <v>0.6967707555002075</v>
      </c>
      <c r="I303" s="57">
        <f t="shared" si="73"/>
        <v>0</v>
      </c>
      <c r="J303" s="58">
        <f t="shared" si="75"/>
        <v>2921917</v>
      </c>
      <c r="K303" s="27">
        <f t="shared" si="74"/>
        <v>0.30322924449979244</v>
      </c>
    </row>
    <row r="304" spans="1:11" ht="12.75">
      <c r="A304" s="38" t="s">
        <v>29</v>
      </c>
      <c r="B304" s="39" t="s">
        <v>494</v>
      </c>
      <c r="C304" s="18" t="s">
        <v>495</v>
      </c>
      <c r="D304" s="47">
        <f>'[7]NC066'!$B$53-'[7]NC066'!$B$46-'[7]NC066'!$B$38-'[7]NC066'!$B$36-'[7]NC066'!$B$35-'[7]NC066'!$B$34-'[7]NC066'!$B$31-'[7]NC066'!$B$29-'[7]NC066'!$B$28-'[7]NC066'!$B$24-'[7]NC066'!$B$12</f>
        <v>10503000</v>
      </c>
      <c r="E304" s="47">
        <f>'[7]NC066'!$E$53-'[7]NC066'!$E$46-'[7]NC066'!$E$38-'[7]NC066'!$E$36-'[7]NC066'!$E$35-'[7]NC066'!$E$34-'[7]NC066'!$E$31-'[7]NC066'!$E$29-'[7]NC066'!$E$28-'[7]NC066'!$E$24-'[7]NC066'!$E$12</f>
        <v>10503000</v>
      </c>
      <c r="F304" s="47">
        <f>'[7]NC066'!$Q$53</f>
        <v>7494285</v>
      </c>
      <c r="G304" s="23">
        <f t="shared" si="71"/>
        <v>0.7135375606969437</v>
      </c>
      <c r="H304" s="19">
        <f t="shared" si="72"/>
        <v>0.7135375606969437</v>
      </c>
      <c r="I304" s="57">
        <f t="shared" si="73"/>
        <v>0</v>
      </c>
      <c r="J304" s="58">
        <f t="shared" si="75"/>
        <v>3008715</v>
      </c>
      <c r="K304" s="27">
        <f t="shared" si="74"/>
        <v>0.28646243930305626</v>
      </c>
    </row>
    <row r="305" spans="1:11" ht="12.75">
      <c r="A305" s="38" t="s">
        <v>29</v>
      </c>
      <c r="B305" s="39" t="s">
        <v>496</v>
      </c>
      <c r="C305" s="18" t="s">
        <v>497</v>
      </c>
      <c r="D305" s="47">
        <f>'[7]NC067'!$B$53-'[7]NC067'!$B$46-'[7]NC067'!$B$38-'[7]NC067'!$B$36-'[7]NC067'!$B$35-'[7]NC067'!$B$34-'[7]NC067'!$B$31-'[7]NC067'!$B$29-'[7]NC067'!$B$28-'[7]NC067'!$B$24-'[7]NC067'!$B$12</f>
        <v>10051000</v>
      </c>
      <c r="E305" s="47">
        <f>'[7]NC067'!$E$53-'[7]NC067'!$E$46-'[7]NC067'!$E$38-'[7]NC067'!$E$36-'[7]NC067'!$E$35-'[7]NC067'!$E$34-'[7]NC067'!$E$31-'[7]NC067'!$E$29-'[7]NC067'!$E$28-'[7]NC067'!$E$24-'[7]NC067'!$E$12</f>
        <v>10051000</v>
      </c>
      <c r="F305" s="47">
        <f>'[7]NC067'!$Q$53</f>
        <v>6045949</v>
      </c>
      <c r="G305" s="23">
        <f t="shared" si="71"/>
        <v>0.6015271117301761</v>
      </c>
      <c r="H305" s="19">
        <f t="shared" si="72"/>
        <v>0.6015271117301761</v>
      </c>
      <c r="I305" s="57">
        <f t="shared" si="73"/>
        <v>0</v>
      </c>
      <c r="J305" s="58">
        <f t="shared" si="75"/>
        <v>4005051</v>
      </c>
      <c r="K305" s="27">
        <f t="shared" si="74"/>
        <v>0.3984728882698239</v>
      </c>
    </row>
    <row r="306" spans="1:11" ht="12.75">
      <c r="A306" s="38" t="s">
        <v>48</v>
      </c>
      <c r="B306" s="39" t="s">
        <v>498</v>
      </c>
      <c r="C306" s="18" t="s">
        <v>499</v>
      </c>
      <c r="D306" s="47">
        <f>'[7]DC6'!$B$53-'[7]DC6'!$B$46-'[7]DC6'!$B$38-'[7]DC6'!$B$36-'[7]DC6'!$B$35-'[7]DC6'!$B$34-'[7]DC6'!$B$31-'[7]DC6'!$B$29-'[7]DC6'!$B$28-'[7]DC6'!$B$24-'[7]DC6'!$B$12</f>
        <v>6992000</v>
      </c>
      <c r="E306" s="47">
        <f>'[7]DC6'!$E$53-'[7]DC6'!$E$46-'[7]DC6'!$E$38-'[7]DC6'!$E$36-'[7]DC6'!$E$35-'[7]DC6'!$E$34-'[7]DC6'!$E$31-'[7]DC6'!$E$29-'[7]DC6'!$E$28-'[7]DC6'!$E$24-'[7]DC6'!$E$12</f>
        <v>6992000</v>
      </c>
      <c r="F306" s="47">
        <f>'[7]DC6'!$Q$53</f>
        <v>7771801</v>
      </c>
      <c r="G306" s="23">
        <f t="shared" si="71"/>
        <v>1.1115276029748284</v>
      </c>
      <c r="H306" s="19">
        <f t="shared" si="72"/>
        <v>1.1115276029748284</v>
      </c>
      <c r="I306" s="57">
        <f t="shared" si="73"/>
        <v>-779801</v>
      </c>
      <c r="J306" s="58">
        <f t="shared" si="75"/>
        <v>0</v>
      </c>
      <c r="K306" s="27">
        <f t="shared" si="74"/>
        <v>-0.11152760297482837</v>
      </c>
    </row>
    <row r="307" spans="1:11" ht="16.5">
      <c r="A307" s="40"/>
      <c r="B307" s="41" t="s">
        <v>649</v>
      </c>
      <c r="C307" s="42"/>
      <c r="D307" s="51">
        <f>SUM(D300:D306)</f>
        <v>75617000</v>
      </c>
      <c r="E307" s="51">
        <f>SUM(E300:E306)</f>
        <v>83517000</v>
      </c>
      <c r="F307" s="51">
        <f>SUM(F300:F306)</f>
        <v>53114061</v>
      </c>
      <c r="G307" s="24">
        <f t="shared" si="71"/>
        <v>0.7024089953317376</v>
      </c>
      <c r="H307" s="22">
        <f t="shared" si="72"/>
        <v>0.635967060598441</v>
      </c>
      <c r="I307" s="62">
        <f>SUM(I300:I306)</f>
        <v>-779801</v>
      </c>
      <c r="J307" s="63">
        <f>SUM(J300:J306)</f>
        <v>31182740</v>
      </c>
      <c r="K307" s="28">
        <f t="shared" si="74"/>
        <v>0.36403293940155895</v>
      </c>
    </row>
    <row r="308" spans="1:11" ht="12.75">
      <c r="A308" s="38" t="s">
        <v>29</v>
      </c>
      <c r="B308" s="39" t="s">
        <v>500</v>
      </c>
      <c r="C308" s="18" t="s">
        <v>501</v>
      </c>
      <c r="D308" s="47">
        <f>'[7]NC071'!$B$53-'[7]NC071'!$B$46-'[7]NC071'!$B$38-'[7]NC071'!$B$36-'[7]NC071'!$B$35-'[7]NC071'!$B$34-'[7]NC071'!$B$31-'[7]NC071'!$B$29-'[7]NC071'!$B$28-'[7]NC071'!$B$24-'[7]NC071'!$B$12</f>
        <v>9839000</v>
      </c>
      <c r="E308" s="47">
        <f>'[7]NC071'!$E$53-'[7]NC071'!$E$46-'[7]NC071'!$E$38-'[7]NC071'!$E$36-'[7]NC071'!$E$35-'[7]NC071'!$E$34-'[7]NC071'!$E$31-'[7]NC071'!$E$29-'[7]NC071'!$E$28-'[7]NC071'!$E$24-'[7]NC071'!$E$12</f>
        <v>9839000</v>
      </c>
      <c r="F308" s="47">
        <f>'[7]NC071'!$Q$53</f>
        <v>2054164</v>
      </c>
      <c r="G308" s="23">
        <f t="shared" si="71"/>
        <v>0.20877772131314157</v>
      </c>
      <c r="H308" s="19">
        <f t="shared" si="72"/>
        <v>0.20877772131314157</v>
      </c>
      <c r="I308" s="57">
        <f t="shared" si="73"/>
        <v>0</v>
      </c>
      <c r="J308" s="58">
        <f aca="true" t="shared" si="76" ref="J308:J316">IF($F308&lt;=$E308,$E308-$F308,0)</f>
        <v>7784836</v>
      </c>
      <c r="K308" s="27">
        <f t="shared" si="74"/>
        <v>0.7912222786868585</v>
      </c>
    </row>
    <row r="309" spans="1:11" ht="12.75">
      <c r="A309" s="38" t="s">
        <v>29</v>
      </c>
      <c r="B309" s="39" t="s">
        <v>502</v>
      </c>
      <c r="C309" s="18" t="s">
        <v>503</v>
      </c>
      <c r="D309" s="47">
        <f>'[7]NC072'!$B$53-'[7]NC072'!$B$46-'[7]NC072'!$B$38-'[7]NC072'!$B$36-'[7]NC072'!$B$35-'[7]NC072'!$B$34-'[7]NC072'!$B$31-'[7]NC072'!$B$29-'[7]NC072'!$B$28-'[7]NC072'!$B$24-'[7]NC072'!$B$12</f>
        <v>12012000</v>
      </c>
      <c r="E309" s="47">
        <f>'[7]NC072'!$E$53-'[7]NC072'!$E$46-'[7]NC072'!$E$38-'[7]NC072'!$E$36-'[7]NC072'!$E$35-'[7]NC072'!$E$34-'[7]NC072'!$E$31-'[7]NC072'!$E$29-'[7]NC072'!$E$28-'[7]NC072'!$E$24-'[7]NC072'!$E$12</f>
        <v>15049000</v>
      </c>
      <c r="F309" s="47">
        <f>'[7]NC072'!$Q$53</f>
        <v>16118949</v>
      </c>
      <c r="G309" s="23">
        <f t="shared" si="71"/>
        <v>1.3419038461538462</v>
      </c>
      <c r="H309" s="19">
        <f t="shared" si="72"/>
        <v>1.0710976809090305</v>
      </c>
      <c r="I309" s="57">
        <f t="shared" si="73"/>
        <v>-1069949</v>
      </c>
      <c r="J309" s="58">
        <f t="shared" si="76"/>
        <v>0</v>
      </c>
      <c r="K309" s="27">
        <f t="shared" si="74"/>
        <v>-0.0710976809090305</v>
      </c>
    </row>
    <row r="310" spans="1:11" ht="12.75">
      <c r="A310" s="38" t="s">
        <v>29</v>
      </c>
      <c r="B310" s="39" t="s">
        <v>504</v>
      </c>
      <c r="C310" s="18" t="s">
        <v>505</v>
      </c>
      <c r="D310" s="47">
        <f>'[7]NC073'!$B$53-'[7]NC073'!$B$46-'[7]NC073'!$B$38-'[7]NC073'!$B$36-'[7]NC073'!$B$35-'[7]NC073'!$B$34-'[7]NC073'!$B$31-'[7]NC073'!$B$29-'[7]NC073'!$B$28-'[7]NC073'!$B$24-'[7]NC073'!$B$12</f>
        <v>12060000</v>
      </c>
      <c r="E310" s="47">
        <f>'[7]NC073'!$E$53-'[7]NC073'!$E$46-'[7]NC073'!$E$38-'[7]NC073'!$E$36-'[7]NC073'!$E$35-'[7]NC073'!$E$34-'[7]NC073'!$E$31-'[7]NC073'!$E$29-'[7]NC073'!$E$28-'[7]NC073'!$E$24-'[7]NC073'!$E$12</f>
        <v>12060000</v>
      </c>
      <c r="F310" s="47">
        <f>'[7]NC073'!$Q$53</f>
        <v>11776758</v>
      </c>
      <c r="G310" s="23">
        <f t="shared" si="71"/>
        <v>0.9765139303482587</v>
      </c>
      <c r="H310" s="19">
        <f t="shared" si="72"/>
        <v>0.9765139303482587</v>
      </c>
      <c r="I310" s="57">
        <f t="shared" si="73"/>
        <v>0</v>
      </c>
      <c r="J310" s="58">
        <f t="shared" si="76"/>
        <v>283242</v>
      </c>
      <c r="K310" s="27">
        <f t="shared" si="74"/>
        <v>0.023486069651741295</v>
      </c>
    </row>
    <row r="311" spans="1:11" ht="12.75">
      <c r="A311" s="38" t="s">
        <v>29</v>
      </c>
      <c r="B311" s="39" t="s">
        <v>506</v>
      </c>
      <c r="C311" s="18" t="s">
        <v>507</v>
      </c>
      <c r="D311" s="47">
        <f>'[7]NC074'!$B$53-'[7]NC074'!$B$46-'[7]NC074'!$B$38-'[7]NC074'!$B$36-'[7]NC074'!$B$35-'[7]NC074'!$B$34-'[7]NC074'!$B$31-'[7]NC074'!$B$29-'[7]NC074'!$B$28-'[7]NC074'!$B$24-'[7]NC074'!$B$12</f>
        <v>8962000</v>
      </c>
      <c r="E311" s="47">
        <f>'[7]NC074'!$E$53-'[7]NC074'!$E$46-'[7]NC074'!$E$38-'[7]NC074'!$E$36-'[7]NC074'!$E$35-'[7]NC074'!$E$34-'[7]NC074'!$E$31-'[7]NC074'!$E$29-'[7]NC074'!$E$28-'[7]NC074'!$E$24-'[7]NC074'!$E$12</f>
        <v>8962000</v>
      </c>
      <c r="F311" s="47">
        <f>'[7]NC074'!$Q$53</f>
        <v>15185962</v>
      </c>
      <c r="G311" s="23">
        <f t="shared" si="71"/>
        <v>1.6944835974112922</v>
      </c>
      <c r="H311" s="19">
        <f t="shared" si="72"/>
        <v>1.6944835974112922</v>
      </c>
      <c r="I311" s="57">
        <f t="shared" si="73"/>
        <v>-6223962</v>
      </c>
      <c r="J311" s="58">
        <f t="shared" si="76"/>
        <v>0</v>
      </c>
      <c r="K311" s="27">
        <f t="shared" si="74"/>
        <v>-0.6944835974112922</v>
      </c>
    </row>
    <row r="312" spans="1:11" ht="12.75">
      <c r="A312" s="38" t="s">
        <v>29</v>
      </c>
      <c r="B312" s="39" t="s">
        <v>508</v>
      </c>
      <c r="C312" s="18" t="s">
        <v>509</v>
      </c>
      <c r="D312" s="47">
        <f>'[7]NC075'!$B$53-'[7]NC075'!$B$46-'[7]NC075'!$B$38-'[7]NC075'!$B$36-'[7]NC075'!$B$35-'[7]NC075'!$B$34-'[7]NC075'!$B$31-'[7]NC075'!$B$29-'[7]NC075'!$B$28-'[7]NC075'!$B$24-'[7]NC075'!$B$12</f>
        <v>8743000</v>
      </c>
      <c r="E312" s="47">
        <f>'[7]NC075'!$E$53-'[7]NC075'!$E$46-'[7]NC075'!$E$38-'[7]NC075'!$E$36-'[7]NC075'!$E$35-'[7]NC075'!$E$34-'[7]NC075'!$E$31-'[7]NC075'!$E$29-'[7]NC075'!$E$28-'[7]NC075'!$E$24-'[7]NC075'!$E$12</f>
        <v>8743000</v>
      </c>
      <c r="F312" s="47">
        <f>'[7]NC075'!$Q$53</f>
        <v>7493402</v>
      </c>
      <c r="G312" s="23">
        <f t="shared" si="71"/>
        <v>0.8570744595676542</v>
      </c>
      <c r="H312" s="19">
        <f t="shared" si="72"/>
        <v>0.8570744595676542</v>
      </c>
      <c r="I312" s="57">
        <f t="shared" si="73"/>
        <v>0</v>
      </c>
      <c r="J312" s="58">
        <f t="shared" si="76"/>
        <v>1249598</v>
      </c>
      <c r="K312" s="27">
        <f t="shared" si="74"/>
        <v>0.14292554043234587</v>
      </c>
    </row>
    <row r="313" spans="1:11" ht="12.75">
      <c r="A313" s="38" t="s">
        <v>29</v>
      </c>
      <c r="B313" s="39" t="s">
        <v>510</v>
      </c>
      <c r="C313" s="18" t="s">
        <v>511</v>
      </c>
      <c r="D313" s="47">
        <f>'[7]NC076'!$B$53-'[7]NC076'!$B$46-'[7]NC076'!$B$38-'[7]NC076'!$B$36-'[7]NC076'!$B$35-'[7]NC076'!$B$34-'[7]NC076'!$B$31-'[7]NC076'!$B$29-'[7]NC076'!$B$28-'[7]NC076'!$B$24-'[7]NC076'!$B$12</f>
        <v>9807000</v>
      </c>
      <c r="E313" s="47">
        <f>'[7]NC076'!$E$53-'[7]NC076'!$E$46-'[7]NC076'!$E$38-'[7]NC076'!$E$36-'[7]NC076'!$E$35-'[7]NC076'!$E$34-'[7]NC076'!$E$31-'[7]NC076'!$E$29-'[7]NC076'!$E$28-'[7]NC076'!$E$24-'[7]NC076'!$E$12</f>
        <v>9807000</v>
      </c>
      <c r="F313" s="47">
        <f>'[7]NC076'!$Q$53</f>
        <v>4440959</v>
      </c>
      <c r="G313" s="23">
        <f t="shared" si="71"/>
        <v>0.45283562761292956</v>
      </c>
      <c r="H313" s="19">
        <f t="shared" si="72"/>
        <v>0.45283562761292956</v>
      </c>
      <c r="I313" s="57">
        <f t="shared" si="73"/>
        <v>0</v>
      </c>
      <c r="J313" s="58">
        <f t="shared" si="76"/>
        <v>5366041</v>
      </c>
      <c r="K313" s="27">
        <f t="shared" si="74"/>
        <v>0.5471643723870705</v>
      </c>
    </row>
    <row r="314" spans="1:11" ht="12.75">
      <c r="A314" s="38" t="s">
        <v>29</v>
      </c>
      <c r="B314" s="39" t="s">
        <v>512</v>
      </c>
      <c r="C314" s="18" t="s">
        <v>513</v>
      </c>
      <c r="D314" s="47">
        <f>'[7]NC077'!$B$53-'[7]NC077'!$B$46-'[7]NC077'!$B$38-'[7]NC077'!$B$36-'[7]NC077'!$B$35-'[7]NC077'!$B$34-'[7]NC077'!$B$31-'[7]NC077'!$B$29-'[7]NC077'!$B$28-'[7]NC077'!$B$24-'[7]NC077'!$B$12</f>
        <v>8976000</v>
      </c>
      <c r="E314" s="47">
        <f>'[7]NC077'!$E$53-'[7]NC077'!$E$46-'[7]NC077'!$E$38-'[7]NC077'!$E$36-'[7]NC077'!$E$35-'[7]NC077'!$E$34-'[7]NC077'!$E$31-'[7]NC077'!$E$29-'[7]NC077'!$E$28-'[7]NC077'!$E$24-'[7]NC077'!$E$12</f>
        <v>8976000</v>
      </c>
      <c r="F314" s="47">
        <f>'[7]NC077'!$Q$53</f>
        <v>2364226</v>
      </c>
      <c r="G314" s="23">
        <f t="shared" si="71"/>
        <v>0.2633941622103387</v>
      </c>
      <c r="H314" s="19">
        <f t="shared" si="72"/>
        <v>0.2633941622103387</v>
      </c>
      <c r="I314" s="57">
        <f t="shared" si="73"/>
        <v>0</v>
      </c>
      <c r="J314" s="58">
        <f t="shared" si="76"/>
        <v>6611774</v>
      </c>
      <c r="K314" s="27">
        <f t="shared" si="74"/>
        <v>0.7366058377896613</v>
      </c>
    </row>
    <row r="315" spans="1:11" ht="12.75">
      <c r="A315" s="38" t="s">
        <v>29</v>
      </c>
      <c r="B315" s="39" t="s">
        <v>514</v>
      </c>
      <c r="C315" s="18" t="s">
        <v>515</v>
      </c>
      <c r="D315" s="47">
        <f>'[7]NC078'!$B$53-'[7]NC078'!$B$46-'[7]NC078'!$B$38-'[7]NC078'!$B$36-'[7]NC078'!$B$35-'[7]NC078'!$B$34-'[7]NC078'!$B$31-'[7]NC078'!$B$29-'[7]NC078'!$B$28-'[7]NC078'!$B$24-'[7]NC078'!$B$12</f>
        <v>16250000</v>
      </c>
      <c r="E315" s="47">
        <f>'[7]NC078'!$E$53-'[7]NC078'!$E$46-'[7]NC078'!$E$38-'[7]NC078'!$E$36-'[7]NC078'!$E$35-'[7]NC078'!$E$34-'[7]NC078'!$E$31-'[7]NC078'!$E$29-'[7]NC078'!$E$28-'[7]NC078'!$E$24-'[7]NC078'!$E$12</f>
        <v>16250000</v>
      </c>
      <c r="F315" s="47">
        <f>'[7]NC078'!$Q$53</f>
        <v>1923152</v>
      </c>
      <c r="G315" s="23">
        <f t="shared" si="71"/>
        <v>0.11834781538461539</v>
      </c>
      <c r="H315" s="19">
        <f t="shared" si="72"/>
        <v>0.11834781538461539</v>
      </c>
      <c r="I315" s="57">
        <f t="shared" si="73"/>
        <v>0</v>
      </c>
      <c r="J315" s="58">
        <f t="shared" si="76"/>
        <v>14326848</v>
      </c>
      <c r="K315" s="27">
        <f t="shared" si="74"/>
        <v>0.8816521846153846</v>
      </c>
    </row>
    <row r="316" spans="1:11" ht="12.75">
      <c r="A316" s="38" t="s">
        <v>48</v>
      </c>
      <c r="B316" s="39" t="s">
        <v>392</v>
      </c>
      <c r="C316" s="18" t="s">
        <v>516</v>
      </c>
      <c r="D316" s="47">
        <f>'[7]DC7'!$B$53-'[7]DC7'!$B$46-'[7]DC7'!$B$38-'[7]DC7'!$B$36-'[7]DC7'!$B$35-'[7]DC7'!$B$34-'[7]DC7'!$B$31-'[7]DC7'!$B$29-'[7]DC7'!$B$28-'[7]DC7'!$B$24-'[7]DC7'!$B$12</f>
        <v>8173000</v>
      </c>
      <c r="E316" s="47">
        <f>'[7]DC7'!$E$53-'[7]DC7'!$E$46-'[7]DC7'!$E$38-'[7]DC7'!$E$36-'[7]DC7'!$E$35-'[7]DC7'!$E$34-'[7]DC7'!$E$31-'[7]DC7'!$E$29-'[7]DC7'!$E$28-'[7]DC7'!$E$24-'[7]DC7'!$E$12</f>
        <v>8173000</v>
      </c>
      <c r="F316" s="47">
        <f>'[7]DC7'!$Q$53</f>
        <v>6172430</v>
      </c>
      <c r="G316" s="23">
        <f t="shared" si="71"/>
        <v>0.7552220726783311</v>
      </c>
      <c r="H316" s="19">
        <f t="shared" si="72"/>
        <v>0.7552220726783311</v>
      </c>
      <c r="I316" s="57">
        <f t="shared" si="73"/>
        <v>0</v>
      </c>
      <c r="J316" s="58">
        <f t="shared" si="76"/>
        <v>2000570</v>
      </c>
      <c r="K316" s="27">
        <f t="shared" si="74"/>
        <v>0.24477792732166892</v>
      </c>
    </row>
    <row r="317" spans="1:11" ht="16.5">
      <c r="A317" s="40"/>
      <c r="B317" s="41" t="s">
        <v>650</v>
      </c>
      <c r="C317" s="42"/>
      <c r="D317" s="51">
        <f>SUM(D308:D316)</f>
        <v>94822000</v>
      </c>
      <c r="E317" s="51">
        <f>SUM(E308:E316)</f>
        <v>97859000</v>
      </c>
      <c r="F317" s="51">
        <f>SUM(F308:F316)</f>
        <v>67530002</v>
      </c>
      <c r="G317" s="24">
        <f t="shared" si="71"/>
        <v>0.7121765202168273</v>
      </c>
      <c r="H317" s="22">
        <f t="shared" si="72"/>
        <v>0.6900745153741608</v>
      </c>
      <c r="I317" s="62">
        <f>SUM(I308:I316)</f>
        <v>-7293911</v>
      </c>
      <c r="J317" s="63">
        <f>SUM(J308:J316)</f>
        <v>37622909</v>
      </c>
      <c r="K317" s="28">
        <f t="shared" si="74"/>
        <v>0.30992548462583924</v>
      </c>
    </row>
    <row r="318" spans="1:11" ht="12.75">
      <c r="A318" s="38" t="s">
        <v>29</v>
      </c>
      <c r="B318" s="39" t="s">
        <v>517</v>
      </c>
      <c r="C318" s="18" t="s">
        <v>518</v>
      </c>
      <c r="D318" s="47">
        <f>'[7]NC081'!$B$53-'[7]NC081'!$B$46-'[7]NC081'!$B$38-'[7]NC081'!$B$36-'[7]NC081'!$B$35-'[7]NC081'!$B$34-'[7]NC081'!$B$31-'[7]NC081'!$B$29-'[7]NC081'!$B$28-'[7]NC081'!$B$24-'[7]NC081'!$B$12</f>
        <v>8370000</v>
      </c>
      <c r="E318" s="47">
        <f>'[7]NC081'!$E$53-'[7]NC081'!$E$46-'[7]NC081'!$E$38-'[7]NC081'!$E$36-'[7]NC081'!$E$35-'[7]NC081'!$E$34-'[7]NC081'!$E$31-'[7]NC081'!$E$29-'[7]NC081'!$E$28-'[7]NC081'!$E$24-'[7]NC081'!$E$12</f>
        <v>8370000</v>
      </c>
      <c r="F318" s="47">
        <f>'[7]NC081'!$Q$53</f>
        <v>4216462</v>
      </c>
      <c r="G318" s="23">
        <f t="shared" si="71"/>
        <v>0.5037589008363202</v>
      </c>
      <c r="H318" s="19">
        <f t="shared" si="72"/>
        <v>0.5037589008363202</v>
      </c>
      <c r="I318" s="57">
        <f t="shared" si="73"/>
        <v>0</v>
      </c>
      <c r="J318" s="58">
        <f aca="true" t="shared" si="77" ref="J318:J324">IF($F318&lt;=$E318,$E318-$F318,0)</f>
        <v>4153538</v>
      </c>
      <c r="K318" s="27">
        <f t="shared" si="74"/>
        <v>0.4962410991636798</v>
      </c>
    </row>
    <row r="319" spans="1:11" ht="12.75">
      <c r="A319" s="38" t="s">
        <v>29</v>
      </c>
      <c r="B319" s="39" t="s">
        <v>519</v>
      </c>
      <c r="C319" s="18" t="s">
        <v>520</v>
      </c>
      <c r="D319" s="47">
        <f>'[7]NC082'!$B$53-'[7]NC082'!$B$46-'[7]NC082'!$B$38-'[7]NC082'!$B$36-'[7]NC082'!$B$35-'[7]NC082'!$B$34-'[7]NC082'!$B$31-'[7]NC082'!$B$29-'[7]NC082'!$B$28-'[7]NC082'!$B$24-'[7]NC082'!$B$12</f>
        <v>15396000</v>
      </c>
      <c r="E319" s="47">
        <f>'[7]NC082'!$E$53-'[7]NC082'!$E$46-'[7]NC082'!$E$38-'[7]NC082'!$E$36-'[7]NC082'!$E$35-'[7]NC082'!$E$34-'[7]NC082'!$E$31-'[7]NC082'!$E$29-'[7]NC082'!$E$28-'[7]NC082'!$E$24-'[7]NC082'!$E$12</f>
        <v>15396000</v>
      </c>
      <c r="F319" s="47">
        <f>'[7]NC082'!$Q$53</f>
        <v>34497629</v>
      </c>
      <c r="G319" s="23">
        <f t="shared" si="71"/>
        <v>2.240687776045726</v>
      </c>
      <c r="H319" s="19">
        <f t="shared" si="72"/>
        <v>2.240687776045726</v>
      </c>
      <c r="I319" s="57">
        <f t="shared" si="73"/>
        <v>-19101629</v>
      </c>
      <c r="J319" s="58">
        <f t="shared" si="77"/>
        <v>0</v>
      </c>
      <c r="K319" s="27">
        <f t="shared" si="74"/>
        <v>-1.2406877760457262</v>
      </c>
    </row>
    <row r="320" spans="1:11" ht="12.75">
      <c r="A320" s="38" t="s">
        <v>29</v>
      </c>
      <c r="B320" s="39" t="s">
        <v>521</v>
      </c>
      <c r="C320" s="18" t="s">
        <v>522</v>
      </c>
      <c r="D320" s="47">
        <f>'[7]NC083'!$B$53-'[7]NC083'!$B$46-'[7]NC083'!$B$38-'[7]NC083'!$B$36-'[7]NC083'!$B$35-'[7]NC083'!$B$34-'[7]NC083'!$B$31-'[7]NC083'!$B$29-'[7]NC083'!$B$28-'[7]NC083'!$B$24-'[7]NC083'!$B$12</f>
        <v>17183000</v>
      </c>
      <c r="E320" s="47">
        <f>'[7]NC083'!$E$53-'[7]NC083'!$E$46-'[7]NC083'!$E$38-'[7]NC083'!$E$36-'[7]NC083'!$E$35-'[7]NC083'!$E$34-'[7]NC083'!$E$31-'[7]NC083'!$E$29-'[7]NC083'!$E$28-'[7]NC083'!$E$24-'[7]NC083'!$E$12</f>
        <v>17183000</v>
      </c>
      <c r="F320" s="47">
        <f>'[7]NC083'!$Q$53</f>
        <v>6981999</v>
      </c>
      <c r="G320" s="23">
        <f t="shared" si="71"/>
        <v>0.40633178141186055</v>
      </c>
      <c r="H320" s="19">
        <f t="shared" si="72"/>
        <v>0.40633178141186055</v>
      </c>
      <c r="I320" s="57">
        <f t="shared" si="73"/>
        <v>0</v>
      </c>
      <c r="J320" s="58">
        <f t="shared" si="77"/>
        <v>10201001</v>
      </c>
      <c r="K320" s="27">
        <f t="shared" si="74"/>
        <v>0.5936682185881395</v>
      </c>
    </row>
    <row r="321" spans="1:11" ht="12.75">
      <c r="A321" s="38" t="s">
        <v>29</v>
      </c>
      <c r="B321" s="39" t="s">
        <v>523</v>
      </c>
      <c r="C321" s="18" t="s">
        <v>524</v>
      </c>
      <c r="D321" s="47">
        <f>'[7]NC084'!$B$53-'[7]NC084'!$B$46-'[7]NC084'!$B$38-'[7]NC084'!$B$36-'[7]NC084'!$B$35-'[7]NC084'!$B$34-'[7]NC084'!$B$31-'[7]NC084'!$B$29-'[7]NC084'!$B$28-'[7]NC084'!$B$24-'[7]NC084'!$B$12</f>
        <v>10074000</v>
      </c>
      <c r="E321" s="47">
        <f>'[7]NC084'!$E$53-'[7]NC084'!$E$46-'[7]NC084'!$E$38-'[7]NC084'!$E$36-'[7]NC084'!$E$35-'[7]NC084'!$E$34-'[7]NC084'!$E$31-'[7]NC084'!$E$29-'[7]NC084'!$E$28-'[7]NC084'!$E$24-'[7]NC084'!$E$12</f>
        <v>10074000</v>
      </c>
      <c r="F321" s="47">
        <f>'[7]NC084'!$Q$53</f>
        <v>8450240</v>
      </c>
      <c r="G321" s="23">
        <f t="shared" si="71"/>
        <v>0.8388167560055588</v>
      </c>
      <c r="H321" s="19">
        <f t="shared" si="72"/>
        <v>0.8388167560055588</v>
      </c>
      <c r="I321" s="57">
        <f t="shared" si="73"/>
        <v>0</v>
      </c>
      <c r="J321" s="58">
        <f t="shared" si="77"/>
        <v>1623760</v>
      </c>
      <c r="K321" s="27">
        <f t="shared" si="74"/>
        <v>0.16118324399444114</v>
      </c>
    </row>
    <row r="322" spans="1:11" ht="12.75">
      <c r="A322" s="38" t="s">
        <v>29</v>
      </c>
      <c r="B322" s="39" t="s">
        <v>525</v>
      </c>
      <c r="C322" s="18" t="s">
        <v>526</v>
      </c>
      <c r="D322" s="47">
        <f>'[7]NC085'!$B$53-'[7]NC085'!$B$46-'[7]NC085'!$B$38-'[7]NC085'!$B$36-'[7]NC085'!$B$35-'[7]NC085'!$B$34-'[7]NC085'!$B$31-'[7]NC085'!$B$29-'[7]NC085'!$B$28-'[7]NC085'!$B$24-'[7]NC085'!$B$12</f>
        <v>10451000</v>
      </c>
      <c r="E322" s="47">
        <f>'[7]NC085'!$E$53-'[7]NC085'!$E$46-'[7]NC085'!$E$38-'[7]NC085'!$E$36-'[7]NC085'!$E$35-'[7]NC085'!$E$34-'[7]NC085'!$E$31-'[7]NC085'!$E$29-'[7]NC085'!$E$28-'[7]NC085'!$E$24-'[7]NC085'!$E$12</f>
        <v>10451000</v>
      </c>
      <c r="F322" s="47">
        <f>'[7]NC085'!$Q$53</f>
        <v>11239450</v>
      </c>
      <c r="G322" s="23">
        <f t="shared" si="71"/>
        <v>1.0754425413835997</v>
      </c>
      <c r="H322" s="19">
        <f t="shared" si="72"/>
        <v>1.0754425413835997</v>
      </c>
      <c r="I322" s="57">
        <f t="shared" si="73"/>
        <v>-788450</v>
      </c>
      <c r="J322" s="58">
        <f t="shared" si="77"/>
        <v>0</v>
      </c>
      <c r="K322" s="27">
        <f t="shared" si="74"/>
        <v>-0.07544254138359965</v>
      </c>
    </row>
    <row r="323" spans="1:11" ht="12.75">
      <c r="A323" s="38" t="s">
        <v>29</v>
      </c>
      <c r="B323" s="39" t="s">
        <v>527</v>
      </c>
      <c r="C323" s="18" t="s">
        <v>528</v>
      </c>
      <c r="D323" s="47">
        <f>'[7]NC086'!$B$53-'[7]NC086'!$B$46-'[7]NC086'!$B$38-'[7]NC086'!$B$36-'[7]NC086'!$B$35-'[7]NC086'!$B$34-'[7]NC086'!$B$31-'[7]NC086'!$B$29-'[7]NC086'!$B$28-'[7]NC086'!$B$24-'[7]NC086'!$B$12</f>
        <v>8826000</v>
      </c>
      <c r="E323" s="47">
        <f>'[7]NC086'!$E$53-'[7]NC086'!$E$46-'[7]NC086'!$E$38-'[7]NC086'!$E$36-'[7]NC086'!$E$35-'[7]NC086'!$E$34-'[7]NC086'!$E$31-'[7]NC086'!$E$29-'[7]NC086'!$E$28-'[7]NC086'!$E$24-'[7]NC086'!$E$12</f>
        <v>8826000</v>
      </c>
      <c r="F323" s="47">
        <f>'[7]NC086'!$Q$53</f>
        <v>11060254</v>
      </c>
      <c r="G323" s="23">
        <f t="shared" si="71"/>
        <v>1.2531445728529345</v>
      </c>
      <c r="H323" s="19">
        <f t="shared" si="72"/>
        <v>1.2531445728529345</v>
      </c>
      <c r="I323" s="57">
        <f t="shared" si="73"/>
        <v>-2234254</v>
      </c>
      <c r="J323" s="58">
        <f t="shared" si="77"/>
        <v>0</v>
      </c>
      <c r="K323" s="27">
        <f t="shared" si="74"/>
        <v>-0.2531445728529345</v>
      </c>
    </row>
    <row r="324" spans="1:11" ht="12.75">
      <c r="A324" s="38" t="s">
        <v>48</v>
      </c>
      <c r="B324" s="39" t="s">
        <v>529</v>
      </c>
      <c r="C324" s="18" t="s">
        <v>530</v>
      </c>
      <c r="D324" s="47">
        <f>'[7]DC8'!$B$53-'[7]DC8'!$B$46-'[7]DC8'!$B$38-'[7]DC8'!$B$36-'[7]DC8'!$B$35-'[7]DC8'!$B$34-'[7]DC8'!$B$31-'[7]DC8'!$B$29-'[7]DC8'!$B$28-'[7]DC8'!$B$24-'[7]DC8'!$B$12</f>
        <v>8663000</v>
      </c>
      <c r="E324" s="47">
        <f>'[7]DC8'!$E$53-'[7]DC8'!$E$46-'[7]DC8'!$E$38-'[7]DC8'!$E$36-'[7]DC8'!$E$35-'[7]DC8'!$E$34-'[7]DC8'!$E$31-'[7]DC8'!$E$29-'[7]DC8'!$E$28-'[7]DC8'!$E$24-'[7]DC8'!$E$12</f>
        <v>8663000</v>
      </c>
      <c r="F324" s="47">
        <f>'[7]DC8'!$Q$53</f>
        <v>5784357</v>
      </c>
      <c r="G324" s="23">
        <f t="shared" si="71"/>
        <v>0.667708299665243</v>
      </c>
      <c r="H324" s="19">
        <f t="shared" si="72"/>
        <v>0.667708299665243</v>
      </c>
      <c r="I324" s="57">
        <f t="shared" si="73"/>
        <v>0</v>
      </c>
      <c r="J324" s="58">
        <f t="shared" si="77"/>
        <v>2878643</v>
      </c>
      <c r="K324" s="27">
        <f t="shared" si="74"/>
        <v>0.332291700334757</v>
      </c>
    </row>
    <row r="325" spans="1:11" ht="16.5">
      <c r="A325" s="40"/>
      <c r="B325" s="41" t="s">
        <v>651</v>
      </c>
      <c r="C325" s="42"/>
      <c r="D325" s="51">
        <f>SUM(D318:D324)</f>
        <v>78963000</v>
      </c>
      <c r="E325" s="51">
        <f>SUM(E318:E324)</f>
        <v>78963000</v>
      </c>
      <c r="F325" s="51">
        <f>SUM(F318:F324)</f>
        <v>82230391</v>
      </c>
      <c r="G325" s="24">
        <f t="shared" si="71"/>
        <v>1.0413787596722515</v>
      </c>
      <c r="H325" s="22">
        <f t="shared" si="72"/>
        <v>1.0413787596722515</v>
      </c>
      <c r="I325" s="62">
        <f>SUM(I318:I324)</f>
        <v>-22124333</v>
      </c>
      <c r="J325" s="63">
        <f>SUM(J318:J324)</f>
        <v>18856942</v>
      </c>
      <c r="K325" s="28">
        <f t="shared" si="74"/>
        <v>-0.04137875967225156</v>
      </c>
    </row>
    <row r="326" spans="1:11" ht="12.75">
      <c r="A326" s="38" t="s">
        <v>29</v>
      </c>
      <c r="B326" s="39" t="s">
        <v>531</v>
      </c>
      <c r="C326" s="18" t="s">
        <v>532</v>
      </c>
      <c r="D326" s="47">
        <f>'[7]NC091'!$B$53-'[7]NC091'!$B$46-'[7]NC091'!$B$38-'[7]NC091'!$B$36-'[7]NC091'!$B$35-'[7]NC091'!$B$34-'[7]NC091'!$B$31-'[7]NC091'!$B$29-'[7]NC091'!$B$28-'[7]NC091'!$B$24-'[7]NC091'!$B$12</f>
        <v>64244000</v>
      </c>
      <c r="E326" s="47">
        <f>'[7]NC091'!$E$53-'[7]NC091'!$E$46-'[7]NC091'!$E$38-'[7]NC091'!$E$36-'[7]NC091'!$E$35-'[7]NC091'!$E$34-'[7]NC091'!$E$31-'[7]NC091'!$E$29-'[7]NC091'!$E$28-'[7]NC091'!$E$24-'[7]NC091'!$E$12</f>
        <v>48944000</v>
      </c>
      <c r="F326" s="47">
        <f>'[7]NC091'!$Q$53</f>
        <v>34486870</v>
      </c>
      <c r="G326" s="23">
        <f t="shared" si="71"/>
        <v>0.5368107527551211</v>
      </c>
      <c r="H326" s="19">
        <f t="shared" si="72"/>
        <v>0.7046189522719843</v>
      </c>
      <c r="I326" s="57">
        <f>IF($F326&gt;$E326,$E326-$F326,0)</f>
        <v>0</v>
      </c>
      <c r="J326" s="58">
        <f>IF($F326&lt;=$E326,$E326-$F326,0)</f>
        <v>14457130</v>
      </c>
      <c r="K326" s="27">
        <f t="shared" si="74"/>
        <v>0.2953810477280157</v>
      </c>
    </row>
    <row r="327" spans="1:11" ht="12.75">
      <c r="A327" s="38" t="s">
        <v>29</v>
      </c>
      <c r="B327" s="39" t="s">
        <v>533</v>
      </c>
      <c r="C327" s="18" t="s">
        <v>534</v>
      </c>
      <c r="D327" s="47">
        <f>'[7]NC092'!$B$53-'[7]NC092'!$B$46-'[7]NC092'!$B$38-'[7]NC092'!$B$36-'[7]NC092'!$B$35-'[7]NC092'!$B$34-'[7]NC092'!$B$31-'[7]NC092'!$B$29-'[7]NC092'!$B$28-'[7]NC092'!$B$24-'[7]NC092'!$B$12</f>
        <v>17183000</v>
      </c>
      <c r="E327" s="47">
        <f>'[7]NC092'!$E$53-'[7]NC092'!$E$46-'[7]NC092'!$E$38-'[7]NC092'!$E$36-'[7]NC092'!$E$35-'[7]NC092'!$E$34-'[7]NC092'!$E$31-'[7]NC092'!$E$29-'[7]NC092'!$E$28-'[7]NC092'!$E$24-'[7]NC092'!$E$12</f>
        <v>17183000</v>
      </c>
      <c r="F327" s="47">
        <f>'[7]NC092'!$Q$53</f>
        <v>1672575</v>
      </c>
      <c r="G327" s="23">
        <f t="shared" si="71"/>
        <v>0.09733893964965373</v>
      </c>
      <c r="H327" s="19">
        <f t="shared" si="72"/>
        <v>0.09733893964965373</v>
      </c>
      <c r="I327" s="57">
        <f>IF($F327&gt;$E327,$E327-$F327,0)</f>
        <v>0</v>
      </c>
      <c r="J327" s="58">
        <f>IF($F327&lt;=$E327,$E327-$F327,0)</f>
        <v>15510425</v>
      </c>
      <c r="K327" s="27">
        <f t="shared" si="74"/>
        <v>0.9026610603503463</v>
      </c>
    </row>
    <row r="328" spans="1:11" ht="12.75">
      <c r="A328" s="38" t="s">
        <v>29</v>
      </c>
      <c r="B328" s="39" t="s">
        <v>535</v>
      </c>
      <c r="C328" s="18" t="s">
        <v>536</v>
      </c>
      <c r="D328" s="47">
        <f>'[7]NC093'!$B$53-'[7]NC093'!$B$46-'[7]NC093'!$B$38-'[7]NC093'!$B$36-'[7]NC093'!$B$35-'[7]NC093'!$B$34-'[7]NC093'!$B$31-'[7]NC093'!$B$29-'[7]NC093'!$B$28-'[7]NC093'!$B$24-'[7]NC093'!$B$12</f>
        <v>10978000</v>
      </c>
      <c r="E328" s="47">
        <f>'[7]NC093'!$E$53-'[7]NC093'!$E$46-'[7]NC093'!$E$38-'[7]NC093'!$E$36-'[7]NC093'!$E$35-'[7]NC093'!$E$34-'[7]NC093'!$E$31-'[7]NC093'!$E$29-'[7]NC093'!$E$28-'[7]NC093'!$E$24-'[7]NC093'!$E$12</f>
        <v>10978000</v>
      </c>
      <c r="F328" s="47">
        <f>'[7]NC093'!$Q$53</f>
        <v>12240371</v>
      </c>
      <c r="G328" s="23">
        <f t="shared" si="71"/>
        <v>1.1149909819639279</v>
      </c>
      <c r="H328" s="19">
        <f t="shared" si="72"/>
        <v>1.1149909819639279</v>
      </c>
      <c r="I328" s="57">
        <f>IF($F328&gt;$E328,$E328-$F328,0)</f>
        <v>-1262371</v>
      </c>
      <c r="J328" s="58">
        <f>IF($F328&lt;=$E328,$E328-$F328,0)</f>
        <v>0</v>
      </c>
      <c r="K328" s="27">
        <f t="shared" si="74"/>
        <v>-0.11499098196392786</v>
      </c>
    </row>
    <row r="329" spans="1:11" ht="12.75">
      <c r="A329" s="38" t="s">
        <v>29</v>
      </c>
      <c r="B329" s="39" t="s">
        <v>537</v>
      </c>
      <c r="C329" s="18" t="s">
        <v>538</v>
      </c>
      <c r="D329" s="47">
        <f>'[7]NC094'!$B$53-'[7]NC094'!$B$46-'[7]NC094'!$B$38-'[7]NC094'!$B$36-'[7]NC094'!$B$35-'[7]NC094'!$B$34-'[7]NC094'!$B$31-'[7]NC094'!$B$29-'[7]NC094'!$B$28-'[7]NC094'!$B$24-'[7]NC094'!$B$12</f>
        <v>21398000</v>
      </c>
      <c r="E329" s="47">
        <f>'[7]NC094'!$E$53-'[7]NC094'!$E$46-'[7]NC094'!$E$38-'[7]NC094'!$E$36-'[7]NC094'!$E$35-'[7]NC094'!$E$34-'[7]NC094'!$E$31-'[7]NC094'!$E$29-'[7]NC094'!$E$28-'[7]NC094'!$E$24-'[7]NC094'!$E$12</f>
        <v>21398000</v>
      </c>
      <c r="F329" s="47">
        <f>'[7]NC094'!$Q$53</f>
        <v>19386935</v>
      </c>
      <c r="G329" s="23">
        <f t="shared" si="71"/>
        <v>0.9060162164688289</v>
      </c>
      <c r="H329" s="19">
        <f t="shared" si="72"/>
        <v>0.9060162164688289</v>
      </c>
      <c r="I329" s="57">
        <f>IF($F329&gt;$E329,$E329-$F329,0)</f>
        <v>0</v>
      </c>
      <c r="J329" s="58">
        <f>IF($F329&lt;=$E329,$E329-$F329,0)</f>
        <v>2011065</v>
      </c>
      <c r="K329" s="27">
        <f t="shared" si="74"/>
        <v>0.09398378353117114</v>
      </c>
    </row>
    <row r="330" spans="1:11" ht="12.75">
      <c r="A330" s="38" t="s">
        <v>48</v>
      </c>
      <c r="B330" s="39" t="s">
        <v>539</v>
      </c>
      <c r="C330" s="18" t="s">
        <v>540</v>
      </c>
      <c r="D330" s="47">
        <f>'[7]DC9'!$B$53-'[7]DC9'!$B$46-'[7]DC9'!$B$38-'[7]DC9'!$B$36-'[7]DC9'!$B$35-'[7]DC9'!$B$34-'[7]DC9'!$B$31-'[7]DC9'!$B$29-'[7]DC9'!$B$28-'[7]DC9'!$B$24-'[7]DC9'!$B$12</f>
        <v>8446000</v>
      </c>
      <c r="E330" s="47">
        <f>'[7]DC9'!$E$53-'[7]DC9'!$E$46-'[7]DC9'!$E$38-'[7]DC9'!$E$36-'[7]DC9'!$E$35-'[7]DC9'!$E$34-'[7]DC9'!$E$31-'[7]DC9'!$E$29-'[7]DC9'!$E$28-'[7]DC9'!$E$24-'[7]DC9'!$E$12</f>
        <v>8446000</v>
      </c>
      <c r="F330" s="47">
        <f>'[7]DC9'!$Q$53</f>
        <v>8524496</v>
      </c>
      <c r="G330" s="23">
        <f t="shared" si="71"/>
        <v>1.0092938669192517</v>
      </c>
      <c r="H330" s="19">
        <f t="shared" si="72"/>
        <v>1.0092938669192517</v>
      </c>
      <c r="I330" s="57">
        <f>IF($F330&gt;$E330,$E330-$F330,0)</f>
        <v>-78496</v>
      </c>
      <c r="J330" s="58">
        <f>IF($F330&lt;=$E330,$E330-$F330,0)</f>
        <v>0</v>
      </c>
      <c r="K330" s="27">
        <f t="shared" si="74"/>
        <v>-0.009293866919251716</v>
      </c>
    </row>
    <row r="331" spans="1:11" ht="16.5">
      <c r="A331" s="40"/>
      <c r="B331" s="41" t="s">
        <v>652</v>
      </c>
      <c r="C331" s="42"/>
      <c r="D331" s="51">
        <f>SUM(D326:D330)</f>
        <v>122249000</v>
      </c>
      <c r="E331" s="51">
        <f>SUM(E326:E330)</f>
        <v>106949000</v>
      </c>
      <c r="F331" s="51">
        <f>SUM(F326:F330)</f>
        <v>76311247</v>
      </c>
      <c r="G331" s="24">
        <f t="shared" si="71"/>
        <v>0.6242279855049939</v>
      </c>
      <c r="H331" s="22">
        <f t="shared" si="72"/>
        <v>0.7135293177121805</v>
      </c>
      <c r="I331" s="62">
        <f>SUM(I326:I330)</f>
        <v>-1340867</v>
      </c>
      <c r="J331" s="63">
        <f>SUM(J326:J330)</f>
        <v>31978620</v>
      </c>
      <c r="K331" s="28">
        <f t="shared" si="74"/>
        <v>0.2864706822878194</v>
      </c>
    </row>
    <row r="332" spans="1:11" ht="16.5">
      <c r="A332" s="44"/>
      <c r="B332" s="45" t="s">
        <v>653</v>
      </c>
      <c r="C332" s="46"/>
      <c r="D332" s="53">
        <f>SUM(D295:D298,D300:D306,D308:D316,D318:D324,D326:D330)</f>
        <v>485764000</v>
      </c>
      <c r="E332" s="53">
        <f>SUM(E295:E298,E300:E306,E308:E316,E318:E324,E326:E330)</f>
        <v>474191000</v>
      </c>
      <c r="F332" s="53">
        <f>SUM(F295:F298,F300:F306,F308:F316,F318:F324,F326:F330)</f>
        <v>393290745</v>
      </c>
      <c r="G332" s="29">
        <f t="shared" si="71"/>
        <v>0.8096333713490501</v>
      </c>
      <c r="H332" s="30">
        <f t="shared" si="72"/>
        <v>0.8293931032010308</v>
      </c>
      <c r="I332" s="62">
        <f>I331+I325+I317+I307+I299</f>
        <v>-43283652</v>
      </c>
      <c r="J332" s="63">
        <f>J331+J325+J317+J307+J299</f>
        <v>124183907</v>
      </c>
      <c r="K332" s="31">
        <f t="shared" si="74"/>
        <v>0.1706068967989692</v>
      </c>
    </row>
    <row r="333" spans="1:11" ht="16.5">
      <c r="A333" s="91"/>
      <c r="B333" s="92"/>
      <c r="C333" s="93"/>
      <c r="D333" s="94"/>
      <c r="E333" s="94"/>
      <c r="F333" s="94"/>
      <c r="G333" s="95"/>
      <c r="H333" s="96" t="s">
        <v>603</v>
      </c>
      <c r="I333" s="134">
        <f>I332+J332</f>
        <v>80900255</v>
      </c>
      <c r="J333" s="135"/>
      <c r="K333" s="97"/>
    </row>
    <row r="334" spans="1:11" ht="16.5">
      <c r="A334" s="33"/>
      <c r="B334" s="26"/>
      <c r="C334" s="12"/>
      <c r="D334" s="52"/>
      <c r="E334" s="52"/>
      <c r="F334" s="52"/>
      <c r="G334" s="23"/>
      <c r="H334" s="64"/>
      <c r="I334" s="89"/>
      <c r="J334" s="90"/>
      <c r="K334" s="27"/>
    </row>
    <row r="335" spans="1:11" ht="16.5">
      <c r="A335" s="33"/>
      <c r="B335" s="35" t="s">
        <v>541</v>
      </c>
      <c r="C335" s="36"/>
      <c r="D335" s="52"/>
      <c r="E335" s="52"/>
      <c r="F335" s="52"/>
      <c r="G335" s="23"/>
      <c r="H335" s="19"/>
      <c r="I335" s="59"/>
      <c r="J335" s="60"/>
      <c r="K335" s="27"/>
    </row>
    <row r="336" spans="1:11" ht="12.75">
      <c r="A336" s="38" t="s">
        <v>26</v>
      </c>
      <c r="B336" s="39" t="s">
        <v>542</v>
      </c>
      <c r="C336" s="18" t="s">
        <v>543</v>
      </c>
      <c r="D336" s="47">
        <f>'[8]CPT'!$B$53-'[8]CPT'!$B$46-'[8]CPT'!$B$38-'[8]CPT'!$B$36-'[8]CPT'!$B$35-'[8]CPT'!$B$34-'[8]CPT'!$B$31-'[8]CPT'!$B$29-'[8]CPT'!$B$28-'[8]CPT'!$B$24-'[8]CPT'!$B$12</f>
        <v>1123780000</v>
      </c>
      <c r="E336" s="47">
        <f>'[8]CPT'!$E$53-'[8]CPT'!$E$46-'[8]CPT'!$E$38-'[8]CPT'!$E$36-'[8]CPT'!$E$35-'[8]CPT'!$E$34-'[8]CPT'!$E$31-'[8]CPT'!$E$29-'[8]CPT'!$E$28-'[8]CPT'!$E$24-'[8]CPT'!$E$12</f>
        <v>1298135000</v>
      </c>
      <c r="F336" s="47">
        <f>'[8]CPT'!$Q$53</f>
        <v>591808788</v>
      </c>
      <c r="G336" s="23">
        <f aca="true" t="shared" si="78" ref="G336:G374">IF($D336=0,0,$F336/$D336)</f>
        <v>0.5266233497659685</v>
      </c>
      <c r="H336" s="19">
        <f aca="true" t="shared" si="79" ref="H336:H374">IF($E336=0,0,$F336/$E336)</f>
        <v>0.45589155827398536</v>
      </c>
      <c r="I336" s="57">
        <f>IF($F336&gt;$E336,$E336-$F336,0)</f>
        <v>0</v>
      </c>
      <c r="J336" s="58">
        <f>IF($F336&lt;=$E336,$E336-$F336,0)</f>
        <v>706326212</v>
      </c>
      <c r="K336" s="27">
        <f aca="true" t="shared" si="80" ref="K336:K374">IF($E336=0,0,($E336-$F336)/$E336)</f>
        <v>0.5441084417260146</v>
      </c>
    </row>
    <row r="337" spans="1:11" ht="16.5">
      <c r="A337" s="40"/>
      <c r="B337" s="41" t="s">
        <v>602</v>
      </c>
      <c r="C337" s="42"/>
      <c r="D337" s="51">
        <f>D336</f>
        <v>1123780000</v>
      </c>
      <c r="E337" s="51">
        <f>E336</f>
        <v>1298135000</v>
      </c>
      <c r="F337" s="51">
        <f>F336</f>
        <v>591808788</v>
      </c>
      <c r="G337" s="24">
        <f t="shared" si="78"/>
        <v>0.5266233497659685</v>
      </c>
      <c r="H337" s="22">
        <f t="shared" si="79"/>
        <v>0.45589155827398536</v>
      </c>
      <c r="I337" s="62">
        <f>SUM(I336)</f>
        <v>0</v>
      </c>
      <c r="J337" s="63">
        <f>SUM(J336)</f>
        <v>706326212</v>
      </c>
      <c r="K337" s="28">
        <f t="shared" si="80"/>
        <v>0.5441084417260146</v>
      </c>
    </row>
    <row r="338" spans="1:11" ht="12.75">
      <c r="A338" s="38" t="s">
        <v>29</v>
      </c>
      <c r="B338" s="39" t="s">
        <v>544</v>
      </c>
      <c r="C338" s="18" t="s">
        <v>545</v>
      </c>
      <c r="D338" s="47">
        <f>'[8]WC011'!$B$53-'[8]WC011'!$B$46-'[8]WC011'!$B$38-'[8]WC011'!$B$36-'[8]WC011'!$B$35-'[8]WC011'!$B$34-'[8]WC011'!$B$31-'[8]WC011'!$B$29-'[8]WC011'!$B$28-'[8]WC011'!$B$24-'[8]WC011'!$B$12</f>
        <v>20159000</v>
      </c>
      <c r="E338" s="47">
        <f>'[8]WC011'!$E$53-'[8]WC011'!$E$46-'[8]WC011'!$E$38-'[8]WC011'!$E$36-'[8]WC011'!$E$35-'[8]WC011'!$E$34-'[8]WC011'!$E$31-'[8]WC011'!$E$29-'[8]WC011'!$E$28-'[8]WC011'!$E$24-'[8]WC011'!$E$12</f>
        <v>18159000</v>
      </c>
      <c r="F338" s="47">
        <f>'[8]WC011'!$Q$53</f>
        <v>18755129</v>
      </c>
      <c r="G338" s="23">
        <f t="shared" si="78"/>
        <v>0.9303600873059179</v>
      </c>
      <c r="H338" s="19">
        <f t="shared" si="79"/>
        <v>1.0328282945096097</v>
      </c>
      <c r="I338" s="57">
        <f aca="true" t="shared" si="81" ref="I338:I343">IF($F338&gt;$E338,$E338-$F338,0)</f>
        <v>-596129</v>
      </c>
      <c r="J338" s="58">
        <f aca="true" t="shared" si="82" ref="J338:J343">IF($F338&lt;=$E338,$E338-$F338,0)</f>
        <v>0</v>
      </c>
      <c r="K338" s="27">
        <f t="shared" si="80"/>
        <v>-0.03282829450960956</v>
      </c>
    </row>
    <row r="339" spans="1:11" ht="12.75">
      <c r="A339" s="38" t="s">
        <v>29</v>
      </c>
      <c r="B339" s="39" t="s">
        <v>546</v>
      </c>
      <c r="C339" s="18" t="s">
        <v>547</v>
      </c>
      <c r="D339" s="47">
        <f>'[8]WC012'!$B$53-'[8]WC012'!$B$46-'[8]WC012'!$B$38-'[8]WC012'!$B$36-'[8]WC012'!$B$35-'[8]WC012'!$B$34-'[8]WC012'!$B$31-'[8]WC012'!$B$29-'[8]WC012'!$B$28-'[8]WC012'!$B$24-'[8]WC012'!$B$12</f>
        <v>10751000</v>
      </c>
      <c r="E339" s="47">
        <f>'[8]WC012'!$E$53-'[8]WC012'!$E$46-'[8]WC012'!$E$38-'[8]WC012'!$E$36-'[8]WC012'!$E$35-'[8]WC012'!$E$34-'[8]WC012'!$E$31-'[8]WC012'!$E$29-'[8]WC012'!$E$28-'[8]WC012'!$E$24-'[8]WC012'!$E$12</f>
        <v>10751000</v>
      </c>
      <c r="F339" s="47">
        <f>'[8]WC012'!$Q$53</f>
        <v>9971103</v>
      </c>
      <c r="G339" s="23">
        <f t="shared" si="78"/>
        <v>0.92745818993582</v>
      </c>
      <c r="H339" s="19">
        <f t="shared" si="79"/>
        <v>0.92745818993582</v>
      </c>
      <c r="I339" s="57">
        <f t="shared" si="81"/>
        <v>0</v>
      </c>
      <c r="J339" s="58">
        <f t="shared" si="82"/>
        <v>779897</v>
      </c>
      <c r="K339" s="27">
        <f t="shared" si="80"/>
        <v>0.07254181006418008</v>
      </c>
    </row>
    <row r="340" spans="1:11" ht="12.75">
      <c r="A340" s="38" t="s">
        <v>29</v>
      </c>
      <c r="B340" s="39" t="s">
        <v>548</v>
      </c>
      <c r="C340" s="18" t="s">
        <v>549</v>
      </c>
      <c r="D340" s="47">
        <f>'[8]WC013'!$B$53-'[8]WC013'!$B$46-'[8]WC013'!$B$38-'[8]WC013'!$B$36-'[8]WC013'!$B$35-'[8]WC013'!$B$34-'[8]WC013'!$B$31-'[8]WC013'!$B$29-'[8]WC013'!$B$28-'[8]WC013'!$B$24-'[8]WC013'!$B$12</f>
        <v>10893000</v>
      </c>
      <c r="E340" s="47">
        <f>'[8]WC013'!$E$53-'[8]WC013'!$E$46-'[8]WC013'!$E$38-'[8]WC013'!$E$36-'[8]WC013'!$E$35-'[8]WC013'!$E$34-'[8]WC013'!$E$31-'[8]WC013'!$E$29-'[8]WC013'!$E$28-'[8]WC013'!$E$24-'[8]WC013'!$E$12</f>
        <v>10893000</v>
      </c>
      <c r="F340" s="47">
        <f>'[8]WC013'!$Q$53</f>
        <v>10251810</v>
      </c>
      <c r="G340" s="23">
        <f t="shared" si="78"/>
        <v>0.9411374277058662</v>
      </c>
      <c r="H340" s="19">
        <f t="shared" si="79"/>
        <v>0.9411374277058662</v>
      </c>
      <c r="I340" s="57">
        <f t="shared" si="81"/>
        <v>0</v>
      </c>
      <c r="J340" s="58">
        <f t="shared" si="82"/>
        <v>641190</v>
      </c>
      <c r="K340" s="27">
        <f t="shared" si="80"/>
        <v>0.058862572294133844</v>
      </c>
    </row>
    <row r="341" spans="1:11" ht="12.75">
      <c r="A341" s="38" t="s">
        <v>29</v>
      </c>
      <c r="B341" s="39" t="s">
        <v>550</v>
      </c>
      <c r="C341" s="18" t="s">
        <v>551</v>
      </c>
      <c r="D341" s="47">
        <f>'[8]WC014'!$B$53-'[8]WC014'!$B$46-'[8]WC014'!$B$38-'[8]WC014'!$B$36-'[8]WC014'!$B$35-'[8]WC014'!$B$34-'[8]WC014'!$B$31-'[8]WC014'!$B$29-'[8]WC014'!$B$28-'[8]WC014'!$B$24-'[8]WC014'!$B$12</f>
        <v>14411400</v>
      </c>
      <c r="E341" s="47">
        <f>'[8]WC014'!$E$53-'[8]WC014'!$E$46-'[8]WC014'!$E$38-'[8]WC014'!$E$36-'[8]WC014'!$E$35-'[8]WC014'!$E$34-'[8]WC014'!$E$31-'[8]WC014'!$E$29-'[8]WC014'!$E$28-'[8]WC014'!$E$24-'[8]WC014'!$E$12</f>
        <v>14411400</v>
      </c>
      <c r="F341" s="47">
        <f>'[8]WC014'!$Q$53</f>
        <v>13747074</v>
      </c>
      <c r="G341" s="23">
        <f t="shared" si="78"/>
        <v>0.9539027436612681</v>
      </c>
      <c r="H341" s="19">
        <f t="shared" si="79"/>
        <v>0.9539027436612681</v>
      </c>
      <c r="I341" s="57">
        <f t="shared" si="81"/>
        <v>0</v>
      </c>
      <c r="J341" s="58">
        <f t="shared" si="82"/>
        <v>664326</v>
      </c>
      <c r="K341" s="27">
        <f t="shared" si="80"/>
        <v>0.04609725633873184</v>
      </c>
    </row>
    <row r="342" spans="1:11" ht="12.75">
      <c r="A342" s="38" t="s">
        <v>29</v>
      </c>
      <c r="B342" s="39" t="s">
        <v>552</v>
      </c>
      <c r="C342" s="18" t="s">
        <v>553</v>
      </c>
      <c r="D342" s="47">
        <f>'[8]WC015'!$B$53-'[8]WC015'!$B$46-'[8]WC015'!$B$38-'[8]WC015'!$B$36-'[8]WC015'!$B$35-'[8]WC015'!$B$34-'[8]WC015'!$B$31-'[8]WC015'!$B$29-'[8]WC015'!$B$28-'[8]WC015'!$B$24-'[8]WC015'!$B$12</f>
        <v>14705000</v>
      </c>
      <c r="E342" s="47">
        <f>'[8]WC015'!$E$53-'[8]WC015'!$E$46-'[8]WC015'!$E$38-'[8]WC015'!$E$36-'[8]WC015'!$E$35-'[8]WC015'!$E$34-'[8]WC015'!$E$31-'[8]WC015'!$E$29-'[8]WC015'!$E$28-'[8]WC015'!$E$24-'[8]WC015'!$E$12</f>
        <v>14705000</v>
      </c>
      <c r="F342" s="47">
        <f>'[8]WC015'!$Q$53</f>
        <v>10049345</v>
      </c>
      <c r="G342" s="23">
        <f t="shared" si="78"/>
        <v>0.6833964637878273</v>
      </c>
      <c r="H342" s="19">
        <f t="shared" si="79"/>
        <v>0.6833964637878273</v>
      </c>
      <c r="I342" s="57">
        <f t="shared" si="81"/>
        <v>0</v>
      </c>
      <c r="J342" s="58">
        <f t="shared" si="82"/>
        <v>4655655</v>
      </c>
      <c r="K342" s="27">
        <f t="shared" si="80"/>
        <v>0.31660353621217274</v>
      </c>
    </row>
    <row r="343" spans="1:11" ht="12.75">
      <c r="A343" s="38" t="s">
        <v>48</v>
      </c>
      <c r="B343" s="39" t="s">
        <v>554</v>
      </c>
      <c r="C343" s="18" t="s">
        <v>555</v>
      </c>
      <c r="D343" s="47">
        <f>'[8]DC1'!$B$53-'[8]DC1'!$B$46-'[8]DC1'!$B$38-'[8]DC1'!$B$36-'[8]DC1'!$B$35-'[8]DC1'!$B$34-'[8]DC1'!$B$31-'[8]DC1'!$B$29-'[8]DC1'!$B$28-'[8]DC1'!$B$24-'[8]DC1'!$B$12</f>
        <v>7971000</v>
      </c>
      <c r="E343" s="47">
        <f>'[8]DC1'!$E$53-'[8]DC1'!$E$46-'[8]DC1'!$E$38-'[8]DC1'!$E$36-'[8]DC1'!$E$35-'[8]DC1'!$E$34-'[8]DC1'!$E$31-'[8]DC1'!$E$29-'[8]DC1'!$E$28-'[8]DC1'!$E$24-'[8]DC1'!$E$12</f>
        <v>7971000</v>
      </c>
      <c r="F343" s="47">
        <f>'[8]DC1'!$Q$53</f>
        <v>6242153</v>
      </c>
      <c r="G343" s="23">
        <f t="shared" si="78"/>
        <v>0.7831078911052566</v>
      </c>
      <c r="H343" s="19">
        <f t="shared" si="79"/>
        <v>0.7831078911052566</v>
      </c>
      <c r="I343" s="57">
        <f t="shared" si="81"/>
        <v>0</v>
      </c>
      <c r="J343" s="58">
        <f t="shared" si="82"/>
        <v>1728847</v>
      </c>
      <c r="K343" s="27">
        <f t="shared" si="80"/>
        <v>0.21689210889474345</v>
      </c>
    </row>
    <row r="344" spans="1:11" ht="16.5">
      <c r="A344" s="40"/>
      <c r="B344" s="41" t="s">
        <v>654</v>
      </c>
      <c r="C344" s="42"/>
      <c r="D344" s="51">
        <f>SUM(D338:D343)</f>
        <v>78890400</v>
      </c>
      <c r="E344" s="51">
        <f>SUM(E338:E343)</f>
        <v>76890400</v>
      </c>
      <c r="F344" s="51">
        <f>SUM(F338:F343)</f>
        <v>69016614</v>
      </c>
      <c r="G344" s="24">
        <f t="shared" si="78"/>
        <v>0.8748417297922181</v>
      </c>
      <c r="H344" s="22">
        <f t="shared" si="79"/>
        <v>0.8975972813251069</v>
      </c>
      <c r="I344" s="62">
        <f>SUM(I338:I343)</f>
        <v>-596129</v>
      </c>
      <c r="J344" s="63">
        <f>SUM(J338:J343)</f>
        <v>8469915</v>
      </c>
      <c r="K344" s="28">
        <f t="shared" si="80"/>
        <v>0.10240271867489309</v>
      </c>
    </row>
    <row r="345" spans="1:11" ht="12.75">
      <c r="A345" s="38" t="s">
        <v>29</v>
      </c>
      <c r="B345" s="39" t="s">
        <v>556</v>
      </c>
      <c r="C345" s="18" t="s">
        <v>557</v>
      </c>
      <c r="D345" s="47">
        <f>'[8]WC022'!$B$53-'[8]WC022'!$B$46-'[8]WC022'!$B$38-'[8]WC022'!$B$36-'[8]WC022'!$B$35-'[8]WC022'!$B$34-'[8]WC022'!$B$31-'[8]WC022'!$B$29-'[8]WC022'!$B$28-'[8]WC022'!$B$24-'[8]WC022'!$B$12</f>
        <v>18560000</v>
      </c>
      <c r="E345" s="47">
        <f>'[8]WC022'!$E$53-'[8]WC022'!$E$46-'[8]WC022'!$E$38-'[8]WC022'!$E$36-'[8]WC022'!$E$35-'[8]WC022'!$E$34-'[8]WC022'!$E$31-'[8]WC022'!$E$29-'[8]WC022'!$E$28-'[8]WC022'!$E$24-'[8]WC022'!$E$12</f>
        <v>18560000</v>
      </c>
      <c r="F345" s="47">
        <f>'[8]WC022'!$Q$53</f>
        <v>16995560</v>
      </c>
      <c r="G345" s="23">
        <f t="shared" si="78"/>
        <v>0.915709051724138</v>
      </c>
      <c r="H345" s="19">
        <f t="shared" si="79"/>
        <v>0.915709051724138</v>
      </c>
      <c r="I345" s="57">
        <f aca="true" t="shared" si="83" ref="I345:I350">IF($F345&gt;$E345,$E345-$F345,0)</f>
        <v>0</v>
      </c>
      <c r="J345" s="58">
        <f aca="true" t="shared" si="84" ref="J345:J350">IF($F345&lt;=$E345,$E345-$F345,0)</f>
        <v>1564440</v>
      </c>
      <c r="K345" s="27">
        <f t="shared" si="80"/>
        <v>0.08429094827586207</v>
      </c>
    </row>
    <row r="346" spans="1:11" ht="12.75">
      <c r="A346" s="38" t="s">
        <v>29</v>
      </c>
      <c r="B346" s="39" t="s">
        <v>558</v>
      </c>
      <c r="C346" s="18" t="s">
        <v>559</v>
      </c>
      <c r="D346" s="47">
        <f>'[8]WC023'!$B$53-'[8]WC023'!$B$46-'[8]WC023'!$B$38-'[8]WC023'!$B$36-'[8]WC023'!$B$35-'[8]WC023'!$B$34-'[8]WC023'!$B$31-'[8]WC023'!$B$29-'[8]WC023'!$B$28-'[8]WC023'!$B$24-'[8]WC023'!$B$12</f>
        <v>30795000</v>
      </c>
      <c r="E346" s="47">
        <f>'[8]WC023'!$E$53-'[8]WC023'!$E$46-'[8]WC023'!$E$38-'[8]WC023'!$E$36-'[8]WC023'!$E$35-'[8]WC023'!$E$34-'[8]WC023'!$E$31-'[8]WC023'!$E$29-'[8]WC023'!$E$28-'[8]WC023'!$E$24-'[8]WC023'!$E$12</f>
        <v>30795000</v>
      </c>
      <c r="F346" s="47">
        <f>'[8]WC023'!$Q$53</f>
        <v>32561613</v>
      </c>
      <c r="G346" s="23">
        <f t="shared" si="78"/>
        <v>1.0573668777398928</v>
      </c>
      <c r="H346" s="19">
        <f t="shared" si="79"/>
        <v>1.0573668777398928</v>
      </c>
      <c r="I346" s="57">
        <f t="shared" si="83"/>
        <v>-1766613</v>
      </c>
      <c r="J346" s="58">
        <f t="shared" si="84"/>
        <v>0</v>
      </c>
      <c r="K346" s="27">
        <f t="shared" si="80"/>
        <v>-0.05736687773989284</v>
      </c>
    </row>
    <row r="347" spans="1:11" ht="12.75">
      <c r="A347" s="38" t="s">
        <v>29</v>
      </c>
      <c r="B347" s="39" t="s">
        <v>560</v>
      </c>
      <c r="C347" s="18" t="s">
        <v>561</v>
      </c>
      <c r="D347" s="47">
        <f>'[8]WC024'!$B$53-'[8]WC024'!$B$46-'[8]WC024'!$B$38-'[8]WC024'!$B$36-'[8]WC024'!$B$35-'[8]WC024'!$B$34-'[8]WC024'!$B$31-'[8]WC024'!$B$29-'[8]WC024'!$B$28-'[8]WC024'!$B$24-'[8]WC024'!$B$12</f>
        <v>19173000</v>
      </c>
      <c r="E347" s="47">
        <f>'[8]WC024'!$E$53-'[8]WC024'!$E$46-'[8]WC024'!$E$38-'[8]WC024'!$E$36-'[8]WC024'!$E$35-'[8]WC024'!$E$34-'[8]WC024'!$E$31-'[8]WC024'!$E$29-'[8]WC024'!$E$28-'[8]WC024'!$E$24-'[8]WC024'!$E$12</f>
        <v>19173000</v>
      </c>
      <c r="F347" s="47">
        <f>'[8]WC024'!$Q$53</f>
        <v>18805332</v>
      </c>
      <c r="G347" s="23">
        <f t="shared" si="78"/>
        <v>0.9808236582694414</v>
      </c>
      <c r="H347" s="19">
        <f t="shared" si="79"/>
        <v>0.9808236582694414</v>
      </c>
      <c r="I347" s="57">
        <f t="shared" si="83"/>
        <v>0</v>
      </c>
      <c r="J347" s="58">
        <f t="shared" si="84"/>
        <v>367668</v>
      </c>
      <c r="K347" s="27">
        <f t="shared" si="80"/>
        <v>0.0191763417305586</v>
      </c>
    </row>
    <row r="348" spans="1:11" ht="12.75">
      <c r="A348" s="38" t="s">
        <v>29</v>
      </c>
      <c r="B348" s="39" t="s">
        <v>562</v>
      </c>
      <c r="C348" s="18" t="s">
        <v>563</v>
      </c>
      <c r="D348" s="47">
        <f>'[8]WC025'!$B$53-'[8]WC025'!$B$46-'[8]WC025'!$B$38-'[8]WC025'!$B$36-'[8]WC025'!$B$35-'[8]WC025'!$B$34-'[8]WC025'!$B$31-'[8]WC025'!$B$29-'[8]WC025'!$B$28-'[8]WC025'!$B$24-'[8]WC025'!$B$12</f>
        <v>20140000</v>
      </c>
      <c r="E348" s="47">
        <f>'[8]WC025'!$E$53-'[8]WC025'!$E$46-'[8]WC025'!$E$38-'[8]WC025'!$E$36-'[8]WC025'!$E$35-'[8]WC025'!$E$34-'[8]WC025'!$E$31-'[8]WC025'!$E$29-'[8]WC025'!$E$28-'[8]WC025'!$E$24-'[8]WC025'!$E$12</f>
        <v>20140000</v>
      </c>
      <c r="F348" s="47">
        <f>'[8]WC025'!$Q$53</f>
        <v>20176594</v>
      </c>
      <c r="G348" s="23">
        <f t="shared" si="78"/>
        <v>1.0018169811320754</v>
      </c>
      <c r="H348" s="19">
        <f t="shared" si="79"/>
        <v>1.0018169811320754</v>
      </c>
      <c r="I348" s="57">
        <f t="shared" si="83"/>
        <v>-36594</v>
      </c>
      <c r="J348" s="58">
        <f t="shared" si="84"/>
        <v>0</v>
      </c>
      <c r="K348" s="27">
        <f t="shared" si="80"/>
        <v>-0.0018169811320754717</v>
      </c>
    </row>
    <row r="349" spans="1:11" ht="12.75">
      <c r="A349" s="38" t="s">
        <v>29</v>
      </c>
      <c r="B349" s="39" t="s">
        <v>564</v>
      </c>
      <c r="C349" s="18" t="s">
        <v>565</v>
      </c>
      <c r="D349" s="47">
        <f>'[8]WC026'!$B$53-'[8]WC026'!$B$46-'[8]WC026'!$B$38-'[8]WC026'!$B$36-'[8]WC026'!$B$35-'[8]WC026'!$B$34-'[8]WC026'!$B$31-'[8]WC026'!$B$29-'[8]WC026'!$B$28-'[8]WC026'!$B$24-'[8]WC026'!$B$12</f>
        <v>16835000</v>
      </c>
      <c r="E349" s="47">
        <f>'[8]WC026'!$E$53-'[8]WC026'!$E$46-'[8]WC026'!$E$38-'[8]WC026'!$E$36-'[8]WC026'!$E$35-'[8]WC026'!$E$34-'[8]WC026'!$E$31-'[8]WC026'!$E$29-'[8]WC026'!$E$28-'[8]WC026'!$E$24-'[8]WC026'!$E$12</f>
        <v>16035000</v>
      </c>
      <c r="F349" s="47">
        <f>'[8]WC026'!$Q$53</f>
        <v>9771634</v>
      </c>
      <c r="G349" s="23">
        <f t="shared" si="78"/>
        <v>0.5804356400356401</v>
      </c>
      <c r="H349" s="19">
        <f t="shared" si="79"/>
        <v>0.6093940754599314</v>
      </c>
      <c r="I349" s="57">
        <f t="shared" si="83"/>
        <v>0</v>
      </c>
      <c r="J349" s="58">
        <f t="shared" si="84"/>
        <v>6263366</v>
      </c>
      <c r="K349" s="27">
        <f t="shared" si="80"/>
        <v>0.3906059245400686</v>
      </c>
    </row>
    <row r="350" spans="1:11" ht="12.75">
      <c r="A350" s="38" t="s">
        <v>48</v>
      </c>
      <c r="B350" s="39" t="s">
        <v>566</v>
      </c>
      <c r="C350" s="18" t="s">
        <v>567</v>
      </c>
      <c r="D350" s="47">
        <f>'[8]DC2'!$B$53-'[8]DC2'!$B$46-'[8]DC2'!$B$38-'[8]DC2'!$B$36-'[8]DC2'!$B$35-'[8]DC2'!$B$34-'[8]DC2'!$B$31-'[8]DC2'!$B$29-'[8]DC2'!$B$28-'[8]DC2'!$B$24-'[8]DC2'!$B$12</f>
        <v>7343000</v>
      </c>
      <c r="E350" s="47">
        <f>'[8]DC2'!$E$53-'[8]DC2'!$E$46-'[8]DC2'!$E$38-'[8]DC2'!$E$36-'[8]DC2'!$E$35-'[8]DC2'!$E$34-'[8]DC2'!$E$31-'[8]DC2'!$E$29-'[8]DC2'!$E$28-'[8]DC2'!$E$24-'[8]DC2'!$E$12</f>
        <v>7343000</v>
      </c>
      <c r="F350" s="47">
        <f>'[8]DC2'!$Q$53</f>
        <v>2533147</v>
      </c>
      <c r="G350" s="23">
        <f t="shared" si="78"/>
        <v>0.34497439738526486</v>
      </c>
      <c r="H350" s="19">
        <f t="shared" si="79"/>
        <v>0.34497439738526486</v>
      </c>
      <c r="I350" s="57">
        <f t="shared" si="83"/>
        <v>0</v>
      </c>
      <c r="J350" s="58">
        <f t="shared" si="84"/>
        <v>4809853</v>
      </c>
      <c r="K350" s="27">
        <f t="shared" si="80"/>
        <v>0.6550256026147351</v>
      </c>
    </row>
    <row r="351" spans="1:11" ht="16.5">
      <c r="A351" s="40"/>
      <c r="B351" s="41" t="s">
        <v>655</v>
      </c>
      <c r="C351" s="42"/>
      <c r="D351" s="51">
        <f>SUM(D345:D350)</f>
        <v>112846000</v>
      </c>
      <c r="E351" s="51">
        <f>SUM(E345:E350)</f>
        <v>112046000</v>
      </c>
      <c r="F351" s="51">
        <f>SUM(F345:F350)</f>
        <v>100843880</v>
      </c>
      <c r="G351" s="24">
        <f t="shared" si="78"/>
        <v>0.8936416000567144</v>
      </c>
      <c r="H351" s="22">
        <f t="shared" si="79"/>
        <v>0.9000221337664888</v>
      </c>
      <c r="I351" s="62">
        <f>SUM(I345:I350)</f>
        <v>-1803207</v>
      </c>
      <c r="J351" s="63">
        <f>SUM(J345:J350)</f>
        <v>13005327</v>
      </c>
      <c r="K351" s="28">
        <f t="shared" si="80"/>
        <v>0.09997786623351124</v>
      </c>
    </row>
    <row r="352" spans="1:11" ht="12.75">
      <c r="A352" s="38" t="s">
        <v>29</v>
      </c>
      <c r="B352" s="39" t="s">
        <v>568</v>
      </c>
      <c r="C352" s="18" t="s">
        <v>569</v>
      </c>
      <c r="D352" s="47">
        <f>'[8]WC031'!$B$53-'[8]WC031'!$B$46-'[8]WC031'!$B$38-'[8]WC031'!$B$36-'[8]WC031'!$B$35-'[8]WC031'!$B$34-'[8]WC031'!$B$31-'[8]WC031'!$B$29-'[8]WC031'!$B$28-'[8]WC031'!$B$24-'[8]WC031'!$B$12</f>
        <v>20140000</v>
      </c>
      <c r="E352" s="47">
        <f>'[8]WC031'!$E$53-'[8]WC031'!$E$46-'[8]WC031'!$E$38-'[8]WC031'!$E$36-'[8]WC031'!$E$35-'[8]WC031'!$E$34-'[8]WC031'!$E$31-'[8]WC031'!$E$29-'[8]WC031'!$E$28-'[8]WC031'!$E$24-'[8]WC031'!$E$12</f>
        <v>20140000</v>
      </c>
      <c r="F352" s="47">
        <f>'[8]WC031'!$Q$53</f>
        <v>22594811</v>
      </c>
      <c r="G352" s="23">
        <f t="shared" si="78"/>
        <v>1.121887338629593</v>
      </c>
      <c r="H352" s="19">
        <f t="shared" si="79"/>
        <v>1.121887338629593</v>
      </c>
      <c r="I352" s="57">
        <f aca="true" t="shared" si="85" ref="I352:I365">IF($F352&gt;$E352,$E352-$F352,0)</f>
        <v>-2454811</v>
      </c>
      <c r="J352" s="58">
        <f>IF($F352&lt;=$E352,$E352-$F352,0)</f>
        <v>0</v>
      </c>
      <c r="K352" s="27">
        <f t="shared" si="80"/>
        <v>-0.12188733862959285</v>
      </c>
    </row>
    <row r="353" spans="1:11" ht="12.75">
      <c r="A353" s="38" t="s">
        <v>29</v>
      </c>
      <c r="B353" s="39" t="s">
        <v>570</v>
      </c>
      <c r="C353" s="18" t="s">
        <v>571</v>
      </c>
      <c r="D353" s="47">
        <f>'[8]WC032'!$B$53-'[8]WC032'!$B$46-'[8]WC032'!$B$38-'[8]WC032'!$B$36-'[8]WC032'!$B$35-'[8]WC032'!$B$34-'[8]WC032'!$B$31-'[8]WC032'!$B$29-'[8]WC032'!$B$28-'[8]WC032'!$B$24-'[8]WC032'!$B$12</f>
        <v>25505000</v>
      </c>
      <c r="E353" s="47">
        <f>'[8]WC032'!$E$53-'[8]WC032'!$E$46-'[8]WC032'!$E$38-'[8]WC032'!$E$36-'[8]WC032'!$E$35-'[8]WC032'!$E$34-'[8]WC032'!$E$31-'[8]WC032'!$E$29-'[8]WC032'!$E$28-'[8]WC032'!$E$24-'[8]WC032'!$E$12</f>
        <v>28505000</v>
      </c>
      <c r="F353" s="47">
        <f>'[8]WC032'!$Q$53</f>
        <v>20345333</v>
      </c>
      <c r="G353" s="23">
        <f t="shared" si="78"/>
        <v>0.7976997843560086</v>
      </c>
      <c r="H353" s="19">
        <f t="shared" si="79"/>
        <v>0.7137461147167163</v>
      </c>
      <c r="I353" s="57">
        <f t="shared" si="85"/>
        <v>0</v>
      </c>
      <c r="J353" s="58">
        <f>IF($F353&lt;=$E353,$E353-$F353,0)</f>
        <v>8159667</v>
      </c>
      <c r="K353" s="27">
        <f t="shared" si="80"/>
        <v>0.28625388528328366</v>
      </c>
    </row>
    <row r="354" spans="1:11" ht="12.75">
      <c r="A354" s="38" t="s">
        <v>29</v>
      </c>
      <c r="B354" s="39" t="s">
        <v>572</v>
      </c>
      <c r="C354" s="18" t="s">
        <v>573</v>
      </c>
      <c r="D354" s="47">
        <f>'[8]WC033'!$B$53-'[8]WC033'!$B$46-'[8]WC033'!$B$38-'[8]WC033'!$B$36-'[8]WC033'!$B$35-'[8]WC033'!$B$34-'[8]WC033'!$B$31-'[8]WC033'!$B$29-'[8]WC033'!$B$28-'[8]WC033'!$B$24-'[8]WC033'!$B$12</f>
        <v>11049000</v>
      </c>
      <c r="E354" s="47">
        <f>'[8]WC033'!$E$53-'[8]WC033'!$E$46-'[8]WC033'!$E$38-'[8]WC033'!$E$36-'[8]WC033'!$E$35-'[8]WC033'!$E$34-'[8]WC033'!$E$31-'[8]WC033'!$E$29-'[8]WC033'!$E$28-'[8]WC033'!$E$24-'[8]WC033'!$E$12</f>
        <v>11049000</v>
      </c>
      <c r="F354" s="47">
        <f>'[8]WC033'!$Q$53</f>
        <v>9911095</v>
      </c>
      <c r="G354" s="23">
        <f t="shared" si="78"/>
        <v>0.8970128518417957</v>
      </c>
      <c r="H354" s="19">
        <f t="shared" si="79"/>
        <v>0.8970128518417957</v>
      </c>
      <c r="I354" s="57">
        <f t="shared" si="85"/>
        <v>0</v>
      </c>
      <c r="J354" s="58">
        <f>IF($F354&lt;=$E354,$E354-$F354,0)</f>
        <v>1137905</v>
      </c>
      <c r="K354" s="27">
        <f t="shared" si="80"/>
        <v>0.10298714815820437</v>
      </c>
    </row>
    <row r="355" spans="1:11" ht="12.75">
      <c r="A355" s="38" t="s">
        <v>29</v>
      </c>
      <c r="B355" s="39" t="s">
        <v>574</v>
      </c>
      <c r="C355" s="18" t="s">
        <v>575</v>
      </c>
      <c r="D355" s="47">
        <f>'[8]WC034'!$B$53-'[8]WC034'!$B$46-'[8]WC034'!$B$38-'[8]WC034'!$B$36-'[8]WC034'!$B$35-'[8]WC034'!$B$34-'[8]WC034'!$B$31-'[8]WC034'!$B$29-'[8]WC034'!$B$28-'[8]WC034'!$B$24-'[8]WC034'!$B$12</f>
        <v>11843600</v>
      </c>
      <c r="E355" s="47">
        <f>'[8]WC034'!$E$53-'[8]WC034'!$E$46-'[8]WC034'!$E$38-'[8]WC034'!$E$36-'[8]WC034'!$E$35-'[8]WC034'!$E$34-'[8]WC034'!$E$31-'[8]WC034'!$E$29-'[8]WC034'!$E$28-'[8]WC034'!$E$24-'[8]WC034'!$E$12</f>
        <v>11843600</v>
      </c>
      <c r="F355" s="47">
        <f>'[8]WC034'!$Q$53</f>
        <v>33484858</v>
      </c>
      <c r="G355" s="23">
        <f t="shared" si="78"/>
        <v>2.827253368908102</v>
      </c>
      <c r="H355" s="19">
        <f t="shared" si="79"/>
        <v>2.827253368908102</v>
      </c>
      <c r="I355" s="57">
        <f t="shared" si="85"/>
        <v>-21641258</v>
      </c>
      <c r="J355" s="58">
        <f>IF($F355&lt;=$E355,$E355-$F355,0)</f>
        <v>0</v>
      </c>
      <c r="K355" s="27">
        <f t="shared" si="80"/>
        <v>-1.8272533689081023</v>
      </c>
    </row>
    <row r="356" spans="1:11" ht="12.75">
      <c r="A356" s="38" t="s">
        <v>48</v>
      </c>
      <c r="B356" s="39" t="s">
        <v>576</v>
      </c>
      <c r="C356" s="18" t="s">
        <v>577</v>
      </c>
      <c r="D356" s="47">
        <f>'[8]DC3'!$B$53-'[8]DC3'!$B$46-'[8]DC3'!$B$38-'[8]DC3'!$B$36-'[8]DC3'!$B$35-'[8]DC3'!$B$34-'[8]DC3'!$B$31-'[8]DC3'!$B$29-'[8]DC3'!$B$28-'[8]DC3'!$B$24-'[8]DC3'!$B$12</f>
        <v>1750000</v>
      </c>
      <c r="E356" s="47">
        <f>'[8]DC3'!$E$53-'[8]DC3'!$E$46-'[8]DC3'!$E$38-'[8]DC3'!$E$36-'[8]DC3'!$E$35-'[8]DC3'!$E$34-'[8]DC3'!$E$31-'[8]DC3'!$E$29-'[8]DC3'!$E$28-'[8]DC3'!$E$24-'[8]DC3'!$E$12</f>
        <v>1750000</v>
      </c>
      <c r="F356" s="47">
        <f>'[8]DC3'!$Q$53</f>
        <v>1536531</v>
      </c>
      <c r="G356" s="23">
        <f t="shared" si="78"/>
        <v>0.8780177142857143</v>
      </c>
      <c r="H356" s="19">
        <f t="shared" si="79"/>
        <v>0.8780177142857143</v>
      </c>
      <c r="I356" s="57">
        <f t="shared" si="85"/>
        <v>0</v>
      </c>
      <c r="J356" s="58">
        <f>IF($F356&lt;=$E356,$E356-$F356,0)</f>
        <v>213469</v>
      </c>
      <c r="K356" s="27">
        <f t="shared" si="80"/>
        <v>0.12198228571428571</v>
      </c>
    </row>
    <row r="357" spans="1:11" ht="16.5">
      <c r="A357" s="40"/>
      <c r="B357" s="41" t="s">
        <v>656</v>
      </c>
      <c r="C357" s="42"/>
      <c r="D357" s="51">
        <f>SUM(D352:D356)</f>
        <v>70287600</v>
      </c>
      <c r="E357" s="51">
        <f>SUM(E352:E356)</f>
        <v>73287600</v>
      </c>
      <c r="F357" s="51">
        <f>SUM(F352:F356)</f>
        <v>87872628</v>
      </c>
      <c r="G357" s="24">
        <f t="shared" si="78"/>
        <v>1.2501867754767555</v>
      </c>
      <c r="H357" s="22">
        <f t="shared" si="79"/>
        <v>1.1990108558610189</v>
      </c>
      <c r="I357" s="62">
        <f>SUM(I352:I356)</f>
        <v>-24096069</v>
      </c>
      <c r="J357" s="63">
        <f>SUM(J352:J356)</f>
        <v>9511041</v>
      </c>
      <c r="K357" s="28">
        <f t="shared" si="80"/>
        <v>-0.19901085586101877</v>
      </c>
    </row>
    <row r="358" spans="1:11" ht="12.75">
      <c r="A358" s="38" t="s">
        <v>29</v>
      </c>
      <c r="B358" s="39" t="s">
        <v>578</v>
      </c>
      <c r="C358" s="18" t="s">
        <v>579</v>
      </c>
      <c r="D358" s="47">
        <f>'[8]WC041'!$B$53-'[8]WC041'!$B$46-'[8]WC041'!$B$38-'[8]WC041'!$B$36-'[8]WC041'!$B$35-'[8]WC041'!$B$34-'[8]WC041'!$B$31-'[8]WC041'!$B$29-'[8]WC041'!$B$28-'[8]WC041'!$B$24-'[8]WC041'!$B$12</f>
        <v>16857000</v>
      </c>
      <c r="E358" s="47">
        <f>'[8]WC041'!$E$53-'[8]WC041'!$E$46-'[8]WC041'!$E$38-'[8]WC041'!$E$36-'[8]WC041'!$E$35-'[8]WC041'!$E$34-'[8]WC041'!$E$31-'[8]WC041'!$E$29-'[8]WC041'!$E$28-'[8]WC041'!$E$24-'[8]WC041'!$E$12</f>
        <v>16857000</v>
      </c>
      <c r="F358" s="47">
        <f>'[8]WC041'!$Q$53</f>
        <v>6512586</v>
      </c>
      <c r="G358" s="23">
        <f t="shared" si="78"/>
        <v>0.38634312155187756</v>
      </c>
      <c r="H358" s="19">
        <f t="shared" si="79"/>
        <v>0.38634312155187756</v>
      </c>
      <c r="I358" s="57">
        <f t="shared" si="85"/>
        <v>0</v>
      </c>
      <c r="J358" s="58">
        <f aca="true" t="shared" si="86" ref="J358:J365">IF($F358&lt;=$E358,$E358-$F358,0)</f>
        <v>10344414</v>
      </c>
      <c r="K358" s="27">
        <f t="shared" si="80"/>
        <v>0.6136568784481224</v>
      </c>
    </row>
    <row r="359" spans="1:11" ht="12.75">
      <c r="A359" s="38" t="s">
        <v>29</v>
      </c>
      <c r="B359" s="39" t="s">
        <v>580</v>
      </c>
      <c r="C359" s="18" t="s">
        <v>581</v>
      </c>
      <c r="D359" s="47">
        <f>'[8]WC042'!$B$53-'[8]WC042'!$B$46-'[8]WC042'!$B$38-'[8]WC042'!$B$36-'[8]WC042'!$B$35-'[8]WC042'!$B$34-'[8]WC042'!$B$31-'[8]WC042'!$B$29-'[8]WC042'!$B$28-'[8]WC042'!$B$24-'[8]WC042'!$B$12</f>
        <v>21823000</v>
      </c>
      <c r="E359" s="47">
        <f>'[8]WC042'!$E$53-'[8]WC042'!$E$46-'[8]WC042'!$E$38-'[8]WC042'!$E$36-'[8]WC042'!$E$35-'[8]WC042'!$E$34-'[8]WC042'!$E$31-'[8]WC042'!$E$29-'[8]WC042'!$E$28-'[8]WC042'!$E$24-'[8]WC042'!$E$12</f>
        <v>21823000</v>
      </c>
      <c r="F359" s="47">
        <f>'[8]WC042'!$Q$53</f>
        <v>25901934</v>
      </c>
      <c r="G359" s="23">
        <f t="shared" si="78"/>
        <v>1.1869098657379828</v>
      </c>
      <c r="H359" s="19">
        <f t="shared" si="79"/>
        <v>1.1869098657379828</v>
      </c>
      <c r="I359" s="57">
        <f t="shared" si="85"/>
        <v>-4078934</v>
      </c>
      <c r="J359" s="58">
        <f t="shared" si="86"/>
        <v>0</v>
      </c>
      <c r="K359" s="27">
        <f t="shared" si="80"/>
        <v>-0.18690986573798285</v>
      </c>
    </row>
    <row r="360" spans="1:11" ht="12.75">
      <c r="A360" s="38" t="s">
        <v>29</v>
      </c>
      <c r="B360" s="39" t="s">
        <v>582</v>
      </c>
      <c r="C360" s="18" t="s">
        <v>583</v>
      </c>
      <c r="D360" s="47">
        <f>'[8]WC043'!$B$53-'[8]WC043'!$B$46-'[8]WC043'!$B$38-'[8]WC043'!$B$36-'[8]WC043'!$B$35-'[8]WC043'!$B$34-'[8]WC043'!$B$31-'[8]WC043'!$B$29-'[8]WC043'!$B$28-'[8]WC043'!$B$24-'[8]WC043'!$B$12</f>
        <v>27009000</v>
      </c>
      <c r="E360" s="47">
        <f>'[8]WC043'!$E$53-'[8]WC043'!$E$46-'[8]WC043'!$E$38-'[8]WC043'!$E$36-'[8]WC043'!$E$35-'[8]WC043'!$E$34-'[8]WC043'!$E$31-'[8]WC043'!$E$29-'[8]WC043'!$E$28-'[8]WC043'!$E$24-'[8]WC043'!$E$12</f>
        <v>119009000</v>
      </c>
      <c r="F360" s="47">
        <f>'[8]WC043'!$Q$53</f>
        <v>26462896</v>
      </c>
      <c r="G360" s="23">
        <f t="shared" si="78"/>
        <v>0.9797806657040246</v>
      </c>
      <c r="H360" s="19">
        <f t="shared" si="79"/>
        <v>0.22236046013326724</v>
      </c>
      <c r="I360" s="57">
        <f t="shared" si="85"/>
        <v>0</v>
      </c>
      <c r="J360" s="58">
        <f t="shared" si="86"/>
        <v>92546104</v>
      </c>
      <c r="K360" s="27">
        <f t="shared" si="80"/>
        <v>0.7776395398667327</v>
      </c>
    </row>
    <row r="361" spans="1:11" ht="12.75">
      <c r="A361" s="38" t="s">
        <v>29</v>
      </c>
      <c r="B361" s="39" t="s">
        <v>584</v>
      </c>
      <c r="C361" s="18" t="s">
        <v>585</v>
      </c>
      <c r="D361" s="47">
        <f>'[8]WC044'!$B$53-'[8]WC044'!$B$46-'[8]WC044'!$B$38-'[8]WC044'!$B$36-'[8]WC044'!$B$35-'[8]WC044'!$B$34-'[8]WC044'!$B$31-'[8]WC044'!$B$29-'[8]WC044'!$B$28-'[8]WC044'!$B$24-'[8]WC044'!$B$12</f>
        <v>108095000</v>
      </c>
      <c r="E361" s="47">
        <f>'[8]WC044'!$E$53-'[8]WC044'!$E$46-'[8]WC044'!$E$38-'[8]WC044'!$E$36-'[8]WC044'!$E$35-'[8]WC044'!$E$34-'[8]WC044'!$E$31-'[8]WC044'!$E$29-'[8]WC044'!$E$28-'[8]WC044'!$E$24-'[8]WC044'!$E$12</f>
        <v>108095000</v>
      </c>
      <c r="F361" s="47">
        <f>'[8]WC044'!$Q$53</f>
        <v>14224388</v>
      </c>
      <c r="G361" s="23">
        <f t="shared" si="78"/>
        <v>0.13159154447476756</v>
      </c>
      <c r="H361" s="19">
        <f t="shared" si="79"/>
        <v>0.13159154447476756</v>
      </c>
      <c r="I361" s="57">
        <f t="shared" si="85"/>
        <v>0</v>
      </c>
      <c r="J361" s="58">
        <f t="shared" si="86"/>
        <v>93870612</v>
      </c>
      <c r="K361" s="27">
        <f t="shared" si="80"/>
        <v>0.8684084555252324</v>
      </c>
    </row>
    <row r="362" spans="1:11" ht="12.75">
      <c r="A362" s="38" t="s">
        <v>29</v>
      </c>
      <c r="B362" s="39" t="s">
        <v>586</v>
      </c>
      <c r="C362" s="18" t="s">
        <v>587</v>
      </c>
      <c r="D362" s="47">
        <f>'[8]WC045'!$B$53-'[8]WC045'!$B$46-'[8]WC045'!$B$38-'[8]WC045'!$B$36-'[8]WC045'!$B$35-'[8]WC045'!$B$34-'[8]WC045'!$B$31-'[8]WC045'!$B$29-'[8]WC045'!$B$28-'[8]WC045'!$B$24-'[8]WC045'!$B$12</f>
        <v>26254000</v>
      </c>
      <c r="E362" s="47">
        <f>'[8]WC045'!$E$53-'[8]WC045'!$E$46-'[8]WC045'!$E$38-'[8]WC045'!$E$36-'[8]WC045'!$E$35-'[8]WC045'!$E$34-'[8]WC045'!$E$31-'[8]WC045'!$E$29-'[8]WC045'!$E$28-'[8]WC045'!$E$24-'[8]WC045'!$E$12</f>
        <v>24454000</v>
      </c>
      <c r="F362" s="47">
        <f>'[8]WC045'!$Q$53</f>
        <v>23776468</v>
      </c>
      <c r="G362" s="23">
        <f t="shared" si="78"/>
        <v>0.9056322084253828</v>
      </c>
      <c r="H362" s="19">
        <f t="shared" si="79"/>
        <v>0.972293612496933</v>
      </c>
      <c r="I362" s="57">
        <f t="shared" si="85"/>
        <v>0</v>
      </c>
      <c r="J362" s="58">
        <f t="shared" si="86"/>
        <v>677532</v>
      </c>
      <c r="K362" s="27">
        <f t="shared" si="80"/>
        <v>0.027706387503066983</v>
      </c>
    </row>
    <row r="363" spans="1:11" ht="12.75">
      <c r="A363" s="38" t="s">
        <v>29</v>
      </c>
      <c r="B363" s="39" t="s">
        <v>588</v>
      </c>
      <c r="C363" s="18" t="s">
        <v>589</v>
      </c>
      <c r="D363" s="47">
        <f>'[8]WC047'!$B$53-'[8]WC047'!$B$46-'[8]WC047'!$B$38-'[8]WC047'!$B$36-'[8]WC047'!$B$35-'[8]WC047'!$B$34-'[8]WC047'!$B$31-'[8]WC047'!$B$29-'[8]WC047'!$B$28-'[8]WC047'!$B$24-'[8]WC047'!$B$12</f>
        <v>58545000</v>
      </c>
      <c r="E363" s="47">
        <f>'[8]WC047'!$E$53-'[8]WC047'!$E$46-'[8]WC047'!$E$38-'[8]WC047'!$E$36-'[8]WC047'!$E$35-'[8]WC047'!$E$34-'[8]WC047'!$E$31-'[8]WC047'!$E$29-'[8]WC047'!$E$28-'[8]WC047'!$E$24-'[8]WC047'!$E$12</f>
        <v>58545000</v>
      </c>
      <c r="F363" s="47">
        <f>'[8]WC047'!$Q$53</f>
        <v>48414254</v>
      </c>
      <c r="G363" s="23">
        <f t="shared" si="78"/>
        <v>0.8269579639593475</v>
      </c>
      <c r="H363" s="19">
        <f t="shared" si="79"/>
        <v>0.8269579639593475</v>
      </c>
      <c r="I363" s="57">
        <f t="shared" si="85"/>
        <v>0</v>
      </c>
      <c r="J363" s="58">
        <f t="shared" si="86"/>
        <v>10130746</v>
      </c>
      <c r="K363" s="27">
        <f t="shared" si="80"/>
        <v>0.1730420360406525</v>
      </c>
    </row>
    <row r="364" spans="1:11" ht="12.75">
      <c r="A364" s="38" t="s">
        <v>29</v>
      </c>
      <c r="B364" s="39" t="s">
        <v>590</v>
      </c>
      <c r="C364" s="18" t="s">
        <v>591</v>
      </c>
      <c r="D364" s="47">
        <f>'[8]WC048'!$B$53-'[8]WC048'!$B$46-'[8]WC048'!$B$38-'[8]WC048'!$B$36-'[8]WC048'!$B$35-'[8]WC048'!$B$34-'[8]WC048'!$B$31-'[8]WC048'!$B$29-'[8]WC048'!$B$28-'[8]WC048'!$B$24-'[8]WC048'!$B$12</f>
        <v>49675000</v>
      </c>
      <c r="E364" s="47">
        <f>'[8]WC048'!$E$53-'[8]WC048'!$E$46-'[8]WC048'!$E$38-'[8]WC048'!$E$36-'[8]WC048'!$E$35-'[8]WC048'!$E$34-'[8]WC048'!$E$31-'[8]WC048'!$E$29-'[8]WC048'!$E$28-'[8]WC048'!$E$24-'[8]WC048'!$E$12</f>
        <v>42675000</v>
      </c>
      <c r="F364" s="47">
        <f>'[8]WC048'!$Q$53</f>
        <v>37227956</v>
      </c>
      <c r="G364" s="23">
        <f t="shared" si="78"/>
        <v>0.7494304177151485</v>
      </c>
      <c r="H364" s="19">
        <f t="shared" si="79"/>
        <v>0.8723598359695371</v>
      </c>
      <c r="I364" s="57">
        <f t="shared" si="85"/>
        <v>0</v>
      </c>
      <c r="J364" s="58">
        <f t="shared" si="86"/>
        <v>5447044</v>
      </c>
      <c r="K364" s="27">
        <f t="shared" si="80"/>
        <v>0.1276401640304628</v>
      </c>
    </row>
    <row r="365" spans="1:11" ht="12.75">
      <c r="A365" s="38" t="s">
        <v>48</v>
      </c>
      <c r="B365" s="39" t="s">
        <v>592</v>
      </c>
      <c r="C365" s="18" t="s">
        <v>593</v>
      </c>
      <c r="D365" s="47">
        <f>'[8]DC4'!$B$53-'[8]DC4'!$B$46-'[8]DC4'!$B$38-'[8]DC4'!$B$36-'[8]DC4'!$B$35-'[8]DC4'!$B$34-'[8]DC4'!$B$31-'[8]DC4'!$B$29-'[8]DC4'!$B$28-'[8]DC4'!$B$24-'[8]DC4'!$B$12</f>
        <v>14594000</v>
      </c>
      <c r="E365" s="47">
        <f>'[8]DC4'!$E$53-'[8]DC4'!$E$46-'[8]DC4'!$E$38-'[8]DC4'!$E$36-'[8]DC4'!$E$35-'[8]DC4'!$E$34-'[8]DC4'!$E$31-'[8]DC4'!$E$29-'[8]DC4'!$E$28-'[8]DC4'!$E$24-'[8]DC4'!$E$12</f>
        <v>14594000</v>
      </c>
      <c r="F365" s="47">
        <f>'[8]DC4'!$Q$53</f>
        <v>20280478</v>
      </c>
      <c r="G365" s="23">
        <f t="shared" si="78"/>
        <v>1.3896449225709195</v>
      </c>
      <c r="H365" s="19">
        <f t="shared" si="79"/>
        <v>1.3896449225709195</v>
      </c>
      <c r="I365" s="57">
        <f t="shared" si="85"/>
        <v>-5686478</v>
      </c>
      <c r="J365" s="58">
        <f t="shared" si="86"/>
        <v>0</v>
      </c>
      <c r="K365" s="27">
        <f t="shared" si="80"/>
        <v>-0.38964492257091954</v>
      </c>
    </row>
    <row r="366" spans="1:11" ht="16.5">
      <c r="A366" s="40"/>
      <c r="B366" s="41" t="s">
        <v>657</v>
      </c>
      <c r="C366" s="42"/>
      <c r="D366" s="51">
        <f>SUM(D358:D365)</f>
        <v>322852000</v>
      </c>
      <c r="E366" s="51">
        <f>SUM(E358:E365)</f>
        <v>406052000</v>
      </c>
      <c r="F366" s="51">
        <f>SUM(F358:F365)</f>
        <v>202800960</v>
      </c>
      <c r="G366" s="24">
        <f t="shared" si="78"/>
        <v>0.6281545723737192</v>
      </c>
      <c r="H366" s="22">
        <f t="shared" si="79"/>
        <v>0.49944578526888184</v>
      </c>
      <c r="I366" s="62">
        <f>SUM(I358:I365)</f>
        <v>-9765412</v>
      </c>
      <c r="J366" s="63">
        <f>SUM(J358:J365)</f>
        <v>213016452</v>
      </c>
      <c r="K366" s="28">
        <f t="shared" si="80"/>
        <v>0.5005542147311182</v>
      </c>
    </row>
    <row r="367" spans="1:11" ht="12.75">
      <c r="A367" s="38" t="s">
        <v>29</v>
      </c>
      <c r="B367" s="39" t="s">
        <v>594</v>
      </c>
      <c r="C367" s="18" t="s">
        <v>595</v>
      </c>
      <c r="D367" s="47">
        <f>'[8]WC051'!$B$53-'[8]WC051'!$B$46-'[8]WC051'!$B$38-'[8]WC051'!$B$36-'[8]WC051'!$B$35-'[8]WC051'!$B$34-'[8]WC051'!$B$31-'[8]WC051'!$B$29-'[8]WC051'!$B$28-'[8]WC051'!$B$24-'[8]WC051'!$B$12</f>
        <v>7617000</v>
      </c>
      <c r="E367" s="47">
        <f>'[8]WC051'!$E$53-'[8]WC051'!$E$46-'[8]WC051'!$E$38-'[8]WC051'!$E$36-'[8]WC051'!$E$35-'[8]WC051'!$E$34-'[8]WC051'!$E$31-'[8]WC051'!$E$29-'[8]WC051'!$E$28-'[8]WC051'!$E$24-'[8]WC051'!$E$12</f>
        <v>7617000</v>
      </c>
      <c r="F367" s="47">
        <f>'[8]WC051'!$Q$53</f>
        <v>5747008</v>
      </c>
      <c r="G367" s="23">
        <f t="shared" si="78"/>
        <v>0.754497571222266</v>
      </c>
      <c r="H367" s="19">
        <f t="shared" si="79"/>
        <v>0.754497571222266</v>
      </c>
      <c r="I367" s="57">
        <f>IF($F367&gt;$E367,$E367-$F367,0)</f>
        <v>0</v>
      </c>
      <c r="J367" s="58">
        <f>IF($F367&lt;=$E367,$E367-$F367,0)</f>
        <v>1869992</v>
      </c>
      <c r="K367" s="27">
        <f t="shared" si="80"/>
        <v>0.245502428777734</v>
      </c>
    </row>
    <row r="368" spans="1:11" ht="12.75">
      <c r="A368" s="38" t="s">
        <v>29</v>
      </c>
      <c r="B368" s="39" t="s">
        <v>596</v>
      </c>
      <c r="C368" s="18" t="s">
        <v>597</v>
      </c>
      <c r="D368" s="47">
        <f>'[8]WC052'!$B$53-'[8]WC052'!$B$46-'[8]WC052'!$B$38-'[8]WC052'!$B$36-'[8]WC052'!$B$35-'[8]WC052'!$B$34-'[8]WC052'!$B$31-'[8]WC052'!$B$29-'[8]WC052'!$B$28-'[8]WC052'!$B$24-'[8]WC052'!$B$12</f>
        <v>7616000</v>
      </c>
      <c r="E368" s="47">
        <f>'[8]WC052'!$E$53-'[8]WC052'!$E$46-'[8]WC052'!$E$38-'[8]WC052'!$E$36-'[8]WC052'!$E$35-'[8]WC052'!$E$34-'[8]WC052'!$E$31-'[8]WC052'!$E$29-'[8]WC052'!$E$28-'[8]WC052'!$E$24-'[8]WC052'!$E$12</f>
        <v>7616000</v>
      </c>
      <c r="F368" s="47">
        <f>'[8]WC052'!$Q$53</f>
        <v>7283030</v>
      </c>
      <c r="G368" s="23">
        <f t="shared" si="78"/>
        <v>0.9562801995798319</v>
      </c>
      <c r="H368" s="19">
        <f t="shared" si="79"/>
        <v>0.9562801995798319</v>
      </c>
      <c r="I368" s="57">
        <f>IF($F368&gt;$E368,$E368-$F368,0)</f>
        <v>0</v>
      </c>
      <c r="J368" s="58">
        <f>IF($F368&lt;=$E368,$E368-$F368,0)</f>
        <v>332970</v>
      </c>
      <c r="K368" s="27">
        <f t="shared" si="80"/>
        <v>0.04371980042016807</v>
      </c>
    </row>
    <row r="369" spans="1:11" ht="12.75">
      <c r="A369" s="38" t="s">
        <v>29</v>
      </c>
      <c r="B369" s="39" t="s">
        <v>598</v>
      </c>
      <c r="C369" s="18" t="s">
        <v>599</v>
      </c>
      <c r="D369" s="47">
        <f>'[8]WC053'!$B$53-'[8]WC053'!$B$46-'[8]WC053'!$B$38-'[8]WC053'!$B$36-'[8]WC053'!$B$35-'[8]WC053'!$B$34-'[8]WC053'!$B$31-'[8]WC053'!$B$29-'[8]WC053'!$B$28-'[8]WC053'!$B$24-'[8]WC053'!$B$12</f>
        <v>51583000</v>
      </c>
      <c r="E369" s="47">
        <f>'[8]WC053'!$E$53-'[8]WC053'!$E$46-'[8]WC053'!$E$38-'[8]WC053'!$E$36-'[8]WC053'!$E$35-'[8]WC053'!$E$34-'[8]WC053'!$E$31-'[8]WC053'!$E$29-'[8]WC053'!$E$28-'[8]WC053'!$E$24-'[8]WC053'!$E$12</f>
        <v>51583000</v>
      </c>
      <c r="F369" s="47">
        <f>'[8]WC053'!$Q$53</f>
        <v>57456714</v>
      </c>
      <c r="G369" s="23">
        <f t="shared" si="78"/>
        <v>1.1138691817071515</v>
      </c>
      <c r="H369" s="19">
        <f t="shared" si="79"/>
        <v>1.1138691817071515</v>
      </c>
      <c r="I369" s="57">
        <f>IF($F369&gt;$E369,$E369-$F369,0)</f>
        <v>-5873714</v>
      </c>
      <c r="J369" s="58">
        <f>IF($F369&lt;=$E369,$E369-$F369,0)</f>
        <v>0</v>
      </c>
      <c r="K369" s="27">
        <f t="shared" si="80"/>
        <v>-0.11386918170715159</v>
      </c>
    </row>
    <row r="370" spans="1:11" ht="12.75">
      <c r="A370" s="38" t="s">
        <v>48</v>
      </c>
      <c r="B370" s="39" t="s">
        <v>600</v>
      </c>
      <c r="C370" s="18" t="s">
        <v>601</v>
      </c>
      <c r="D370" s="47">
        <f>'[8]DC5'!$B$53-'[8]DC5'!$B$46-'[8]DC5'!$B$38-'[8]DC5'!$B$36-'[8]DC5'!$B$35-'[8]DC5'!$B$34-'[8]DC5'!$B$31-'[8]DC5'!$B$29-'[8]DC5'!$B$28-'[8]DC5'!$B$24-'[8]DC5'!$B$12</f>
        <v>9211000</v>
      </c>
      <c r="E370" s="47">
        <f>'[8]DC5'!$E$53-'[8]DC5'!$E$46-'[8]DC5'!$E$38-'[8]DC5'!$E$36-'[8]DC5'!$E$35-'[8]DC5'!$E$34-'[8]DC5'!$E$31-'[8]DC5'!$E$29-'[8]DC5'!$E$28-'[8]DC5'!$E$24-'[8]DC5'!$E$12</f>
        <v>9211000</v>
      </c>
      <c r="F370" s="47">
        <f>'[8]DC5'!$Q$53</f>
        <v>8871454</v>
      </c>
      <c r="G370" s="23">
        <f t="shared" si="78"/>
        <v>0.9631369015307785</v>
      </c>
      <c r="H370" s="19">
        <f t="shared" si="79"/>
        <v>0.9631369015307785</v>
      </c>
      <c r="I370" s="57">
        <f>IF($F370&gt;$E370,$E370-$F370,0)</f>
        <v>0</v>
      </c>
      <c r="J370" s="58">
        <f>IF($F370&lt;=$E370,$E370-$F370,0)</f>
        <v>339546</v>
      </c>
      <c r="K370" s="27">
        <f t="shared" si="80"/>
        <v>0.03686309846922158</v>
      </c>
    </row>
    <row r="371" spans="1:11" ht="16.5">
      <c r="A371" s="40"/>
      <c r="B371" s="41" t="s">
        <v>658</v>
      </c>
      <c r="C371" s="42"/>
      <c r="D371" s="51">
        <f>SUM(D367:D370)</f>
        <v>76027000</v>
      </c>
      <c r="E371" s="51">
        <f>SUM(E367:E370)</f>
        <v>76027000</v>
      </c>
      <c r="F371" s="51">
        <f>SUM(F367:F370)</f>
        <v>79358206</v>
      </c>
      <c r="G371" s="24">
        <f t="shared" si="78"/>
        <v>1.0438160916516501</v>
      </c>
      <c r="H371" s="22">
        <f t="shared" si="79"/>
        <v>1.0438160916516501</v>
      </c>
      <c r="I371" s="62">
        <f>SUM(I367:I370)</f>
        <v>-5873714</v>
      </c>
      <c r="J371" s="63">
        <f>SUM(J367:J370)</f>
        <v>2542508</v>
      </c>
      <c r="K371" s="28">
        <f t="shared" si="80"/>
        <v>-0.04381609165165007</v>
      </c>
    </row>
    <row r="372" spans="1:11" ht="16.5">
      <c r="A372" s="44"/>
      <c r="B372" s="45" t="s">
        <v>659</v>
      </c>
      <c r="C372" s="46"/>
      <c r="D372" s="53">
        <f>SUM(D336,D338:D343,D345:D350,D352:D356,D358:D365,D367:D370)</f>
        <v>1784683000</v>
      </c>
      <c r="E372" s="53">
        <f>SUM(E336,E338:E343,E345:E350,E352:E356,E358:E365,E367:E370)</f>
        <v>2042438000</v>
      </c>
      <c r="F372" s="53">
        <f>SUM(F336,F338:F343,F345:F350,F352:F356,F358:F365,F367:F370)</f>
        <v>1131701076</v>
      </c>
      <c r="G372" s="29">
        <f t="shared" si="78"/>
        <v>0.6341188188602682</v>
      </c>
      <c r="H372" s="30">
        <f t="shared" si="79"/>
        <v>0.5540932336746575</v>
      </c>
      <c r="I372" s="62">
        <f>I371+I366+I357+I351+I344+I337</f>
        <v>-42134531</v>
      </c>
      <c r="J372" s="63">
        <f>J371+J366+J357+J351+J344+J337</f>
        <v>952871455</v>
      </c>
      <c r="K372" s="31">
        <f t="shared" si="80"/>
        <v>0.44590676632534254</v>
      </c>
    </row>
    <row r="373" spans="1:11" ht="16.5">
      <c r="A373" s="40"/>
      <c r="B373" s="68"/>
      <c r="C373" s="65"/>
      <c r="D373" s="66"/>
      <c r="E373" s="66"/>
      <c r="F373" s="66"/>
      <c r="G373" s="67"/>
      <c r="H373" s="70" t="s">
        <v>603</v>
      </c>
      <c r="I373" s="134">
        <f>+E372-F372</f>
        <v>910736924</v>
      </c>
      <c r="J373" s="135"/>
      <c r="K373" s="31"/>
    </row>
    <row r="374" spans="1:11" ht="16.5">
      <c r="A374" s="40"/>
      <c r="B374" s="43" t="s">
        <v>660</v>
      </c>
      <c r="C374" s="42"/>
      <c r="D374" s="48">
        <f>SUM(SUM(D7,D9:D18,D20:D28,D30:D38,D40:D44,D46:D53,D55:D57,D63:D66,D68:D71,D73:D78,D80:D85,D87:D91,D97:D99,D101:D104,D106:D108,D110:D114,D120,D122:D128,D130:D137,D139:D144,D146:D150,D152:D155,D157:D162,D164:D169,D171:D177,D179:D183,D185:D190,D196:D201,D203:D207,D209:D214),SUM(D216:D222,D224:D229,D235:D242,D244:D250,D252:D257,D263:D268,D270:D275,D277:D283,D285:D289,D295:D298,D300:D306,D308:D316,D318:D324,D326:D330,D336,D338:D343,D345:D350,D352:D356,D358:D365,D367:D370))</f>
        <v>17883989000</v>
      </c>
      <c r="E374" s="48">
        <f>SUM(SUM(E7,E9:E18,E20:E28,E30:E38,E40:E44,E46:E53,E55:E57,E63:E66,E68:E71,E73:E78,E80:E85,E87:E91,E97:E99,E101:E104,E106:E108,E110:E114,E120,E122:E128,E130:E137,E139:E144,E146:E150,E152:E155,E157:E162,E164:E169,E171:E177,E179:E183,E185:E190,E196:E201,E203:E207,E209:E214),SUM(E216:E222,E224:E229,E235:E242,E244:E250,E252:E257,E263:E268,E270:E275,E277:E283,E285:E289,E295:E298,E300:E306,E308:E316,E318:E324,E326:E330,E336,E338:E343,E345:E350,E352:E356,E358:E365,E367:E370))</f>
        <v>17984387000</v>
      </c>
      <c r="F374" s="48">
        <f>SUM(SUM(F7,F9:F18,F20:F28,F30:F38,F40:F44,F46:F53,F55:F57,F63:F66,F68:F71,F73:F78,F80:F85,F87:F91,F97:F99,F101:F104,F106:F108,F110:F114,F120,F122:F128,F130:F137,F139:F144,F146:F150,F152:F155,F157:F162,F164:F169,F171:F177,F179:F183,F185:F190,F196:F201,F203:F207,F209:F214),SUM(F216:F222,F224:F229,F235:F242,F244:F250,F252:F257,F263:F268,F270:F275,F277:F283,F285:F289,F295:F298,F300:F306,F308:F316,F318:F324,F326:F330,F336,F338:F343,F345:F350,F352:F356,F358:F365,F367:F370))</f>
        <v>13488760118</v>
      </c>
      <c r="G374" s="24">
        <f t="shared" si="78"/>
        <v>0.7542366592822216</v>
      </c>
      <c r="H374" s="22">
        <f t="shared" si="79"/>
        <v>0.7500261264395611</v>
      </c>
      <c r="I374" s="62">
        <f>I372+I332+I291+I259+I231+I192+I116+I93+I59</f>
        <v>-584226186</v>
      </c>
      <c r="J374" s="63">
        <f>J372+J332+J291+J259+J231+J192+J116+J93+J59</f>
        <v>5079853068</v>
      </c>
      <c r="K374" s="28">
        <f t="shared" si="80"/>
        <v>0.24997387356043885</v>
      </c>
    </row>
    <row r="375" spans="5:10" ht="16.5">
      <c r="E375" s="50"/>
      <c r="F375" s="50"/>
      <c r="H375" s="69" t="s">
        <v>603</v>
      </c>
      <c r="I375" s="134">
        <f>+E374-F374</f>
        <v>4495626882</v>
      </c>
      <c r="J375" s="135"/>
    </row>
    <row r="376" spans="4:10" ht="12.75">
      <c r="D376" s="123"/>
      <c r="E376" s="123"/>
      <c r="I376"/>
      <c r="J376"/>
    </row>
    <row r="377" spans="4:5" ht="12.75">
      <c r="D377" s="124"/>
      <c r="E377" s="124"/>
    </row>
    <row r="378" spans="4:9" ht="12.75">
      <c r="D378" s="125"/>
      <c r="E378" s="125"/>
      <c r="I378" s="50"/>
    </row>
    <row r="379" spans="4:5" ht="12.75">
      <c r="D379" s="124"/>
      <c r="E379" s="124"/>
    </row>
  </sheetData>
  <sheetProtection/>
  <mergeCells count="20">
    <mergeCell ref="K3:K4"/>
    <mergeCell ref="J3:J4"/>
    <mergeCell ref="I3:I4"/>
    <mergeCell ref="F3:F4"/>
    <mergeCell ref="G3:G4"/>
    <mergeCell ref="H3:H4"/>
    <mergeCell ref="I60:J60"/>
    <mergeCell ref="I94:J94"/>
    <mergeCell ref="B3:B4"/>
    <mergeCell ref="C3:C4"/>
    <mergeCell ref="D3:D4"/>
    <mergeCell ref="E3:E4"/>
    <mergeCell ref="I375:J375"/>
    <mergeCell ref="I373:J373"/>
    <mergeCell ref="I260:J260"/>
    <mergeCell ref="I292:J292"/>
    <mergeCell ref="I333:J333"/>
    <mergeCell ref="I117:J117"/>
    <mergeCell ref="I193:J193"/>
    <mergeCell ref="I232:J232"/>
  </mergeCells>
  <printOptions horizontalCentered="1"/>
  <pageMargins left="0.5" right="0.57" top="0.23" bottom="0.37" header="0.21" footer="0.31496062992126"/>
  <pageSetup horizontalDpi="300" verticalDpi="300" orientation="landscape" paperSize="9" scale="60" r:id="rId1"/>
  <rowBreaks count="9" manualBreakCount="9">
    <brk id="60" max="10" man="1"/>
    <brk id="94" max="10" man="1"/>
    <brk id="117" max="10" man="1"/>
    <brk id="170" max="10" man="1"/>
    <brk id="193" max="10" man="1"/>
    <brk id="232" max="10" man="1"/>
    <brk id="260" max="10" man="1"/>
    <brk id="292" max="10" man="1"/>
    <brk id="333" max="10" man="1"/>
  </rowBreaks>
  <ignoredErrors>
    <ignoredError sqref="I8:J3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2011-08-19T07:10:54Z</cp:lastPrinted>
  <dcterms:created xsi:type="dcterms:W3CDTF">2010-08-20T11:17:21Z</dcterms:created>
  <dcterms:modified xsi:type="dcterms:W3CDTF">2011-08-22T15:15:28Z</dcterms:modified>
  <cp:category/>
  <cp:version/>
  <cp:contentType/>
  <cp:contentStatus/>
</cp:coreProperties>
</file>