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<sst xmlns="http://schemas.openxmlformats.org/spreadsheetml/2006/main" count="497" uniqueCount="248">
  <si>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Makana(EC104)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</si>
  <si>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</si>
  <si>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</si>
  <si>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</si>
  <si>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</si>
  <si>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</si>
  <si>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</si>
  <si>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</si>
  <si>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</si>
  <si>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</si>
  <si>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</si>
  <si>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</si>
  <si>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</si>
  <si>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</si>
  <si>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</si>
  <si>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</si>
  <si>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</si>
  <si>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</si>
  <si>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</si>
  <si>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</si>
  <si>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</si>
  <si>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</si>
  <si>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</si>
  <si>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</si>
  <si>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</si>
  <si>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</si>
  <si>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</si>
  <si>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</si>
  <si>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</si>
  <si>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</si>
  <si>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</si>
  <si>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</si>
  <si>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</si>
  <si>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</si>
  <si>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</si>
  <si>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</si>
  <si>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</si>
  <si>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</si>
  <si>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</si>
  <si>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</si>
  <si>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</si>
  <si>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</si>
  <si>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</si>
  <si>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</si>
  <si>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</si>
  <si>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</si>
  <si>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</si>
  <si>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</si>
  <si>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</si>
  <si>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</si>
  <si>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</si>
  <si>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</si>
  <si>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</si>
  <si>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</si>
  <si>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</si>
  <si>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</si>
  <si>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</si>
  <si>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</si>
  <si>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</si>
  <si>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</si>
  <si>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</si>
  <si>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</si>
  <si>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</si>
  <si>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</si>
  <si>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</si>
  <si>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</si>
  <si>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</si>
  <si>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</si>
  <si>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</si>
  <si>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</si>
  <si>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</si>
  <si>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</si>
  <si>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</si>
  <si>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</si>
  <si>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</si>
  <si>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</si>
  <si>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</si>
  <si>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</si>
  <si>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</si>
  <si>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</si>
  <si>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</si>
  <si>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</si>
  <si>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</si>
  <si>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</si>
  <si>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</si>
  <si>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</si>
  <si>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</si>
  <si>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</si>
  <si>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</si>
  <si>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</si>
  <si>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</si>
  <si>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</si>
  <si>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</si>
  <si>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</si>
  <si>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</si>
  <si>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</si>
  <si>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</si>
  <si>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</si>
  <si>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</si>
  <si>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</si>
  <si>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</si>
  <si>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</si>
  <si>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</si>
  <si>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</si>
  <si>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</si>
  <si>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</si>
  <si>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</si>
  <si>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</si>
  <si>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</si>
  <si>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</si>
  <si>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</si>
  <si>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</si>
  <si>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</si>
  <si>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</si>
  <si>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</si>
  <si>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</si>
  <si>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</si>
  <si>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</si>
  <si>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</si>
  <si>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</si>
  <si>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</si>
  <si>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</si>
  <si>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</si>
  <si>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</si>
  <si>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</si>
  <si>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</si>
  <si>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</si>
  <si>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</si>
  <si>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</si>
  <si>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</si>
  <si>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</si>
  <si>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</si>
  <si>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Makana(EC104)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</si>
  <si>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</si>
  <si>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</si>
  <si>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</si>
  <si>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</si>
  <si>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</si>
  <si>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</si>
  <si>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</si>
  <si>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</si>
  <si>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</si>
  <si>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Makana(EC104)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</si>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</sst>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20378678</v>
      </c>
      <c r="C5" s="25">
        <v>36734760</v>
      </c>
      <c r="D5" s="26">
        <v>36734760</v>
      </c>
      <c r="E5" s="26">
        <v>4819077</v>
      </c>
      <c r="F5" s="26">
        <v>6605904</v>
      </c>
      <c r="G5" s="26">
        <v>4190791</v>
      </c>
      <c r="H5" s="26">
        <v>15615772</v>
      </c>
      <c r="I5" s="26">
        <v>-1952657</v>
      </c>
      <c r="J5" s="26">
        <v>-432408</v>
      </c>
      <c r="K5" s="26">
        <v>4176548</v>
      </c>
      <c r="L5" s="26">
        <v>1791483</v>
      </c>
      <c r="M5" s="26">
        <v>2150876</v>
      </c>
      <c r="N5" s="26">
        <v>2211537</v>
      </c>
      <c r="O5" s="26">
        <v>237395</v>
      </c>
      <c r="P5" s="26">
        <v>4599808</v>
      </c>
      <c r="Q5" s="26">
        <v>1580890</v>
      </c>
      <c r="R5" s="26">
        <v>2760090</v>
      </c>
      <c r="S5" s="26">
        <v>1744582</v>
      </c>
      <c r="T5" s="26">
        <v>6085562</v>
      </c>
      <c r="U5" s="26">
        <v>28092625</v>
      </c>
      <c r="V5" s="26">
        <v>36734760</v>
      </c>
      <c r="W5" s="26">
        <v>-8642135</v>
      </c>
      <c r="X5" s="27">
        <v>-23.53</v>
      </c>
      <c r="Y5" s="28">
        <v>36734760</v>
      </c>
    </row>
    <row r="6" spans="1:25" ht="13.5">
      <c r="A6" s="24" t="s">
        <v>31</v>
      </c>
      <c r="B6" s="2">
        <v>112535133</v>
      </c>
      <c r="C6" s="25">
        <v>126296669</v>
      </c>
      <c r="D6" s="26">
        <v>126296669</v>
      </c>
      <c r="E6" s="26">
        <v>10597280</v>
      </c>
      <c r="F6" s="26">
        <v>16357219</v>
      </c>
      <c r="G6" s="26">
        <v>23636026</v>
      </c>
      <c r="H6" s="26">
        <v>50590525</v>
      </c>
      <c r="I6" s="26">
        <v>-6076464</v>
      </c>
      <c r="J6" s="26">
        <v>11243024</v>
      </c>
      <c r="K6" s="26">
        <v>-4663436</v>
      </c>
      <c r="L6" s="26">
        <v>503124</v>
      </c>
      <c r="M6" s="26">
        <v>15130974</v>
      </c>
      <c r="N6" s="26">
        <v>6023783</v>
      </c>
      <c r="O6" s="26">
        <v>19222530</v>
      </c>
      <c r="P6" s="26">
        <v>40377287</v>
      </c>
      <c r="Q6" s="26">
        <v>12460122</v>
      </c>
      <c r="R6" s="26">
        <v>10551870</v>
      </c>
      <c r="S6" s="26">
        <v>10496282</v>
      </c>
      <c r="T6" s="26">
        <v>33508274</v>
      </c>
      <c r="U6" s="26">
        <v>124979210</v>
      </c>
      <c r="V6" s="26">
        <v>126296669</v>
      </c>
      <c r="W6" s="26">
        <v>-1317459</v>
      </c>
      <c r="X6" s="27">
        <v>-1.04</v>
      </c>
      <c r="Y6" s="28">
        <v>126296669</v>
      </c>
    </row>
    <row r="7" spans="1:25" ht="13.5">
      <c r="A7" s="24" t="s">
        <v>32</v>
      </c>
      <c r="B7" s="2">
        <v>5184983</v>
      </c>
      <c r="C7" s="25">
        <v>5703481</v>
      </c>
      <c r="D7" s="26">
        <v>5703481</v>
      </c>
      <c r="E7" s="26">
        <v>697674</v>
      </c>
      <c r="F7" s="26">
        <v>-56577</v>
      </c>
      <c r="G7" s="26">
        <v>24461</v>
      </c>
      <c r="H7" s="26">
        <v>665558</v>
      </c>
      <c r="I7" s="26">
        <v>0</v>
      </c>
      <c r="J7" s="26">
        <v>1715159</v>
      </c>
      <c r="K7" s="26">
        <v>16511</v>
      </c>
      <c r="L7" s="26">
        <v>1731670</v>
      </c>
      <c r="M7" s="26">
        <v>793541</v>
      </c>
      <c r="N7" s="26">
        <v>301577</v>
      </c>
      <c r="O7" s="26">
        <v>301535</v>
      </c>
      <c r="P7" s="26">
        <v>1396653</v>
      </c>
      <c r="Q7" s="26">
        <v>254534</v>
      </c>
      <c r="R7" s="26">
        <v>348786</v>
      </c>
      <c r="S7" s="26">
        <v>765246</v>
      </c>
      <c r="T7" s="26">
        <v>1368566</v>
      </c>
      <c r="U7" s="26">
        <v>5162447</v>
      </c>
      <c r="V7" s="26">
        <v>5703481</v>
      </c>
      <c r="W7" s="26">
        <v>-541034</v>
      </c>
      <c r="X7" s="27">
        <v>-9.49</v>
      </c>
      <c r="Y7" s="28">
        <v>5703481</v>
      </c>
    </row>
    <row r="8" spans="1:25" ht="13.5">
      <c r="A8" s="24" t="s">
        <v>33</v>
      </c>
      <c r="B8" s="2">
        <v>50575483</v>
      </c>
      <c r="C8" s="25">
        <v>57642154</v>
      </c>
      <c r="D8" s="26">
        <v>57642154</v>
      </c>
      <c r="E8" s="26">
        <v>0</v>
      </c>
      <c r="F8" s="26">
        <v>0</v>
      </c>
      <c r="G8" s="26">
        <v>0</v>
      </c>
      <c r="H8" s="26">
        <v>0</v>
      </c>
      <c r="I8" s="26">
        <v>-342763</v>
      </c>
      <c r="J8" s="26">
        <v>0</v>
      </c>
      <c r="K8" s="26">
        <v>4983074</v>
      </c>
      <c r="L8" s="26">
        <v>4640311</v>
      </c>
      <c r="M8" s="26">
        <v>15834025</v>
      </c>
      <c r="N8" s="26">
        <v>-1205002</v>
      </c>
      <c r="O8" s="26">
        <v>13651149</v>
      </c>
      <c r="P8" s="26">
        <v>28280172</v>
      </c>
      <c r="Q8" s="26">
        <v>0</v>
      </c>
      <c r="R8" s="26">
        <v>496884</v>
      </c>
      <c r="S8" s="26">
        <v>293007</v>
      </c>
      <c r="T8" s="26">
        <v>789891</v>
      </c>
      <c r="U8" s="26">
        <v>33710374</v>
      </c>
      <c r="V8" s="26">
        <v>57642154</v>
      </c>
      <c r="W8" s="26">
        <v>-23931780</v>
      </c>
      <c r="X8" s="27">
        <v>-41.52</v>
      </c>
      <c r="Y8" s="28">
        <v>57642154</v>
      </c>
    </row>
    <row r="9" spans="1:25" ht="13.5">
      <c r="A9" s="24" t="s">
        <v>34</v>
      </c>
      <c r="B9" s="2">
        <v>20063722</v>
      </c>
      <c r="C9" s="25">
        <v>19937747</v>
      </c>
      <c r="D9" s="26">
        <v>19937747</v>
      </c>
      <c r="E9" s="26">
        <v>21861492</v>
      </c>
      <c r="F9" s="26">
        <v>2226959</v>
      </c>
      <c r="G9" s="26">
        <v>1146376</v>
      </c>
      <c r="H9" s="26">
        <v>25234827</v>
      </c>
      <c r="I9" s="26">
        <v>16334732</v>
      </c>
      <c r="J9" s="26">
        <v>1230521</v>
      </c>
      <c r="K9" s="26">
        <v>18721362</v>
      </c>
      <c r="L9" s="26">
        <v>36286615</v>
      </c>
      <c r="M9" s="26">
        <v>894817</v>
      </c>
      <c r="N9" s="26">
        <v>1704408</v>
      </c>
      <c r="O9" s="26">
        <v>1445878</v>
      </c>
      <c r="P9" s="26">
        <v>4045103</v>
      </c>
      <c r="Q9" s="26">
        <v>1314557</v>
      </c>
      <c r="R9" s="26">
        <v>479373</v>
      </c>
      <c r="S9" s="26">
        <v>982239</v>
      </c>
      <c r="T9" s="26">
        <v>2776169</v>
      </c>
      <c r="U9" s="26">
        <v>68342714</v>
      </c>
      <c r="V9" s="26">
        <v>19937747</v>
      </c>
      <c r="W9" s="26">
        <v>48404967</v>
      </c>
      <c r="X9" s="27">
        <v>242.78</v>
      </c>
      <c r="Y9" s="28">
        <v>19937747</v>
      </c>
    </row>
    <row r="10" spans="1:25" ht="25.5">
      <c r="A10" s="29" t="s">
        <v>212</v>
      </c>
      <c r="B10" s="30">
        <f>SUM(B5:B9)</f>
        <v>208737999</v>
      </c>
      <c r="C10" s="31">
        <f aca="true" t="shared" si="0" ref="C10:Y10">SUM(C5:C9)</f>
        <v>246314811</v>
      </c>
      <c r="D10" s="32">
        <f t="shared" si="0"/>
        <v>246314811</v>
      </c>
      <c r="E10" s="32">
        <f t="shared" si="0"/>
        <v>37975523</v>
      </c>
      <c r="F10" s="32">
        <f t="shared" si="0"/>
        <v>25133505</v>
      </c>
      <c r="G10" s="32">
        <f t="shared" si="0"/>
        <v>28997654</v>
      </c>
      <c r="H10" s="32">
        <f t="shared" si="0"/>
        <v>92106682</v>
      </c>
      <c r="I10" s="32">
        <f t="shared" si="0"/>
        <v>7962848</v>
      </c>
      <c r="J10" s="32">
        <f t="shared" si="0"/>
        <v>13756296</v>
      </c>
      <c r="K10" s="32">
        <f t="shared" si="0"/>
        <v>23234059</v>
      </c>
      <c r="L10" s="32">
        <f t="shared" si="0"/>
        <v>44953203</v>
      </c>
      <c r="M10" s="32">
        <f t="shared" si="0"/>
        <v>34804233</v>
      </c>
      <c r="N10" s="32">
        <f t="shared" si="0"/>
        <v>9036303</v>
      </c>
      <c r="O10" s="32">
        <f t="shared" si="0"/>
        <v>34858487</v>
      </c>
      <c r="P10" s="32">
        <f t="shared" si="0"/>
        <v>78699023</v>
      </c>
      <c r="Q10" s="32">
        <f t="shared" si="0"/>
        <v>15610103</v>
      </c>
      <c r="R10" s="32">
        <f t="shared" si="0"/>
        <v>14637003</v>
      </c>
      <c r="S10" s="32">
        <f t="shared" si="0"/>
        <v>14281356</v>
      </c>
      <c r="T10" s="32">
        <f t="shared" si="0"/>
        <v>44528462</v>
      </c>
      <c r="U10" s="32">
        <f t="shared" si="0"/>
        <v>260287370</v>
      </c>
      <c r="V10" s="32">
        <f t="shared" si="0"/>
        <v>246314811</v>
      </c>
      <c r="W10" s="32">
        <f t="shared" si="0"/>
        <v>13972559</v>
      </c>
      <c r="X10" s="33">
        <f>+IF(V10&lt;&gt;0,(W10/V10)*100,0)</f>
        <v>5.672642641046868</v>
      </c>
      <c r="Y10" s="34">
        <f t="shared" si="0"/>
        <v>246314811</v>
      </c>
    </row>
    <row r="11" spans="1:25" ht="13.5">
      <c r="A11" s="24" t="s">
        <v>36</v>
      </c>
      <c r="B11" s="2">
        <v>81838735</v>
      </c>
      <c r="C11" s="25">
        <v>89613416</v>
      </c>
      <c r="D11" s="26">
        <v>89613416</v>
      </c>
      <c r="E11" s="26">
        <v>6945722</v>
      </c>
      <c r="F11" s="26">
        <v>7741227</v>
      </c>
      <c r="G11" s="26">
        <v>7263105</v>
      </c>
      <c r="H11" s="26">
        <v>21950054</v>
      </c>
      <c r="I11" s="26">
        <v>7075606</v>
      </c>
      <c r="J11" s="26">
        <v>10857627</v>
      </c>
      <c r="K11" s="26">
        <v>7190276</v>
      </c>
      <c r="L11" s="26">
        <v>25123509</v>
      </c>
      <c r="M11" s="26">
        <v>6613401</v>
      </c>
      <c r="N11" s="26">
        <v>6711187</v>
      </c>
      <c r="O11" s="26">
        <v>6745594</v>
      </c>
      <c r="P11" s="26">
        <v>20070182</v>
      </c>
      <c r="Q11" s="26">
        <v>6887332</v>
      </c>
      <c r="R11" s="26">
        <v>6933571</v>
      </c>
      <c r="S11" s="26">
        <v>7021402</v>
      </c>
      <c r="T11" s="26">
        <v>20842305</v>
      </c>
      <c r="U11" s="26">
        <v>87986050</v>
      </c>
      <c r="V11" s="26">
        <v>89613416</v>
      </c>
      <c r="W11" s="26">
        <v>-1627366</v>
      </c>
      <c r="X11" s="27">
        <v>-1.82</v>
      </c>
      <c r="Y11" s="28">
        <v>89613416</v>
      </c>
    </row>
    <row r="12" spans="1:25" ht="13.5">
      <c r="A12" s="24" t="s">
        <v>37</v>
      </c>
      <c r="B12" s="2">
        <v>28280511</v>
      </c>
      <c r="C12" s="25">
        <v>6945235</v>
      </c>
      <c r="D12" s="26">
        <v>6945235</v>
      </c>
      <c r="E12" s="26">
        <v>165153</v>
      </c>
      <c r="F12" s="26">
        <v>473812</v>
      </c>
      <c r="G12" s="26">
        <v>467730</v>
      </c>
      <c r="H12" s="26">
        <v>1106695</v>
      </c>
      <c r="I12" s="26">
        <v>459387</v>
      </c>
      <c r="J12" s="26">
        <v>479703</v>
      </c>
      <c r="K12" s="26">
        <v>521043</v>
      </c>
      <c r="L12" s="26">
        <v>1460133</v>
      </c>
      <c r="M12" s="26">
        <v>484059</v>
      </c>
      <c r="N12" s="26">
        <v>481254</v>
      </c>
      <c r="O12" s="26">
        <v>468503</v>
      </c>
      <c r="P12" s="26">
        <v>1433816</v>
      </c>
      <c r="Q12" s="26">
        <v>471310</v>
      </c>
      <c r="R12" s="26">
        <v>339276</v>
      </c>
      <c r="S12" s="26">
        <v>716436</v>
      </c>
      <c r="T12" s="26">
        <v>1527022</v>
      </c>
      <c r="U12" s="26">
        <v>5527666</v>
      </c>
      <c r="V12" s="26">
        <v>6945235</v>
      </c>
      <c r="W12" s="26">
        <v>-1417569</v>
      </c>
      <c r="X12" s="27">
        <v>-20.41</v>
      </c>
      <c r="Y12" s="28">
        <v>6945235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37507853</v>
      </c>
      <c r="C15" s="25">
        <v>65652379</v>
      </c>
      <c r="D15" s="26">
        <v>65652379</v>
      </c>
      <c r="E15" s="26">
        <v>5553033</v>
      </c>
      <c r="F15" s="26">
        <v>6396591</v>
      </c>
      <c r="G15" s="26">
        <v>4941254</v>
      </c>
      <c r="H15" s="26">
        <v>16890878</v>
      </c>
      <c r="I15" s="26">
        <v>3462681</v>
      </c>
      <c r="J15" s="26">
        <v>3376635</v>
      </c>
      <c r="K15" s="26">
        <v>0</v>
      </c>
      <c r="L15" s="26">
        <v>6839316</v>
      </c>
      <c r="M15" s="26">
        <v>5360463</v>
      </c>
      <c r="N15" s="26">
        <v>0</v>
      </c>
      <c r="O15" s="26">
        <v>6113817</v>
      </c>
      <c r="P15" s="26">
        <v>11474280</v>
      </c>
      <c r="Q15" s="26">
        <v>3302726</v>
      </c>
      <c r="R15" s="26">
        <v>3274712</v>
      </c>
      <c r="S15" s="26">
        <v>5936166</v>
      </c>
      <c r="T15" s="26">
        <v>12513604</v>
      </c>
      <c r="U15" s="26">
        <v>47718078</v>
      </c>
      <c r="V15" s="26">
        <v>65652379</v>
      </c>
      <c r="W15" s="26">
        <v>-17934301</v>
      </c>
      <c r="X15" s="27">
        <v>-27.32</v>
      </c>
      <c r="Y15" s="28">
        <v>65652379</v>
      </c>
    </row>
    <row r="16" spans="1:25" ht="13.5">
      <c r="A16" s="35" t="s">
        <v>41</v>
      </c>
      <c r="B16" s="2">
        <v>467920</v>
      </c>
      <c r="C16" s="25">
        <v>480000</v>
      </c>
      <c r="D16" s="26">
        <v>480000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480000</v>
      </c>
      <c r="W16" s="26">
        <v>-480000</v>
      </c>
      <c r="X16" s="27">
        <v>-100</v>
      </c>
      <c r="Y16" s="28">
        <v>480000</v>
      </c>
    </row>
    <row r="17" spans="1:25" ht="13.5">
      <c r="A17" s="24" t="s">
        <v>42</v>
      </c>
      <c r="B17" s="2">
        <v>51068124</v>
      </c>
      <c r="C17" s="25">
        <v>77060305</v>
      </c>
      <c r="D17" s="26">
        <v>77060305</v>
      </c>
      <c r="E17" s="26">
        <v>7443347</v>
      </c>
      <c r="F17" s="26">
        <v>9461545</v>
      </c>
      <c r="G17" s="26">
        <v>7881169</v>
      </c>
      <c r="H17" s="26">
        <v>24786061</v>
      </c>
      <c r="I17" s="26">
        <v>6204525</v>
      </c>
      <c r="J17" s="26">
        <v>6221574</v>
      </c>
      <c r="K17" s="26">
        <v>5861816</v>
      </c>
      <c r="L17" s="26">
        <v>18287915</v>
      </c>
      <c r="M17" s="26">
        <v>9800010</v>
      </c>
      <c r="N17" s="26">
        <v>5865983</v>
      </c>
      <c r="O17" s="26">
        <v>23721791</v>
      </c>
      <c r="P17" s="26">
        <v>39387784</v>
      </c>
      <c r="Q17" s="26">
        <v>7999583</v>
      </c>
      <c r="R17" s="26">
        <v>6776408</v>
      </c>
      <c r="S17" s="26">
        <v>13561631</v>
      </c>
      <c r="T17" s="26">
        <v>28337622</v>
      </c>
      <c r="U17" s="26">
        <v>110799382</v>
      </c>
      <c r="V17" s="26">
        <v>77060305</v>
      </c>
      <c r="W17" s="26">
        <v>33739077</v>
      </c>
      <c r="X17" s="27">
        <v>43.78</v>
      </c>
      <c r="Y17" s="28">
        <v>77060305</v>
      </c>
    </row>
    <row r="18" spans="1:25" ht="13.5">
      <c r="A18" s="36" t="s">
        <v>43</v>
      </c>
      <c r="B18" s="37">
        <f>SUM(B11:B17)</f>
        <v>199163143</v>
      </c>
      <c r="C18" s="38">
        <f aca="true" t="shared" si="1" ref="C18:Y18">SUM(C11:C17)</f>
        <v>239751335</v>
      </c>
      <c r="D18" s="39">
        <f t="shared" si="1"/>
        <v>239751335</v>
      </c>
      <c r="E18" s="39">
        <f t="shared" si="1"/>
        <v>20107255</v>
      </c>
      <c r="F18" s="39">
        <f t="shared" si="1"/>
        <v>24073175</v>
      </c>
      <c r="G18" s="39">
        <f t="shared" si="1"/>
        <v>20553258</v>
      </c>
      <c r="H18" s="39">
        <f t="shared" si="1"/>
        <v>64733688</v>
      </c>
      <c r="I18" s="39">
        <f t="shared" si="1"/>
        <v>17202199</v>
      </c>
      <c r="J18" s="39">
        <f t="shared" si="1"/>
        <v>20935539</v>
      </c>
      <c r="K18" s="39">
        <f t="shared" si="1"/>
        <v>13573135</v>
      </c>
      <c r="L18" s="39">
        <f t="shared" si="1"/>
        <v>51710873</v>
      </c>
      <c r="M18" s="39">
        <f t="shared" si="1"/>
        <v>22257933</v>
      </c>
      <c r="N18" s="39">
        <f t="shared" si="1"/>
        <v>13058424</v>
      </c>
      <c r="O18" s="39">
        <f t="shared" si="1"/>
        <v>37049705</v>
      </c>
      <c r="P18" s="39">
        <f t="shared" si="1"/>
        <v>72366062</v>
      </c>
      <c r="Q18" s="39">
        <f t="shared" si="1"/>
        <v>18660951</v>
      </c>
      <c r="R18" s="39">
        <f t="shared" si="1"/>
        <v>17323967</v>
      </c>
      <c r="S18" s="39">
        <f t="shared" si="1"/>
        <v>27235635</v>
      </c>
      <c r="T18" s="39">
        <f t="shared" si="1"/>
        <v>63220553</v>
      </c>
      <c r="U18" s="39">
        <f t="shared" si="1"/>
        <v>252031176</v>
      </c>
      <c r="V18" s="39">
        <f t="shared" si="1"/>
        <v>239751335</v>
      </c>
      <c r="W18" s="39">
        <f t="shared" si="1"/>
        <v>12279841</v>
      </c>
      <c r="X18" s="33">
        <f>+IF(V18&lt;&gt;0,(W18/V18)*100,0)</f>
        <v>5.121907246105637</v>
      </c>
      <c r="Y18" s="40">
        <f t="shared" si="1"/>
        <v>239751335</v>
      </c>
    </row>
    <row r="19" spans="1:25" ht="13.5">
      <c r="A19" s="36" t="s">
        <v>44</v>
      </c>
      <c r="B19" s="41">
        <f>+B10-B18</f>
        <v>9574856</v>
      </c>
      <c r="C19" s="42">
        <f aca="true" t="shared" si="2" ref="C19:Y19">+C10-C18</f>
        <v>6563476</v>
      </c>
      <c r="D19" s="43">
        <f t="shared" si="2"/>
        <v>6563476</v>
      </c>
      <c r="E19" s="43">
        <f t="shared" si="2"/>
        <v>17868268</v>
      </c>
      <c r="F19" s="43">
        <f t="shared" si="2"/>
        <v>1060330</v>
      </c>
      <c r="G19" s="43">
        <f t="shared" si="2"/>
        <v>8444396</v>
      </c>
      <c r="H19" s="43">
        <f t="shared" si="2"/>
        <v>27372994</v>
      </c>
      <c r="I19" s="43">
        <f t="shared" si="2"/>
        <v>-9239351</v>
      </c>
      <c r="J19" s="43">
        <f t="shared" si="2"/>
        <v>-7179243</v>
      </c>
      <c r="K19" s="43">
        <f t="shared" si="2"/>
        <v>9660924</v>
      </c>
      <c r="L19" s="43">
        <f t="shared" si="2"/>
        <v>-6757670</v>
      </c>
      <c r="M19" s="43">
        <f t="shared" si="2"/>
        <v>12546300</v>
      </c>
      <c r="N19" s="43">
        <f t="shared" si="2"/>
        <v>-4022121</v>
      </c>
      <c r="O19" s="43">
        <f t="shared" si="2"/>
        <v>-2191218</v>
      </c>
      <c r="P19" s="43">
        <f t="shared" si="2"/>
        <v>6332961</v>
      </c>
      <c r="Q19" s="43">
        <f t="shared" si="2"/>
        <v>-3050848</v>
      </c>
      <c r="R19" s="43">
        <f t="shared" si="2"/>
        <v>-2686964</v>
      </c>
      <c r="S19" s="43">
        <f t="shared" si="2"/>
        <v>-12954279</v>
      </c>
      <c r="T19" s="43">
        <f t="shared" si="2"/>
        <v>-18692091</v>
      </c>
      <c r="U19" s="43">
        <f t="shared" si="2"/>
        <v>8256194</v>
      </c>
      <c r="V19" s="43">
        <f>IF(D10=D18,0,V10-V18)</f>
        <v>6563476</v>
      </c>
      <c r="W19" s="43">
        <f t="shared" si="2"/>
        <v>1692718</v>
      </c>
      <c r="X19" s="44">
        <f>+IF(V19&lt;&gt;0,(W19/V19)*100,0)</f>
        <v>25.789962513765573</v>
      </c>
      <c r="Y19" s="45">
        <f t="shared" si="2"/>
        <v>6563476</v>
      </c>
    </row>
    <row r="20" spans="1:25" ht="13.5">
      <c r="A20" s="24" t="s">
        <v>45</v>
      </c>
      <c r="B20" s="2">
        <v>57475113</v>
      </c>
      <c r="C20" s="25">
        <v>63032624</v>
      </c>
      <c r="D20" s="26">
        <v>63032624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2116602</v>
      </c>
      <c r="N20" s="26">
        <v>0</v>
      </c>
      <c r="O20" s="26">
        <v>1587467</v>
      </c>
      <c r="P20" s="26">
        <v>3704069</v>
      </c>
      <c r="Q20" s="26">
        <v>0</v>
      </c>
      <c r="R20" s="26">
        <v>51450</v>
      </c>
      <c r="S20" s="26">
        <v>343397</v>
      </c>
      <c r="T20" s="26">
        <v>394847</v>
      </c>
      <c r="U20" s="26">
        <v>4098916</v>
      </c>
      <c r="V20" s="26">
        <v>63032624</v>
      </c>
      <c r="W20" s="26">
        <v>-58933708</v>
      </c>
      <c r="X20" s="27">
        <v>-93.5</v>
      </c>
      <c r="Y20" s="28">
        <v>63032624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67049969</v>
      </c>
      <c r="C22" s="53">
        <f aca="true" t="shared" si="3" ref="C22:Y22">SUM(C19:C21)</f>
        <v>69596100</v>
      </c>
      <c r="D22" s="54">
        <f t="shared" si="3"/>
        <v>69596100</v>
      </c>
      <c r="E22" s="54">
        <f t="shared" si="3"/>
        <v>17868268</v>
      </c>
      <c r="F22" s="54">
        <f t="shared" si="3"/>
        <v>1060330</v>
      </c>
      <c r="G22" s="54">
        <f t="shared" si="3"/>
        <v>8444396</v>
      </c>
      <c r="H22" s="54">
        <f t="shared" si="3"/>
        <v>27372994</v>
      </c>
      <c r="I22" s="54">
        <f t="shared" si="3"/>
        <v>-9239351</v>
      </c>
      <c r="J22" s="54">
        <f t="shared" si="3"/>
        <v>-7179243</v>
      </c>
      <c r="K22" s="54">
        <f t="shared" si="3"/>
        <v>9660924</v>
      </c>
      <c r="L22" s="54">
        <f t="shared" si="3"/>
        <v>-6757670</v>
      </c>
      <c r="M22" s="54">
        <f t="shared" si="3"/>
        <v>14662902</v>
      </c>
      <c r="N22" s="54">
        <f t="shared" si="3"/>
        <v>-4022121</v>
      </c>
      <c r="O22" s="54">
        <f t="shared" si="3"/>
        <v>-603751</v>
      </c>
      <c r="P22" s="54">
        <f t="shared" si="3"/>
        <v>10037030</v>
      </c>
      <c r="Q22" s="54">
        <f t="shared" si="3"/>
        <v>-3050848</v>
      </c>
      <c r="R22" s="54">
        <f t="shared" si="3"/>
        <v>-2635514</v>
      </c>
      <c r="S22" s="54">
        <f t="shared" si="3"/>
        <v>-12610882</v>
      </c>
      <c r="T22" s="54">
        <f t="shared" si="3"/>
        <v>-18297244</v>
      </c>
      <c r="U22" s="54">
        <f t="shared" si="3"/>
        <v>12355110</v>
      </c>
      <c r="V22" s="54">
        <f t="shared" si="3"/>
        <v>69596100</v>
      </c>
      <c r="W22" s="54">
        <f t="shared" si="3"/>
        <v>-57240990</v>
      </c>
      <c r="X22" s="55">
        <f>+IF(V22&lt;&gt;0,(W22/V22)*100,0)</f>
        <v>-82.24741041523879</v>
      </c>
      <c r="Y22" s="56">
        <f t="shared" si="3"/>
        <v>69596100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67049969</v>
      </c>
      <c r="C24" s="42">
        <f aca="true" t="shared" si="4" ref="C24:Y24">SUM(C22:C23)</f>
        <v>69596100</v>
      </c>
      <c r="D24" s="43">
        <f t="shared" si="4"/>
        <v>69596100</v>
      </c>
      <c r="E24" s="43">
        <f t="shared" si="4"/>
        <v>17868268</v>
      </c>
      <c r="F24" s="43">
        <f t="shared" si="4"/>
        <v>1060330</v>
      </c>
      <c r="G24" s="43">
        <f t="shared" si="4"/>
        <v>8444396</v>
      </c>
      <c r="H24" s="43">
        <f t="shared" si="4"/>
        <v>27372994</v>
      </c>
      <c r="I24" s="43">
        <f t="shared" si="4"/>
        <v>-9239351</v>
      </c>
      <c r="J24" s="43">
        <f t="shared" si="4"/>
        <v>-7179243</v>
      </c>
      <c r="K24" s="43">
        <f t="shared" si="4"/>
        <v>9660924</v>
      </c>
      <c r="L24" s="43">
        <f t="shared" si="4"/>
        <v>-6757670</v>
      </c>
      <c r="M24" s="43">
        <f t="shared" si="4"/>
        <v>14662902</v>
      </c>
      <c r="N24" s="43">
        <f t="shared" si="4"/>
        <v>-4022121</v>
      </c>
      <c r="O24" s="43">
        <f t="shared" si="4"/>
        <v>-603751</v>
      </c>
      <c r="P24" s="43">
        <f t="shared" si="4"/>
        <v>10037030</v>
      </c>
      <c r="Q24" s="43">
        <f t="shared" si="4"/>
        <v>-3050848</v>
      </c>
      <c r="R24" s="43">
        <f t="shared" si="4"/>
        <v>-2635514</v>
      </c>
      <c r="S24" s="43">
        <f t="shared" si="4"/>
        <v>-12610882</v>
      </c>
      <c r="T24" s="43">
        <f t="shared" si="4"/>
        <v>-18297244</v>
      </c>
      <c r="U24" s="43">
        <f t="shared" si="4"/>
        <v>12355110</v>
      </c>
      <c r="V24" s="43">
        <f t="shared" si="4"/>
        <v>69596100</v>
      </c>
      <c r="W24" s="43">
        <f t="shared" si="4"/>
        <v>-57240990</v>
      </c>
      <c r="X24" s="44">
        <f>+IF(V24&lt;&gt;0,(W24/V24)*100,0)</f>
        <v>-82.24741041523879</v>
      </c>
      <c r="Y24" s="45">
        <f t="shared" si="4"/>
        <v>69596100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62524566</v>
      </c>
      <c r="C27" s="65">
        <v>60911920</v>
      </c>
      <c r="D27" s="66">
        <v>60911920</v>
      </c>
      <c r="E27" s="66">
        <v>43559</v>
      </c>
      <c r="F27" s="66">
        <v>0</v>
      </c>
      <c r="G27" s="66">
        <v>3058163</v>
      </c>
      <c r="H27" s="66">
        <v>3101722</v>
      </c>
      <c r="I27" s="66">
        <v>2559606</v>
      </c>
      <c r="J27" s="66">
        <v>214759</v>
      </c>
      <c r="K27" s="66">
        <v>1657432</v>
      </c>
      <c r="L27" s="66">
        <v>4431797</v>
      </c>
      <c r="M27" s="66">
        <v>164856</v>
      </c>
      <c r="N27" s="66">
        <v>3649591</v>
      </c>
      <c r="O27" s="66">
        <v>772980</v>
      </c>
      <c r="P27" s="66">
        <v>4587427</v>
      </c>
      <c r="Q27" s="66">
        <v>2575416</v>
      </c>
      <c r="R27" s="66">
        <v>4787480</v>
      </c>
      <c r="S27" s="66">
        <v>10898220</v>
      </c>
      <c r="T27" s="66">
        <v>18261116</v>
      </c>
      <c r="U27" s="66">
        <v>30382062</v>
      </c>
      <c r="V27" s="66">
        <v>60911920</v>
      </c>
      <c r="W27" s="66">
        <v>-30529858</v>
      </c>
      <c r="X27" s="67">
        <v>-50.12</v>
      </c>
      <c r="Y27" s="68">
        <v>60911920</v>
      </c>
    </row>
    <row r="28" spans="1:25" ht="13.5">
      <c r="A28" s="69" t="s">
        <v>45</v>
      </c>
      <c r="B28" s="2">
        <v>3369520</v>
      </c>
      <c r="C28" s="25">
        <v>22470140</v>
      </c>
      <c r="D28" s="26">
        <v>22470140</v>
      </c>
      <c r="E28" s="26">
        <v>0</v>
      </c>
      <c r="F28" s="26">
        <v>0</v>
      </c>
      <c r="G28" s="26">
        <v>2427800</v>
      </c>
      <c r="H28" s="26">
        <v>2427800</v>
      </c>
      <c r="I28" s="26">
        <v>2389681</v>
      </c>
      <c r="J28" s="26">
        <v>43009</v>
      </c>
      <c r="K28" s="26">
        <v>1551856</v>
      </c>
      <c r="L28" s="26">
        <v>3984546</v>
      </c>
      <c r="M28" s="26">
        <v>54526</v>
      </c>
      <c r="N28" s="26">
        <v>3503587</v>
      </c>
      <c r="O28" s="26">
        <v>420991</v>
      </c>
      <c r="P28" s="26">
        <v>3979104</v>
      </c>
      <c r="Q28" s="26">
        <v>1695398</v>
      </c>
      <c r="R28" s="26">
        <v>2105439</v>
      </c>
      <c r="S28" s="26">
        <v>2052556</v>
      </c>
      <c r="T28" s="26">
        <v>5853393</v>
      </c>
      <c r="U28" s="26">
        <v>16244843</v>
      </c>
      <c r="V28" s="26">
        <v>22470140</v>
      </c>
      <c r="W28" s="26">
        <v>-6225297</v>
      </c>
      <c r="X28" s="27">
        <v>-27.7</v>
      </c>
      <c r="Y28" s="28">
        <v>22470140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-61075</v>
      </c>
      <c r="S29" s="26">
        <v>-151016</v>
      </c>
      <c r="T29" s="26">
        <v>-212091</v>
      </c>
      <c r="U29" s="26">
        <v>-212091</v>
      </c>
      <c r="V29" s="26">
        <v>0</v>
      </c>
      <c r="W29" s="26">
        <v>-212091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60884</v>
      </c>
      <c r="H30" s="26">
        <v>60884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60884</v>
      </c>
      <c r="V30" s="26">
        <v>0</v>
      </c>
      <c r="W30" s="26">
        <v>60884</v>
      </c>
      <c r="X30" s="27">
        <v>0</v>
      </c>
      <c r="Y30" s="28">
        <v>0</v>
      </c>
    </row>
    <row r="31" spans="1:25" ht="13.5">
      <c r="A31" s="24" t="s">
        <v>52</v>
      </c>
      <c r="B31" s="2">
        <v>58992910</v>
      </c>
      <c r="C31" s="25">
        <v>32547750</v>
      </c>
      <c r="D31" s="26">
        <v>32547750</v>
      </c>
      <c r="E31" s="26">
        <v>43559</v>
      </c>
      <c r="F31" s="26">
        <v>0</v>
      </c>
      <c r="G31" s="26">
        <v>569479</v>
      </c>
      <c r="H31" s="26">
        <v>613038</v>
      </c>
      <c r="I31" s="26">
        <v>169925</v>
      </c>
      <c r="J31" s="26">
        <v>171750</v>
      </c>
      <c r="K31" s="26">
        <v>105576</v>
      </c>
      <c r="L31" s="26">
        <v>447251</v>
      </c>
      <c r="M31" s="26">
        <v>110330</v>
      </c>
      <c r="N31" s="26">
        <v>146004</v>
      </c>
      <c r="O31" s="26">
        <v>351989</v>
      </c>
      <c r="P31" s="26">
        <v>608323</v>
      </c>
      <c r="Q31" s="26">
        <v>880018</v>
      </c>
      <c r="R31" s="26">
        <v>2743116</v>
      </c>
      <c r="S31" s="26">
        <v>8996680</v>
      </c>
      <c r="T31" s="26">
        <v>12619814</v>
      </c>
      <c r="U31" s="26">
        <v>14288426</v>
      </c>
      <c r="V31" s="26">
        <v>32547750</v>
      </c>
      <c r="W31" s="26">
        <v>-18259324</v>
      </c>
      <c r="X31" s="27">
        <v>-56.1</v>
      </c>
      <c r="Y31" s="28">
        <v>32547750</v>
      </c>
    </row>
    <row r="32" spans="1:25" ht="13.5">
      <c r="A32" s="36" t="s">
        <v>53</v>
      </c>
      <c r="B32" s="3">
        <f>SUM(B28:B31)</f>
        <v>62362430</v>
      </c>
      <c r="C32" s="65">
        <f aca="true" t="shared" si="5" ref="C32:Y32">SUM(C28:C31)</f>
        <v>55017890</v>
      </c>
      <c r="D32" s="66">
        <f t="shared" si="5"/>
        <v>55017890</v>
      </c>
      <c r="E32" s="66">
        <f t="shared" si="5"/>
        <v>43559</v>
      </c>
      <c r="F32" s="66">
        <f t="shared" si="5"/>
        <v>0</v>
      </c>
      <c r="G32" s="66">
        <f t="shared" si="5"/>
        <v>3058163</v>
      </c>
      <c r="H32" s="66">
        <f t="shared" si="5"/>
        <v>3101722</v>
      </c>
      <c r="I32" s="66">
        <f t="shared" si="5"/>
        <v>2559606</v>
      </c>
      <c r="J32" s="66">
        <f t="shared" si="5"/>
        <v>214759</v>
      </c>
      <c r="K32" s="66">
        <f t="shared" si="5"/>
        <v>1657432</v>
      </c>
      <c r="L32" s="66">
        <f t="shared" si="5"/>
        <v>4431797</v>
      </c>
      <c r="M32" s="66">
        <f t="shared" si="5"/>
        <v>164856</v>
      </c>
      <c r="N32" s="66">
        <f t="shared" si="5"/>
        <v>3649591</v>
      </c>
      <c r="O32" s="66">
        <f t="shared" si="5"/>
        <v>772980</v>
      </c>
      <c r="P32" s="66">
        <f t="shared" si="5"/>
        <v>4587427</v>
      </c>
      <c r="Q32" s="66">
        <f t="shared" si="5"/>
        <v>2575416</v>
      </c>
      <c r="R32" s="66">
        <f t="shared" si="5"/>
        <v>4787480</v>
      </c>
      <c r="S32" s="66">
        <f t="shared" si="5"/>
        <v>10898220</v>
      </c>
      <c r="T32" s="66">
        <f t="shared" si="5"/>
        <v>18261116</v>
      </c>
      <c r="U32" s="66">
        <f t="shared" si="5"/>
        <v>30382062</v>
      </c>
      <c r="V32" s="66">
        <f t="shared" si="5"/>
        <v>55017890</v>
      </c>
      <c r="W32" s="66">
        <f t="shared" si="5"/>
        <v>-24635828</v>
      </c>
      <c r="X32" s="67">
        <f>+IF(V32&lt;&gt;0,(W32/V32)*100,0)</f>
        <v>-44.7778495322158</v>
      </c>
      <c r="Y32" s="68">
        <f t="shared" si="5"/>
        <v>55017890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149631105</v>
      </c>
      <c r="C35" s="25">
        <v>152853566</v>
      </c>
      <c r="D35" s="26">
        <v>152853566</v>
      </c>
      <c r="E35" s="26">
        <v>136886208</v>
      </c>
      <c r="F35" s="26">
        <v>106790007</v>
      </c>
      <c r="G35" s="26">
        <v>104390037</v>
      </c>
      <c r="H35" s="26">
        <v>348066252</v>
      </c>
      <c r="I35" s="26">
        <v>107195037</v>
      </c>
      <c r="J35" s="26">
        <v>102725537</v>
      </c>
      <c r="K35" s="26">
        <v>150343460</v>
      </c>
      <c r="L35" s="26">
        <v>360264034</v>
      </c>
      <c r="M35" s="26">
        <v>151123662</v>
      </c>
      <c r="N35" s="26">
        <v>146206914</v>
      </c>
      <c r="O35" s="26">
        <v>151360860</v>
      </c>
      <c r="P35" s="26">
        <v>448691436</v>
      </c>
      <c r="Q35" s="26">
        <v>151360860</v>
      </c>
      <c r="R35" s="26">
        <v>0</v>
      </c>
      <c r="S35" s="26">
        <v>0</v>
      </c>
      <c r="T35" s="26">
        <v>151360860</v>
      </c>
      <c r="U35" s="26">
        <v>1308382582</v>
      </c>
      <c r="V35" s="26">
        <v>152853566</v>
      </c>
      <c r="W35" s="26">
        <v>1155529016</v>
      </c>
      <c r="X35" s="27">
        <v>755.97</v>
      </c>
      <c r="Y35" s="28">
        <v>152853566</v>
      </c>
    </row>
    <row r="36" spans="1:25" ht="13.5">
      <c r="A36" s="24" t="s">
        <v>56</v>
      </c>
      <c r="B36" s="2">
        <v>347981747</v>
      </c>
      <c r="C36" s="25">
        <v>352000000</v>
      </c>
      <c r="D36" s="26">
        <v>352000000</v>
      </c>
      <c r="E36" s="26">
        <v>357481747</v>
      </c>
      <c r="F36" s="26">
        <v>358981747</v>
      </c>
      <c r="G36" s="26">
        <v>359531747</v>
      </c>
      <c r="H36" s="26">
        <v>1075995241</v>
      </c>
      <c r="I36" s="26">
        <v>359531747</v>
      </c>
      <c r="J36" s="26">
        <v>359781747</v>
      </c>
      <c r="K36" s="26">
        <v>363997866</v>
      </c>
      <c r="L36" s="26">
        <v>1083311360</v>
      </c>
      <c r="M36" s="26">
        <v>364206866</v>
      </c>
      <c r="N36" s="26">
        <v>366296067</v>
      </c>
      <c r="O36" s="26">
        <v>365216876</v>
      </c>
      <c r="P36" s="26">
        <v>1095719809</v>
      </c>
      <c r="Q36" s="26">
        <v>365216876</v>
      </c>
      <c r="R36" s="26">
        <v>0</v>
      </c>
      <c r="S36" s="26">
        <v>0</v>
      </c>
      <c r="T36" s="26">
        <v>365216876</v>
      </c>
      <c r="U36" s="26">
        <v>3620243286</v>
      </c>
      <c r="V36" s="26">
        <v>352000000</v>
      </c>
      <c r="W36" s="26">
        <v>3268243286</v>
      </c>
      <c r="X36" s="27">
        <v>928.48</v>
      </c>
      <c r="Y36" s="28">
        <v>352000000</v>
      </c>
    </row>
    <row r="37" spans="1:25" ht="13.5">
      <c r="A37" s="24" t="s">
        <v>57</v>
      </c>
      <c r="B37" s="2">
        <v>106162591</v>
      </c>
      <c r="C37" s="25">
        <v>93500000</v>
      </c>
      <c r="D37" s="26">
        <v>93500000</v>
      </c>
      <c r="E37" s="26">
        <v>102977694</v>
      </c>
      <c r="F37" s="26">
        <v>74441493</v>
      </c>
      <c r="G37" s="26">
        <v>72651523</v>
      </c>
      <c r="H37" s="26">
        <v>250070710</v>
      </c>
      <c r="I37" s="26">
        <v>75516523</v>
      </c>
      <c r="J37" s="26">
        <v>71357023</v>
      </c>
      <c r="K37" s="26">
        <v>123302899</v>
      </c>
      <c r="L37" s="26">
        <v>270176445</v>
      </c>
      <c r="M37" s="26">
        <v>124108311</v>
      </c>
      <c r="N37" s="26">
        <v>120817424</v>
      </c>
      <c r="O37" s="26">
        <v>124296302</v>
      </c>
      <c r="P37" s="26">
        <v>369222037</v>
      </c>
      <c r="Q37" s="26">
        <v>124296302</v>
      </c>
      <c r="R37" s="26">
        <v>0</v>
      </c>
      <c r="S37" s="26">
        <v>0</v>
      </c>
      <c r="T37" s="26">
        <v>124296302</v>
      </c>
      <c r="U37" s="26">
        <v>1013765494</v>
      </c>
      <c r="V37" s="26">
        <v>93500000</v>
      </c>
      <c r="W37" s="26">
        <v>920265494</v>
      </c>
      <c r="X37" s="27">
        <v>984.24</v>
      </c>
      <c r="Y37" s="28">
        <v>93500000</v>
      </c>
    </row>
    <row r="38" spans="1:25" ht="13.5">
      <c r="A38" s="24" t="s">
        <v>58</v>
      </c>
      <c r="B38" s="2">
        <v>37431485</v>
      </c>
      <c r="C38" s="25">
        <v>56000000</v>
      </c>
      <c r="D38" s="26">
        <v>56000000</v>
      </c>
      <c r="E38" s="26">
        <v>37371485</v>
      </c>
      <c r="F38" s="26">
        <v>37311485</v>
      </c>
      <c r="G38" s="26">
        <v>37251485</v>
      </c>
      <c r="H38" s="26">
        <v>111934455</v>
      </c>
      <c r="I38" s="26">
        <v>37191485</v>
      </c>
      <c r="J38" s="26">
        <v>37131485</v>
      </c>
      <c r="K38" s="26">
        <v>38248863</v>
      </c>
      <c r="L38" s="26">
        <v>112571833</v>
      </c>
      <c r="M38" s="26">
        <v>38232542</v>
      </c>
      <c r="N38" s="26">
        <v>38422561</v>
      </c>
      <c r="O38" s="26">
        <v>38171649</v>
      </c>
      <c r="P38" s="26">
        <v>114826752</v>
      </c>
      <c r="Q38" s="26">
        <v>38171649</v>
      </c>
      <c r="R38" s="26">
        <v>0</v>
      </c>
      <c r="S38" s="26">
        <v>0</v>
      </c>
      <c r="T38" s="26">
        <v>38171649</v>
      </c>
      <c r="U38" s="26">
        <v>377504689</v>
      </c>
      <c r="V38" s="26">
        <v>56000000</v>
      </c>
      <c r="W38" s="26">
        <v>321504689</v>
      </c>
      <c r="X38" s="27">
        <v>574.12</v>
      </c>
      <c r="Y38" s="28">
        <v>56000000</v>
      </c>
    </row>
    <row r="39" spans="1:25" ht="13.5">
      <c r="A39" s="24" t="s">
        <v>59</v>
      </c>
      <c r="B39" s="2">
        <v>354018776</v>
      </c>
      <c r="C39" s="25">
        <v>355353566</v>
      </c>
      <c r="D39" s="26">
        <v>355353566</v>
      </c>
      <c r="E39" s="26">
        <v>354018776</v>
      </c>
      <c r="F39" s="26">
        <v>354018776</v>
      </c>
      <c r="G39" s="26">
        <v>354018776</v>
      </c>
      <c r="H39" s="26">
        <v>1062056328</v>
      </c>
      <c r="I39" s="26">
        <v>354018776</v>
      </c>
      <c r="J39" s="26">
        <v>354018776</v>
      </c>
      <c r="K39" s="26">
        <v>352789564</v>
      </c>
      <c r="L39" s="26">
        <v>1060827116</v>
      </c>
      <c r="M39" s="26">
        <v>352989675</v>
      </c>
      <c r="N39" s="26">
        <v>353262996</v>
      </c>
      <c r="O39" s="26">
        <v>354109785</v>
      </c>
      <c r="P39" s="26">
        <v>1060362456</v>
      </c>
      <c r="Q39" s="26">
        <v>354109785</v>
      </c>
      <c r="R39" s="26">
        <v>0</v>
      </c>
      <c r="S39" s="26">
        <v>0</v>
      </c>
      <c r="T39" s="26">
        <v>354109785</v>
      </c>
      <c r="U39" s="26">
        <v>3537355685</v>
      </c>
      <c r="V39" s="26">
        <v>355353566</v>
      </c>
      <c r="W39" s="26">
        <v>3182002119</v>
      </c>
      <c r="X39" s="27">
        <v>895.45</v>
      </c>
      <c r="Y39" s="28">
        <v>355353566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57980235</v>
      </c>
      <c r="C42" s="25">
        <v>57779793</v>
      </c>
      <c r="D42" s="26">
        <v>57779793</v>
      </c>
      <c r="E42" s="26">
        <v>16457766</v>
      </c>
      <c r="F42" s="26">
        <v>-2179206</v>
      </c>
      <c r="G42" s="26">
        <v>-6675193</v>
      </c>
      <c r="H42" s="26">
        <v>7603367</v>
      </c>
      <c r="I42" s="26">
        <v>-297295</v>
      </c>
      <c r="J42" s="26">
        <v>-918919</v>
      </c>
      <c r="K42" s="26">
        <v>2392872</v>
      </c>
      <c r="L42" s="26">
        <v>1176658</v>
      </c>
      <c r="M42" s="26">
        <v>18675569</v>
      </c>
      <c r="N42" s="26">
        <v>9357617</v>
      </c>
      <c r="O42" s="26">
        <v>37018928</v>
      </c>
      <c r="P42" s="26">
        <v>65052114</v>
      </c>
      <c r="Q42" s="26">
        <v>-5999577</v>
      </c>
      <c r="R42" s="26">
        <v>4160000</v>
      </c>
      <c r="S42" s="26">
        <v>0</v>
      </c>
      <c r="T42" s="26">
        <v>-1839577</v>
      </c>
      <c r="U42" s="26">
        <v>71992562</v>
      </c>
      <c r="V42" s="26">
        <v>57779793</v>
      </c>
      <c r="W42" s="26">
        <v>14212769</v>
      </c>
      <c r="X42" s="27">
        <v>24.6</v>
      </c>
      <c r="Y42" s="28">
        <v>57779793</v>
      </c>
    </row>
    <row r="43" spans="1:25" ht="13.5">
      <c r="A43" s="24" t="s">
        <v>62</v>
      </c>
      <c r="B43" s="2">
        <v>117775</v>
      </c>
      <c r="C43" s="25">
        <v>-36893145</v>
      </c>
      <c r="D43" s="26">
        <v>-36893145</v>
      </c>
      <c r="E43" s="26">
        <v>-2889667</v>
      </c>
      <c r="F43" s="26">
        <v>-1285412</v>
      </c>
      <c r="G43" s="26">
        <v>-2015389</v>
      </c>
      <c r="H43" s="26">
        <v>-6190468</v>
      </c>
      <c r="I43" s="26">
        <v>-2524382</v>
      </c>
      <c r="J43" s="26">
        <v>-6004984</v>
      </c>
      <c r="K43" s="26">
        <v>-4144106</v>
      </c>
      <c r="L43" s="26">
        <v>-12673472</v>
      </c>
      <c r="M43" s="26">
        <v>-165000</v>
      </c>
      <c r="N43" s="26">
        <v>-1470510</v>
      </c>
      <c r="O43" s="26">
        <v>-1909709</v>
      </c>
      <c r="P43" s="26">
        <v>-3545219</v>
      </c>
      <c r="Q43" s="26">
        <v>-2925879</v>
      </c>
      <c r="R43" s="26">
        <v>-6723969</v>
      </c>
      <c r="S43" s="26">
        <v>0</v>
      </c>
      <c r="T43" s="26">
        <v>-9649848</v>
      </c>
      <c r="U43" s="26">
        <v>-32059007</v>
      </c>
      <c r="V43" s="26">
        <v>-36893145</v>
      </c>
      <c r="W43" s="26">
        <v>4834138</v>
      </c>
      <c r="X43" s="27">
        <v>-13.1</v>
      </c>
      <c r="Y43" s="28">
        <v>-36893145</v>
      </c>
    </row>
    <row r="44" spans="1:25" ht="13.5">
      <c r="A44" s="24" t="s">
        <v>63</v>
      </c>
      <c r="B44" s="2">
        <v>0</v>
      </c>
      <c r="C44" s="25">
        <v>-1120898</v>
      </c>
      <c r="D44" s="26">
        <v>-1120898</v>
      </c>
      <c r="E44" s="26">
        <v>22441</v>
      </c>
      <c r="F44" s="26">
        <v>52986</v>
      </c>
      <c r="G44" s="26">
        <v>60065</v>
      </c>
      <c r="H44" s="26">
        <v>135492</v>
      </c>
      <c r="I44" s="26">
        <v>49957</v>
      </c>
      <c r="J44" s="26">
        <v>64040</v>
      </c>
      <c r="K44" s="26">
        <v>-47485</v>
      </c>
      <c r="L44" s="26">
        <v>66512</v>
      </c>
      <c r="M44" s="26">
        <v>-14903</v>
      </c>
      <c r="N44" s="26">
        <v>41339</v>
      </c>
      <c r="O44" s="26">
        <v>-16249</v>
      </c>
      <c r="P44" s="26">
        <v>10187</v>
      </c>
      <c r="Q44" s="26">
        <v>43323</v>
      </c>
      <c r="R44" s="26">
        <v>1691</v>
      </c>
      <c r="S44" s="26">
        <v>0</v>
      </c>
      <c r="T44" s="26">
        <v>45014</v>
      </c>
      <c r="U44" s="26">
        <v>257205</v>
      </c>
      <c r="V44" s="26">
        <v>-1120898</v>
      </c>
      <c r="W44" s="26">
        <v>1378103</v>
      </c>
      <c r="X44" s="27">
        <v>-122.95</v>
      </c>
      <c r="Y44" s="28">
        <v>-1120898</v>
      </c>
    </row>
    <row r="45" spans="1:25" ht="13.5">
      <c r="A45" s="36" t="s">
        <v>64</v>
      </c>
      <c r="B45" s="3">
        <v>58098010</v>
      </c>
      <c r="C45" s="65">
        <v>20026488</v>
      </c>
      <c r="D45" s="66">
        <v>20026488</v>
      </c>
      <c r="E45" s="66">
        <v>-4659495</v>
      </c>
      <c r="F45" s="66">
        <v>-8071127</v>
      </c>
      <c r="G45" s="66">
        <v>-16701644</v>
      </c>
      <c r="H45" s="66">
        <v>-16701644</v>
      </c>
      <c r="I45" s="66">
        <v>-19473364</v>
      </c>
      <c r="J45" s="66">
        <v>-26333227</v>
      </c>
      <c r="K45" s="66">
        <v>-28131946</v>
      </c>
      <c r="L45" s="66">
        <v>-28131946</v>
      </c>
      <c r="M45" s="66">
        <v>-9636280</v>
      </c>
      <c r="N45" s="66">
        <v>-1707834</v>
      </c>
      <c r="O45" s="66">
        <v>33385136</v>
      </c>
      <c r="P45" s="66">
        <v>33385136</v>
      </c>
      <c r="Q45" s="66">
        <v>24503003</v>
      </c>
      <c r="R45" s="66">
        <v>21940725</v>
      </c>
      <c r="S45" s="66">
        <v>21940725</v>
      </c>
      <c r="T45" s="66">
        <v>21940725</v>
      </c>
      <c r="U45" s="66">
        <v>21940725</v>
      </c>
      <c r="V45" s="66">
        <v>20026488</v>
      </c>
      <c r="W45" s="66">
        <v>1914237</v>
      </c>
      <c r="X45" s="67">
        <v>9.56</v>
      </c>
      <c r="Y45" s="68">
        <v>20026488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62491629</v>
      </c>
      <c r="C49" s="95">
        <v>11864303</v>
      </c>
      <c r="D49" s="20">
        <v>6744613</v>
      </c>
      <c r="E49" s="20">
        <v>0</v>
      </c>
      <c r="F49" s="20">
        <v>0</v>
      </c>
      <c r="G49" s="20">
        <v>0</v>
      </c>
      <c r="H49" s="20">
        <v>7810527</v>
      </c>
      <c r="I49" s="20">
        <v>0</v>
      </c>
      <c r="J49" s="20">
        <v>0</v>
      </c>
      <c r="K49" s="20">
        <v>0</v>
      </c>
      <c r="L49" s="20">
        <v>39209787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128120859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117018863</v>
      </c>
      <c r="D5" s="120">
        <f t="shared" si="0"/>
        <v>143168672</v>
      </c>
      <c r="E5" s="66">
        <f t="shared" si="0"/>
        <v>143168672</v>
      </c>
      <c r="F5" s="66">
        <f t="shared" si="0"/>
        <v>7921165</v>
      </c>
      <c r="G5" s="66">
        <f t="shared" si="0"/>
        <v>8068945</v>
      </c>
      <c r="H5" s="66">
        <f t="shared" si="0"/>
        <v>4834843</v>
      </c>
      <c r="I5" s="66">
        <f t="shared" si="0"/>
        <v>20824953</v>
      </c>
      <c r="J5" s="66">
        <f t="shared" si="0"/>
        <v>14973282</v>
      </c>
      <c r="K5" s="66">
        <f t="shared" si="0"/>
        <v>2038954</v>
      </c>
      <c r="L5" s="66">
        <f t="shared" si="0"/>
        <v>23757835</v>
      </c>
      <c r="M5" s="66">
        <f t="shared" si="0"/>
        <v>40770071</v>
      </c>
      <c r="N5" s="66">
        <f t="shared" si="0"/>
        <v>5811935</v>
      </c>
      <c r="O5" s="66">
        <f t="shared" si="0"/>
        <v>3263825</v>
      </c>
      <c r="P5" s="66">
        <f t="shared" si="0"/>
        <v>3354945</v>
      </c>
      <c r="Q5" s="66">
        <f t="shared" si="0"/>
        <v>12430705</v>
      </c>
      <c r="R5" s="66">
        <f t="shared" si="0"/>
        <v>2645598</v>
      </c>
      <c r="S5" s="66">
        <f t="shared" si="0"/>
        <v>3174696</v>
      </c>
      <c r="T5" s="66">
        <f t="shared" si="0"/>
        <v>3409648</v>
      </c>
      <c r="U5" s="66">
        <f t="shared" si="0"/>
        <v>9229942</v>
      </c>
      <c r="V5" s="66">
        <f t="shared" si="0"/>
        <v>83255671</v>
      </c>
      <c r="W5" s="66">
        <f t="shared" si="0"/>
        <v>143168672</v>
      </c>
      <c r="X5" s="66">
        <f t="shared" si="0"/>
        <v>-59913001</v>
      </c>
      <c r="Y5" s="103">
        <f>+IF(W5&lt;&gt;0,+(X5/W5)*100,0)</f>
        <v>-41.84784294150609</v>
      </c>
      <c r="Z5" s="119">
        <f>SUM(Z6:Z8)</f>
        <v>143168672</v>
      </c>
    </row>
    <row r="6" spans="1:26" ht="13.5">
      <c r="A6" s="104" t="s">
        <v>74</v>
      </c>
      <c r="B6" s="102"/>
      <c r="C6" s="121"/>
      <c r="D6" s="122"/>
      <c r="E6" s="26"/>
      <c r="F6" s="26">
        <v>487909</v>
      </c>
      <c r="G6" s="26">
        <v>752535</v>
      </c>
      <c r="H6" s="26">
        <v>11159</v>
      </c>
      <c r="I6" s="26">
        <v>1251603</v>
      </c>
      <c r="J6" s="26">
        <v>-7776</v>
      </c>
      <c r="K6" s="26">
        <v>30580</v>
      </c>
      <c r="L6" s="26">
        <v>1158</v>
      </c>
      <c r="M6" s="26">
        <v>23962</v>
      </c>
      <c r="N6" s="26">
        <v>915819</v>
      </c>
      <c r="O6" s="26">
        <v>32637</v>
      </c>
      <c r="P6" s="26">
        <v>1324469</v>
      </c>
      <c r="Q6" s="26">
        <v>2272925</v>
      </c>
      <c r="R6" s="26">
        <v>17647</v>
      </c>
      <c r="S6" s="26">
        <v>-721422</v>
      </c>
      <c r="T6" s="26">
        <v>248500</v>
      </c>
      <c r="U6" s="26">
        <v>-455275</v>
      </c>
      <c r="V6" s="26">
        <v>3093215</v>
      </c>
      <c r="W6" s="26"/>
      <c r="X6" s="26">
        <v>3093215</v>
      </c>
      <c r="Y6" s="106">
        <v>0</v>
      </c>
      <c r="Z6" s="121"/>
    </row>
    <row r="7" spans="1:26" ht="13.5">
      <c r="A7" s="104" t="s">
        <v>75</v>
      </c>
      <c r="B7" s="102"/>
      <c r="C7" s="123">
        <v>115367873</v>
      </c>
      <c r="D7" s="124">
        <v>141404250</v>
      </c>
      <c r="E7" s="125">
        <v>141404250</v>
      </c>
      <c r="F7" s="125">
        <v>7360354</v>
      </c>
      <c r="G7" s="125">
        <v>7244380</v>
      </c>
      <c r="H7" s="125">
        <v>4758306</v>
      </c>
      <c r="I7" s="125">
        <v>19363040</v>
      </c>
      <c r="J7" s="125">
        <v>15049333</v>
      </c>
      <c r="K7" s="125">
        <v>1940197</v>
      </c>
      <c r="L7" s="125">
        <v>23688681</v>
      </c>
      <c r="M7" s="125">
        <v>40678211</v>
      </c>
      <c r="N7" s="125">
        <v>4617656</v>
      </c>
      <c r="O7" s="125">
        <v>3161114</v>
      </c>
      <c r="P7" s="125">
        <v>1959280</v>
      </c>
      <c r="Q7" s="125">
        <v>9738050</v>
      </c>
      <c r="R7" s="125">
        <v>2534719</v>
      </c>
      <c r="S7" s="125">
        <v>3823159</v>
      </c>
      <c r="T7" s="125">
        <v>3083149</v>
      </c>
      <c r="U7" s="125">
        <v>9441027</v>
      </c>
      <c r="V7" s="125">
        <v>79220328</v>
      </c>
      <c r="W7" s="125">
        <v>141404250</v>
      </c>
      <c r="X7" s="125">
        <v>-62183922</v>
      </c>
      <c r="Y7" s="107">
        <v>-43.98</v>
      </c>
      <c r="Z7" s="123">
        <v>141404250</v>
      </c>
    </row>
    <row r="8" spans="1:26" ht="13.5">
      <c r="A8" s="104" t="s">
        <v>76</v>
      </c>
      <c r="B8" s="102"/>
      <c r="C8" s="121">
        <v>1650990</v>
      </c>
      <c r="D8" s="122">
        <v>1764422</v>
      </c>
      <c r="E8" s="26">
        <v>1764422</v>
      </c>
      <c r="F8" s="26">
        <v>72902</v>
      </c>
      <c r="G8" s="26">
        <v>72030</v>
      </c>
      <c r="H8" s="26">
        <v>65378</v>
      </c>
      <c r="I8" s="26">
        <v>210310</v>
      </c>
      <c r="J8" s="26">
        <v>-68275</v>
      </c>
      <c r="K8" s="26">
        <v>68177</v>
      </c>
      <c r="L8" s="26">
        <v>67996</v>
      </c>
      <c r="M8" s="26">
        <v>67898</v>
      </c>
      <c r="N8" s="26">
        <v>278460</v>
      </c>
      <c r="O8" s="26">
        <v>70074</v>
      </c>
      <c r="P8" s="26">
        <v>71196</v>
      </c>
      <c r="Q8" s="26">
        <v>419730</v>
      </c>
      <c r="R8" s="26">
        <v>93232</v>
      </c>
      <c r="S8" s="26">
        <v>72959</v>
      </c>
      <c r="T8" s="26">
        <v>77999</v>
      </c>
      <c r="U8" s="26">
        <v>244190</v>
      </c>
      <c r="V8" s="26">
        <v>942128</v>
      </c>
      <c r="W8" s="26">
        <v>1764422</v>
      </c>
      <c r="X8" s="26">
        <v>-822294</v>
      </c>
      <c r="Y8" s="106">
        <v>-46.6</v>
      </c>
      <c r="Z8" s="121">
        <v>1764422</v>
      </c>
    </row>
    <row r="9" spans="1:26" ht="13.5">
      <c r="A9" s="101" t="s">
        <v>77</v>
      </c>
      <c r="B9" s="102"/>
      <c r="C9" s="119">
        <f aca="true" t="shared" si="1" ref="C9:X9">SUM(C10:C14)</f>
        <v>6327740</v>
      </c>
      <c r="D9" s="120">
        <f t="shared" si="1"/>
        <v>6800000</v>
      </c>
      <c r="E9" s="66">
        <f t="shared" si="1"/>
        <v>6800000</v>
      </c>
      <c r="F9" s="66">
        <f t="shared" si="1"/>
        <v>29585</v>
      </c>
      <c r="G9" s="66">
        <f t="shared" si="1"/>
        <v>114371</v>
      </c>
      <c r="H9" s="66">
        <f t="shared" si="1"/>
        <v>88837</v>
      </c>
      <c r="I9" s="66">
        <f t="shared" si="1"/>
        <v>232793</v>
      </c>
      <c r="J9" s="66">
        <f t="shared" si="1"/>
        <v>-430062</v>
      </c>
      <c r="K9" s="66">
        <f t="shared" si="1"/>
        <v>92615</v>
      </c>
      <c r="L9" s="66">
        <f t="shared" si="1"/>
        <v>3865772</v>
      </c>
      <c r="M9" s="66">
        <f t="shared" si="1"/>
        <v>3528325</v>
      </c>
      <c r="N9" s="66">
        <f t="shared" si="1"/>
        <v>76016</v>
      </c>
      <c r="O9" s="66">
        <f t="shared" si="1"/>
        <v>-1007975</v>
      </c>
      <c r="P9" s="66">
        <f t="shared" si="1"/>
        <v>1787783</v>
      </c>
      <c r="Q9" s="66">
        <f t="shared" si="1"/>
        <v>855824</v>
      </c>
      <c r="R9" s="66">
        <f t="shared" si="1"/>
        <v>108474</v>
      </c>
      <c r="S9" s="66">
        <f t="shared" si="1"/>
        <v>585050</v>
      </c>
      <c r="T9" s="66">
        <f t="shared" si="1"/>
        <v>150887</v>
      </c>
      <c r="U9" s="66">
        <f t="shared" si="1"/>
        <v>844411</v>
      </c>
      <c r="V9" s="66">
        <f t="shared" si="1"/>
        <v>5461353</v>
      </c>
      <c r="W9" s="66">
        <f t="shared" si="1"/>
        <v>6800000</v>
      </c>
      <c r="X9" s="66">
        <f t="shared" si="1"/>
        <v>-1338647</v>
      </c>
      <c r="Y9" s="103">
        <f>+IF(W9&lt;&gt;0,+(X9/W9)*100,0)</f>
        <v>-19.685985294117646</v>
      </c>
      <c r="Z9" s="119">
        <f>SUM(Z10:Z14)</f>
        <v>6800000</v>
      </c>
    </row>
    <row r="10" spans="1:26" ht="13.5">
      <c r="A10" s="104" t="s">
        <v>78</v>
      </c>
      <c r="B10" s="102"/>
      <c r="C10" s="121"/>
      <c r="D10" s="122"/>
      <c r="E10" s="26"/>
      <c r="F10" s="26">
        <v>8221</v>
      </c>
      <c r="G10" s="26">
        <v>33808</v>
      </c>
      <c r="H10" s="26">
        <v>13464</v>
      </c>
      <c r="I10" s="26">
        <v>55493</v>
      </c>
      <c r="J10" s="26">
        <v>-11749</v>
      </c>
      <c r="K10" s="26">
        <v>15586</v>
      </c>
      <c r="L10" s="26">
        <v>635119</v>
      </c>
      <c r="M10" s="26">
        <v>638956</v>
      </c>
      <c r="N10" s="26">
        <v>9217</v>
      </c>
      <c r="O10" s="26">
        <v>69900</v>
      </c>
      <c r="P10" s="26">
        <v>107026</v>
      </c>
      <c r="Q10" s="26">
        <v>186143</v>
      </c>
      <c r="R10" s="26">
        <v>8935</v>
      </c>
      <c r="S10" s="26">
        <v>91134</v>
      </c>
      <c r="T10" s="26">
        <v>10244</v>
      </c>
      <c r="U10" s="26">
        <v>110313</v>
      </c>
      <c r="V10" s="26">
        <v>990905</v>
      </c>
      <c r="W10" s="26"/>
      <c r="X10" s="26">
        <v>990905</v>
      </c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>
        <v>94</v>
      </c>
      <c r="G11" s="26">
        <v>2028</v>
      </c>
      <c r="H11" s="26"/>
      <c r="I11" s="26">
        <v>2122</v>
      </c>
      <c r="J11" s="26"/>
      <c r="K11" s="26"/>
      <c r="L11" s="26"/>
      <c r="M11" s="26"/>
      <c r="N11" s="26"/>
      <c r="O11" s="26">
        <v>4493</v>
      </c>
      <c r="P11" s="26">
        <v>2610</v>
      </c>
      <c r="Q11" s="26">
        <v>7103</v>
      </c>
      <c r="R11" s="26">
        <v>11231</v>
      </c>
      <c r="S11" s="26">
        <v>8992</v>
      </c>
      <c r="T11" s="26">
        <v>641</v>
      </c>
      <c r="U11" s="26">
        <v>20864</v>
      </c>
      <c r="V11" s="26">
        <v>30089</v>
      </c>
      <c r="W11" s="26"/>
      <c r="X11" s="26">
        <v>30089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>
        <v>20470</v>
      </c>
      <c r="G12" s="26">
        <v>78475</v>
      </c>
      <c r="H12" s="26">
        <v>72948</v>
      </c>
      <c r="I12" s="26">
        <v>171893</v>
      </c>
      <c r="J12" s="26">
        <v>-76584</v>
      </c>
      <c r="K12" s="26">
        <v>76314</v>
      </c>
      <c r="L12" s="26">
        <v>66579</v>
      </c>
      <c r="M12" s="26">
        <v>66309</v>
      </c>
      <c r="N12" s="26">
        <v>65659</v>
      </c>
      <c r="O12" s="26">
        <v>121549</v>
      </c>
      <c r="P12" s="26">
        <v>95470</v>
      </c>
      <c r="Q12" s="26">
        <v>282678</v>
      </c>
      <c r="R12" s="26">
        <v>88308</v>
      </c>
      <c r="S12" s="26">
        <v>107223</v>
      </c>
      <c r="T12" s="26">
        <v>139622</v>
      </c>
      <c r="U12" s="26">
        <v>335153</v>
      </c>
      <c r="V12" s="26">
        <v>856033</v>
      </c>
      <c r="W12" s="26"/>
      <c r="X12" s="26">
        <v>856033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>
        <v>2324</v>
      </c>
      <c r="K13" s="26"/>
      <c r="L13" s="26"/>
      <c r="M13" s="26">
        <v>2324</v>
      </c>
      <c r="N13" s="26"/>
      <c r="O13" s="26"/>
      <c r="P13" s="26"/>
      <c r="Q13" s="26"/>
      <c r="R13" s="26"/>
      <c r="S13" s="26"/>
      <c r="T13" s="26"/>
      <c r="U13" s="26"/>
      <c r="V13" s="26">
        <v>2324</v>
      </c>
      <c r="W13" s="26"/>
      <c r="X13" s="26">
        <v>2324</v>
      </c>
      <c r="Y13" s="106">
        <v>0</v>
      </c>
      <c r="Z13" s="121"/>
    </row>
    <row r="14" spans="1:26" ht="13.5">
      <c r="A14" s="104" t="s">
        <v>82</v>
      </c>
      <c r="B14" s="102"/>
      <c r="C14" s="123">
        <v>6327740</v>
      </c>
      <c r="D14" s="124">
        <v>6800000</v>
      </c>
      <c r="E14" s="125">
        <v>6800000</v>
      </c>
      <c r="F14" s="125">
        <v>800</v>
      </c>
      <c r="G14" s="125">
        <v>60</v>
      </c>
      <c r="H14" s="125">
        <v>2425</v>
      </c>
      <c r="I14" s="125">
        <v>3285</v>
      </c>
      <c r="J14" s="125">
        <v>-344053</v>
      </c>
      <c r="K14" s="125">
        <v>715</v>
      </c>
      <c r="L14" s="125">
        <v>3164074</v>
      </c>
      <c r="M14" s="125">
        <v>2820736</v>
      </c>
      <c r="N14" s="125">
        <v>1140</v>
      </c>
      <c r="O14" s="125">
        <v>-1203917</v>
      </c>
      <c r="P14" s="125">
        <v>1582677</v>
      </c>
      <c r="Q14" s="125">
        <v>379900</v>
      </c>
      <c r="R14" s="125"/>
      <c r="S14" s="125">
        <v>377701</v>
      </c>
      <c r="T14" s="125">
        <v>380</v>
      </c>
      <c r="U14" s="125">
        <v>378081</v>
      </c>
      <c r="V14" s="125">
        <v>3582002</v>
      </c>
      <c r="W14" s="125">
        <v>6800000</v>
      </c>
      <c r="X14" s="125">
        <v>-3217998</v>
      </c>
      <c r="Y14" s="107">
        <v>-47.32</v>
      </c>
      <c r="Z14" s="123">
        <v>6800000</v>
      </c>
    </row>
    <row r="15" spans="1:26" ht="13.5">
      <c r="A15" s="101" t="s">
        <v>83</v>
      </c>
      <c r="B15" s="108"/>
      <c r="C15" s="119">
        <f aca="true" t="shared" si="2" ref="C15:X15">SUM(C16:C18)</f>
        <v>24331376</v>
      </c>
      <c r="D15" s="120">
        <f t="shared" si="2"/>
        <v>25672094</v>
      </c>
      <c r="E15" s="66">
        <f t="shared" si="2"/>
        <v>25672094</v>
      </c>
      <c r="F15" s="66">
        <f t="shared" si="2"/>
        <v>-282238</v>
      </c>
      <c r="G15" s="66">
        <f t="shared" si="2"/>
        <v>510043</v>
      </c>
      <c r="H15" s="66">
        <f t="shared" si="2"/>
        <v>479693</v>
      </c>
      <c r="I15" s="66">
        <f t="shared" si="2"/>
        <v>707498</v>
      </c>
      <c r="J15" s="66">
        <f t="shared" si="2"/>
        <v>-481255</v>
      </c>
      <c r="K15" s="66">
        <f t="shared" si="2"/>
        <v>306487</v>
      </c>
      <c r="L15" s="66">
        <f t="shared" si="2"/>
        <v>261829</v>
      </c>
      <c r="M15" s="66">
        <f t="shared" si="2"/>
        <v>87061</v>
      </c>
      <c r="N15" s="66">
        <f t="shared" si="2"/>
        <v>-108683</v>
      </c>
      <c r="O15" s="66">
        <f t="shared" si="2"/>
        <v>741354</v>
      </c>
      <c r="P15" s="66">
        <f t="shared" si="2"/>
        <v>584531</v>
      </c>
      <c r="Q15" s="66">
        <f t="shared" si="2"/>
        <v>1217202</v>
      </c>
      <c r="R15" s="66">
        <f t="shared" si="2"/>
        <v>372439</v>
      </c>
      <c r="S15" s="66">
        <f t="shared" si="2"/>
        <v>191336</v>
      </c>
      <c r="T15" s="66">
        <f t="shared" si="2"/>
        <v>554650</v>
      </c>
      <c r="U15" s="66">
        <f t="shared" si="2"/>
        <v>1118425</v>
      </c>
      <c r="V15" s="66">
        <f t="shared" si="2"/>
        <v>3130186</v>
      </c>
      <c r="W15" s="66">
        <f t="shared" si="2"/>
        <v>25672094</v>
      </c>
      <c r="X15" s="66">
        <f t="shared" si="2"/>
        <v>-22541908</v>
      </c>
      <c r="Y15" s="103">
        <f>+IF(W15&lt;&gt;0,+(X15/W15)*100,0)</f>
        <v>-87.80704838491164</v>
      </c>
      <c r="Z15" s="119">
        <f>SUM(Z16:Z18)</f>
        <v>25672094</v>
      </c>
    </row>
    <row r="16" spans="1:26" ht="13.5">
      <c r="A16" s="104" t="s">
        <v>84</v>
      </c>
      <c r="B16" s="102"/>
      <c r="C16" s="121">
        <v>20000000</v>
      </c>
      <c r="D16" s="122">
        <v>21000000</v>
      </c>
      <c r="E16" s="26">
        <v>21000000</v>
      </c>
      <c r="F16" s="26">
        <v>16892</v>
      </c>
      <c r="G16" s="26">
        <v>29919</v>
      </c>
      <c r="H16" s="26">
        <v>54665</v>
      </c>
      <c r="I16" s="26">
        <v>101476</v>
      </c>
      <c r="J16" s="26">
        <v>-28533</v>
      </c>
      <c r="K16" s="26">
        <v>59103</v>
      </c>
      <c r="L16" s="26">
        <v>3963</v>
      </c>
      <c r="M16" s="26">
        <v>34533</v>
      </c>
      <c r="N16" s="26">
        <v>57521</v>
      </c>
      <c r="O16" s="26">
        <v>56313</v>
      </c>
      <c r="P16" s="26">
        <v>312933</v>
      </c>
      <c r="Q16" s="26">
        <v>426767</v>
      </c>
      <c r="R16" s="26">
        <v>36281</v>
      </c>
      <c r="S16" s="26">
        <v>16857</v>
      </c>
      <c r="T16" s="26">
        <v>-118260</v>
      </c>
      <c r="U16" s="26">
        <v>-65122</v>
      </c>
      <c r="V16" s="26">
        <v>497654</v>
      </c>
      <c r="W16" s="26">
        <v>21000000</v>
      </c>
      <c r="X16" s="26">
        <v>-20502346</v>
      </c>
      <c r="Y16" s="106">
        <v>-97.63</v>
      </c>
      <c r="Z16" s="121">
        <v>21000000</v>
      </c>
    </row>
    <row r="17" spans="1:26" ht="13.5">
      <c r="A17" s="104" t="s">
        <v>85</v>
      </c>
      <c r="B17" s="102"/>
      <c r="C17" s="121">
        <v>4331376</v>
      </c>
      <c r="D17" s="122">
        <v>4672094</v>
      </c>
      <c r="E17" s="26">
        <v>4672094</v>
      </c>
      <c r="F17" s="26">
        <v>-300652</v>
      </c>
      <c r="G17" s="26">
        <v>478602</v>
      </c>
      <c r="H17" s="26">
        <v>423506</v>
      </c>
      <c r="I17" s="26">
        <v>601456</v>
      </c>
      <c r="J17" s="26">
        <v>-451200</v>
      </c>
      <c r="K17" s="26">
        <v>245862</v>
      </c>
      <c r="L17" s="26">
        <v>256344</v>
      </c>
      <c r="M17" s="26">
        <v>51006</v>
      </c>
      <c r="N17" s="26">
        <v>-167726</v>
      </c>
      <c r="O17" s="26">
        <v>683519</v>
      </c>
      <c r="P17" s="26">
        <v>270076</v>
      </c>
      <c r="Q17" s="26">
        <v>785869</v>
      </c>
      <c r="R17" s="26">
        <v>334636</v>
      </c>
      <c r="S17" s="26">
        <v>172957</v>
      </c>
      <c r="T17" s="26">
        <v>671388</v>
      </c>
      <c r="U17" s="26">
        <v>1178981</v>
      </c>
      <c r="V17" s="26">
        <v>2617312</v>
      </c>
      <c r="W17" s="26">
        <v>4672094</v>
      </c>
      <c r="X17" s="26">
        <v>-2054782</v>
      </c>
      <c r="Y17" s="106">
        <v>-43.98</v>
      </c>
      <c r="Z17" s="121">
        <v>4672094</v>
      </c>
    </row>
    <row r="18" spans="1:26" ht="13.5">
      <c r="A18" s="104" t="s">
        <v>86</v>
      </c>
      <c r="B18" s="102"/>
      <c r="C18" s="121"/>
      <c r="D18" s="122"/>
      <c r="E18" s="26"/>
      <c r="F18" s="26">
        <v>1522</v>
      </c>
      <c r="G18" s="26">
        <v>1522</v>
      </c>
      <c r="H18" s="26">
        <v>1522</v>
      </c>
      <c r="I18" s="26">
        <v>4566</v>
      </c>
      <c r="J18" s="26">
        <v>-1522</v>
      </c>
      <c r="K18" s="26">
        <v>1522</v>
      </c>
      <c r="L18" s="26">
        <v>1522</v>
      </c>
      <c r="M18" s="26">
        <v>1522</v>
      </c>
      <c r="N18" s="26">
        <v>1522</v>
      </c>
      <c r="O18" s="26">
        <v>1522</v>
      </c>
      <c r="P18" s="26">
        <v>1522</v>
      </c>
      <c r="Q18" s="26">
        <v>4566</v>
      </c>
      <c r="R18" s="26">
        <v>1522</v>
      </c>
      <c r="S18" s="26">
        <v>1522</v>
      </c>
      <c r="T18" s="26">
        <v>1522</v>
      </c>
      <c r="U18" s="26">
        <v>4566</v>
      </c>
      <c r="V18" s="26">
        <v>15220</v>
      </c>
      <c r="W18" s="26"/>
      <c r="X18" s="26">
        <v>15220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118535133</v>
      </c>
      <c r="D19" s="120">
        <f t="shared" si="3"/>
        <v>133706669</v>
      </c>
      <c r="E19" s="66">
        <f t="shared" si="3"/>
        <v>133706669</v>
      </c>
      <c r="F19" s="66">
        <f t="shared" si="3"/>
        <v>30307011</v>
      </c>
      <c r="G19" s="66">
        <f t="shared" si="3"/>
        <v>16436606</v>
      </c>
      <c r="H19" s="66">
        <f t="shared" si="3"/>
        <v>23590835</v>
      </c>
      <c r="I19" s="66">
        <f t="shared" si="3"/>
        <v>70334452</v>
      </c>
      <c r="J19" s="66">
        <f t="shared" si="3"/>
        <v>-6099117</v>
      </c>
      <c r="K19" s="66">
        <f t="shared" si="3"/>
        <v>11314490</v>
      </c>
      <c r="L19" s="66">
        <f t="shared" si="3"/>
        <v>-4651377</v>
      </c>
      <c r="M19" s="66">
        <f t="shared" si="3"/>
        <v>563996</v>
      </c>
      <c r="N19" s="66">
        <f t="shared" si="3"/>
        <v>31141567</v>
      </c>
      <c r="O19" s="66">
        <f t="shared" si="3"/>
        <v>6039099</v>
      </c>
      <c r="P19" s="66">
        <f t="shared" si="3"/>
        <v>30718695</v>
      </c>
      <c r="Q19" s="66">
        <f t="shared" si="3"/>
        <v>67899361</v>
      </c>
      <c r="R19" s="66">
        <f t="shared" si="3"/>
        <v>12483592</v>
      </c>
      <c r="S19" s="66">
        <f t="shared" si="3"/>
        <v>10737371</v>
      </c>
      <c r="T19" s="66">
        <f t="shared" si="3"/>
        <v>10509568</v>
      </c>
      <c r="U19" s="66">
        <f t="shared" si="3"/>
        <v>33730531</v>
      </c>
      <c r="V19" s="66">
        <f t="shared" si="3"/>
        <v>172528340</v>
      </c>
      <c r="W19" s="66">
        <f t="shared" si="3"/>
        <v>133706669</v>
      </c>
      <c r="X19" s="66">
        <f t="shared" si="3"/>
        <v>38821671</v>
      </c>
      <c r="Y19" s="103">
        <f>+IF(W19&lt;&gt;0,+(X19/W19)*100,0)</f>
        <v>29.034954868257167</v>
      </c>
      <c r="Z19" s="119">
        <f>SUM(Z20:Z23)</f>
        <v>133706669</v>
      </c>
    </row>
    <row r="20" spans="1:26" ht="13.5">
      <c r="A20" s="104" t="s">
        <v>88</v>
      </c>
      <c r="B20" s="102"/>
      <c r="C20" s="121">
        <v>80251797</v>
      </c>
      <c r="D20" s="122">
        <v>92169250</v>
      </c>
      <c r="E20" s="26">
        <v>92169250</v>
      </c>
      <c r="F20" s="26">
        <v>8299724</v>
      </c>
      <c r="G20" s="26">
        <v>7696152</v>
      </c>
      <c r="H20" s="26">
        <v>6065352</v>
      </c>
      <c r="I20" s="26">
        <v>22061228</v>
      </c>
      <c r="J20" s="26">
        <v>-5463443</v>
      </c>
      <c r="K20" s="26">
        <v>6895557</v>
      </c>
      <c r="L20" s="26">
        <v>6132238</v>
      </c>
      <c r="M20" s="26">
        <v>7564352</v>
      </c>
      <c r="N20" s="26">
        <v>6818032</v>
      </c>
      <c r="O20" s="26">
        <v>8390449</v>
      </c>
      <c r="P20" s="26">
        <v>15855154</v>
      </c>
      <c r="Q20" s="26">
        <v>31063635</v>
      </c>
      <c r="R20" s="26">
        <v>4370108</v>
      </c>
      <c r="S20" s="26">
        <v>9702679</v>
      </c>
      <c r="T20" s="26">
        <v>7553079</v>
      </c>
      <c r="U20" s="26">
        <v>21625866</v>
      </c>
      <c r="V20" s="26">
        <v>82315081</v>
      </c>
      <c r="W20" s="26">
        <v>92169250</v>
      </c>
      <c r="X20" s="26">
        <v>-9854169</v>
      </c>
      <c r="Y20" s="106">
        <v>-10.69</v>
      </c>
      <c r="Z20" s="121">
        <v>92169250</v>
      </c>
    </row>
    <row r="21" spans="1:26" ht="13.5">
      <c r="A21" s="104" t="s">
        <v>89</v>
      </c>
      <c r="B21" s="102"/>
      <c r="C21" s="121">
        <v>23826577</v>
      </c>
      <c r="D21" s="122">
        <v>25851836</v>
      </c>
      <c r="E21" s="26">
        <v>25851836</v>
      </c>
      <c r="F21" s="26">
        <v>12193383</v>
      </c>
      <c r="G21" s="26">
        <v>5737843</v>
      </c>
      <c r="H21" s="26">
        <v>15072344</v>
      </c>
      <c r="I21" s="26">
        <v>33003570</v>
      </c>
      <c r="J21" s="26">
        <v>993933</v>
      </c>
      <c r="K21" s="26">
        <v>2715312</v>
      </c>
      <c r="L21" s="26">
        <v>-12455121</v>
      </c>
      <c r="M21" s="26">
        <v>-8745876</v>
      </c>
      <c r="N21" s="26">
        <v>16205509</v>
      </c>
      <c r="O21" s="26">
        <v>-3994171</v>
      </c>
      <c r="P21" s="26">
        <v>8386012</v>
      </c>
      <c r="Q21" s="26">
        <v>20597350</v>
      </c>
      <c r="R21" s="26">
        <v>6429386</v>
      </c>
      <c r="S21" s="26">
        <v>-711628</v>
      </c>
      <c r="T21" s="26">
        <v>1398691</v>
      </c>
      <c r="U21" s="26">
        <v>7116449</v>
      </c>
      <c r="V21" s="26">
        <v>51971493</v>
      </c>
      <c r="W21" s="26">
        <v>25851836</v>
      </c>
      <c r="X21" s="26">
        <v>26119657</v>
      </c>
      <c r="Y21" s="106">
        <v>101.04</v>
      </c>
      <c r="Z21" s="121">
        <v>25851836</v>
      </c>
    </row>
    <row r="22" spans="1:26" ht="13.5">
      <c r="A22" s="104" t="s">
        <v>90</v>
      </c>
      <c r="B22" s="102"/>
      <c r="C22" s="123">
        <v>10632401</v>
      </c>
      <c r="D22" s="124">
        <v>11536155</v>
      </c>
      <c r="E22" s="125">
        <v>11536155</v>
      </c>
      <c r="F22" s="125">
        <v>5669990</v>
      </c>
      <c r="G22" s="125">
        <v>2351215</v>
      </c>
      <c r="H22" s="125">
        <v>1940595</v>
      </c>
      <c r="I22" s="125">
        <v>9961800</v>
      </c>
      <c r="J22" s="125">
        <v>-1052947</v>
      </c>
      <c r="K22" s="125">
        <v>1071942</v>
      </c>
      <c r="L22" s="125">
        <v>1092375</v>
      </c>
      <c r="M22" s="125">
        <v>1111370</v>
      </c>
      <c r="N22" s="125">
        <v>4633905</v>
      </c>
      <c r="O22" s="125">
        <v>1058011</v>
      </c>
      <c r="P22" s="125">
        <v>3748937</v>
      </c>
      <c r="Q22" s="125">
        <v>9440853</v>
      </c>
      <c r="R22" s="125">
        <v>1077554</v>
      </c>
      <c r="S22" s="125">
        <v>1120088</v>
      </c>
      <c r="T22" s="125">
        <v>977269</v>
      </c>
      <c r="U22" s="125">
        <v>3174911</v>
      </c>
      <c r="V22" s="125">
        <v>23688934</v>
      </c>
      <c r="W22" s="125">
        <v>11536155</v>
      </c>
      <c r="X22" s="125">
        <v>12152779</v>
      </c>
      <c r="Y22" s="107">
        <v>105.35</v>
      </c>
      <c r="Z22" s="123">
        <v>11536155</v>
      </c>
    </row>
    <row r="23" spans="1:26" ht="13.5">
      <c r="A23" s="104" t="s">
        <v>91</v>
      </c>
      <c r="B23" s="102"/>
      <c r="C23" s="121">
        <v>3824358</v>
      </c>
      <c r="D23" s="122">
        <v>4149428</v>
      </c>
      <c r="E23" s="26">
        <v>4149428</v>
      </c>
      <c r="F23" s="26">
        <v>4143914</v>
      </c>
      <c r="G23" s="26">
        <v>651396</v>
      </c>
      <c r="H23" s="26">
        <v>512544</v>
      </c>
      <c r="I23" s="26">
        <v>5307854</v>
      </c>
      <c r="J23" s="26">
        <v>-576660</v>
      </c>
      <c r="K23" s="26">
        <v>631679</v>
      </c>
      <c r="L23" s="26">
        <v>579131</v>
      </c>
      <c r="M23" s="26">
        <v>634150</v>
      </c>
      <c r="N23" s="26">
        <v>3484121</v>
      </c>
      <c r="O23" s="26">
        <v>584810</v>
      </c>
      <c r="P23" s="26">
        <v>2728592</v>
      </c>
      <c r="Q23" s="26">
        <v>6797523</v>
      </c>
      <c r="R23" s="26">
        <v>606544</v>
      </c>
      <c r="S23" s="26">
        <v>626232</v>
      </c>
      <c r="T23" s="26">
        <v>580529</v>
      </c>
      <c r="U23" s="26">
        <v>1813305</v>
      </c>
      <c r="V23" s="26">
        <v>14552832</v>
      </c>
      <c r="W23" s="26">
        <v>4149428</v>
      </c>
      <c r="X23" s="26">
        <v>10403404</v>
      </c>
      <c r="Y23" s="106">
        <v>250.72</v>
      </c>
      <c r="Z23" s="121">
        <v>4149428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>
        <v>3540</v>
      </c>
      <c r="H24" s="66">
        <v>3446</v>
      </c>
      <c r="I24" s="66">
        <v>6986</v>
      </c>
      <c r="J24" s="66"/>
      <c r="K24" s="66">
        <v>3750</v>
      </c>
      <c r="L24" s="66"/>
      <c r="M24" s="66">
        <v>3750</v>
      </c>
      <c r="N24" s="66"/>
      <c r="O24" s="66"/>
      <c r="P24" s="66"/>
      <c r="Q24" s="66"/>
      <c r="R24" s="66"/>
      <c r="S24" s="66"/>
      <c r="T24" s="66"/>
      <c r="U24" s="66"/>
      <c r="V24" s="66">
        <v>10736</v>
      </c>
      <c r="W24" s="66"/>
      <c r="X24" s="66">
        <v>10736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266213112</v>
      </c>
      <c r="D25" s="139">
        <f t="shared" si="4"/>
        <v>309347435</v>
      </c>
      <c r="E25" s="39">
        <f t="shared" si="4"/>
        <v>309347435</v>
      </c>
      <c r="F25" s="39">
        <f t="shared" si="4"/>
        <v>37975523</v>
      </c>
      <c r="G25" s="39">
        <f t="shared" si="4"/>
        <v>25133505</v>
      </c>
      <c r="H25" s="39">
        <f t="shared" si="4"/>
        <v>28997654</v>
      </c>
      <c r="I25" s="39">
        <f t="shared" si="4"/>
        <v>92106682</v>
      </c>
      <c r="J25" s="39">
        <f t="shared" si="4"/>
        <v>7962848</v>
      </c>
      <c r="K25" s="39">
        <f t="shared" si="4"/>
        <v>13756296</v>
      </c>
      <c r="L25" s="39">
        <f t="shared" si="4"/>
        <v>23234059</v>
      </c>
      <c r="M25" s="39">
        <f t="shared" si="4"/>
        <v>44953203</v>
      </c>
      <c r="N25" s="39">
        <f t="shared" si="4"/>
        <v>36920835</v>
      </c>
      <c r="O25" s="39">
        <f t="shared" si="4"/>
        <v>9036303</v>
      </c>
      <c r="P25" s="39">
        <f t="shared" si="4"/>
        <v>36445954</v>
      </c>
      <c r="Q25" s="39">
        <f t="shared" si="4"/>
        <v>82403092</v>
      </c>
      <c r="R25" s="39">
        <f t="shared" si="4"/>
        <v>15610103</v>
      </c>
      <c r="S25" s="39">
        <f t="shared" si="4"/>
        <v>14688453</v>
      </c>
      <c r="T25" s="39">
        <f t="shared" si="4"/>
        <v>14624753</v>
      </c>
      <c r="U25" s="39">
        <f t="shared" si="4"/>
        <v>44923309</v>
      </c>
      <c r="V25" s="39">
        <f t="shared" si="4"/>
        <v>264386286</v>
      </c>
      <c r="W25" s="39">
        <f t="shared" si="4"/>
        <v>309347435</v>
      </c>
      <c r="X25" s="39">
        <f t="shared" si="4"/>
        <v>-44961149</v>
      </c>
      <c r="Y25" s="140">
        <f>+IF(W25&lt;&gt;0,+(X25/W25)*100,0)</f>
        <v>-14.534191628257723</v>
      </c>
      <c r="Z25" s="138">
        <f>+Z5+Z9+Z15+Z19+Z24</f>
        <v>309347435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34093225</v>
      </c>
      <c r="D28" s="120">
        <f t="shared" si="5"/>
        <v>37121433</v>
      </c>
      <c r="E28" s="66">
        <f t="shared" si="5"/>
        <v>37121433</v>
      </c>
      <c r="F28" s="66">
        <f t="shared" si="5"/>
        <v>5031864</v>
      </c>
      <c r="G28" s="66">
        <f t="shared" si="5"/>
        <v>4236792</v>
      </c>
      <c r="H28" s="66">
        <f t="shared" si="5"/>
        <v>5700559</v>
      </c>
      <c r="I28" s="66">
        <f t="shared" si="5"/>
        <v>14969215</v>
      </c>
      <c r="J28" s="66">
        <f t="shared" si="5"/>
        <v>4214063</v>
      </c>
      <c r="K28" s="66">
        <f t="shared" si="5"/>
        <v>4567867</v>
      </c>
      <c r="L28" s="66">
        <f t="shared" si="5"/>
        <v>3986666</v>
      </c>
      <c r="M28" s="66">
        <f t="shared" si="5"/>
        <v>12768596</v>
      </c>
      <c r="N28" s="66">
        <f t="shared" si="5"/>
        <v>5925807</v>
      </c>
      <c r="O28" s="66">
        <f t="shared" si="5"/>
        <v>3473810</v>
      </c>
      <c r="P28" s="66">
        <f t="shared" si="5"/>
        <v>6556945</v>
      </c>
      <c r="Q28" s="66">
        <f t="shared" si="5"/>
        <v>15956562</v>
      </c>
      <c r="R28" s="66">
        <f t="shared" si="5"/>
        <v>4701623</v>
      </c>
      <c r="S28" s="66">
        <f t="shared" si="5"/>
        <v>3992586</v>
      </c>
      <c r="T28" s="66">
        <f t="shared" si="5"/>
        <v>5522593</v>
      </c>
      <c r="U28" s="66">
        <f t="shared" si="5"/>
        <v>14216802</v>
      </c>
      <c r="V28" s="66">
        <f t="shared" si="5"/>
        <v>57911175</v>
      </c>
      <c r="W28" s="66">
        <f t="shared" si="5"/>
        <v>37121433</v>
      </c>
      <c r="X28" s="66">
        <f t="shared" si="5"/>
        <v>20789742</v>
      </c>
      <c r="Y28" s="103">
        <f>+IF(W28&lt;&gt;0,+(X28/W28)*100,0)</f>
        <v>56.004686025994744</v>
      </c>
      <c r="Z28" s="119">
        <f>SUM(Z29:Z31)</f>
        <v>37121433</v>
      </c>
    </row>
    <row r="29" spans="1:26" ht="13.5">
      <c r="A29" s="104" t="s">
        <v>74</v>
      </c>
      <c r="B29" s="102"/>
      <c r="C29" s="121">
        <v>10757139</v>
      </c>
      <c r="D29" s="122">
        <v>11766099</v>
      </c>
      <c r="E29" s="26">
        <v>11766099</v>
      </c>
      <c r="F29" s="26">
        <v>2361121</v>
      </c>
      <c r="G29" s="26">
        <v>1639357</v>
      </c>
      <c r="H29" s="26">
        <v>2625833</v>
      </c>
      <c r="I29" s="26">
        <v>6626311</v>
      </c>
      <c r="J29" s="26">
        <v>1910554</v>
      </c>
      <c r="K29" s="26">
        <v>1747207</v>
      </c>
      <c r="L29" s="26">
        <v>1753522</v>
      </c>
      <c r="M29" s="26">
        <v>5411283</v>
      </c>
      <c r="N29" s="26">
        <v>2395669</v>
      </c>
      <c r="O29" s="26">
        <v>1591304</v>
      </c>
      <c r="P29" s="26">
        <v>2050329</v>
      </c>
      <c r="Q29" s="26">
        <v>6037302</v>
      </c>
      <c r="R29" s="26">
        <v>1967565</v>
      </c>
      <c r="S29" s="26">
        <v>1574359</v>
      </c>
      <c r="T29" s="26">
        <v>2093604</v>
      </c>
      <c r="U29" s="26">
        <v>5635528</v>
      </c>
      <c r="V29" s="26">
        <v>23710424</v>
      </c>
      <c r="W29" s="26">
        <v>11766099</v>
      </c>
      <c r="X29" s="26">
        <v>11944325</v>
      </c>
      <c r="Y29" s="106">
        <v>101.51</v>
      </c>
      <c r="Z29" s="121">
        <v>11766099</v>
      </c>
    </row>
    <row r="30" spans="1:26" ht="13.5">
      <c r="A30" s="104" t="s">
        <v>75</v>
      </c>
      <c r="B30" s="102"/>
      <c r="C30" s="123">
        <v>17996043</v>
      </c>
      <c r="D30" s="124">
        <v>19653668</v>
      </c>
      <c r="E30" s="125">
        <v>19653668</v>
      </c>
      <c r="F30" s="125">
        <v>1654094</v>
      </c>
      <c r="G30" s="125">
        <v>1699854</v>
      </c>
      <c r="H30" s="125">
        <v>1937085</v>
      </c>
      <c r="I30" s="125">
        <v>5291033</v>
      </c>
      <c r="J30" s="125">
        <v>1435295</v>
      </c>
      <c r="K30" s="125">
        <v>1467140</v>
      </c>
      <c r="L30" s="125">
        <v>1270459</v>
      </c>
      <c r="M30" s="125">
        <v>4172894</v>
      </c>
      <c r="N30" s="125">
        <v>1482068</v>
      </c>
      <c r="O30" s="125">
        <v>1019251</v>
      </c>
      <c r="P30" s="125">
        <v>3527275</v>
      </c>
      <c r="Q30" s="125">
        <v>6028594</v>
      </c>
      <c r="R30" s="125">
        <v>1751606</v>
      </c>
      <c r="S30" s="125">
        <v>1485944</v>
      </c>
      <c r="T30" s="125">
        <v>2226507</v>
      </c>
      <c r="U30" s="125">
        <v>5464057</v>
      </c>
      <c r="V30" s="125">
        <v>20956578</v>
      </c>
      <c r="W30" s="125">
        <v>19653668</v>
      </c>
      <c r="X30" s="125">
        <v>1302910</v>
      </c>
      <c r="Y30" s="107">
        <v>6.63</v>
      </c>
      <c r="Z30" s="123">
        <v>19653668</v>
      </c>
    </row>
    <row r="31" spans="1:26" ht="13.5">
      <c r="A31" s="104" t="s">
        <v>76</v>
      </c>
      <c r="B31" s="102"/>
      <c r="C31" s="121">
        <v>5340043</v>
      </c>
      <c r="D31" s="122">
        <v>5701666</v>
      </c>
      <c r="E31" s="26">
        <v>5701666</v>
      </c>
      <c r="F31" s="26">
        <v>1016649</v>
      </c>
      <c r="G31" s="26">
        <v>897581</v>
      </c>
      <c r="H31" s="26">
        <v>1137641</v>
      </c>
      <c r="I31" s="26">
        <v>3051871</v>
      </c>
      <c r="J31" s="26">
        <v>868214</v>
      </c>
      <c r="K31" s="26">
        <v>1353520</v>
      </c>
      <c r="L31" s="26">
        <v>962685</v>
      </c>
      <c r="M31" s="26">
        <v>3184419</v>
      </c>
      <c r="N31" s="26">
        <v>2048070</v>
      </c>
      <c r="O31" s="26">
        <v>863255</v>
      </c>
      <c r="P31" s="26">
        <v>979341</v>
      </c>
      <c r="Q31" s="26">
        <v>3890666</v>
      </c>
      <c r="R31" s="26">
        <v>982452</v>
      </c>
      <c r="S31" s="26">
        <v>932283</v>
      </c>
      <c r="T31" s="26">
        <v>1202482</v>
      </c>
      <c r="U31" s="26">
        <v>3117217</v>
      </c>
      <c r="V31" s="26">
        <v>13244173</v>
      </c>
      <c r="W31" s="26">
        <v>5701666</v>
      </c>
      <c r="X31" s="26">
        <v>7542507</v>
      </c>
      <c r="Y31" s="106">
        <v>132.29</v>
      </c>
      <c r="Z31" s="121">
        <v>5701666</v>
      </c>
    </row>
    <row r="32" spans="1:26" ht="13.5">
      <c r="A32" s="101" t="s">
        <v>77</v>
      </c>
      <c r="B32" s="102"/>
      <c r="C32" s="119">
        <f aca="true" t="shared" si="6" ref="C32:X32">SUM(C33:C37)</f>
        <v>46813844</v>
      </c>
      <c r="D32" s="120">
        <f t="shared" si="6"/>
        <v>51172803</v>
      </c>
      <c r="E32" s="66">
        <f t="shared" si="6"/>
        <v>51172803</v>
      </c>
      <c r="F32" s="66">
        <f t="shared" si="6"/>
        <v>2699825</v>
      </c>
      <c r="G32" s="66">
        <f t="shared" si="6"/>
        <v>2957551</v>
      </c>
      <c r="H32" s="66">
        <f t="shared" si="6"/>
        <v>2767169</v>
      </c>
      <c r="I32" s="66">
        <f t="shared" si="6"/>
        <v>8424545</v>
      </c>
      <c r="J32" s="66">
        <f t="shared" si="6"/>
        <v>2524294</v>
      </c>
      <c r="K32" s="66">
        <f t="shared" si="6"/>
        <v>4031645</v>
      </c>
      <c r="L32" s="66">
        <f t="shared" si="6"/>
        <v>2631235</v>
      </c>
      <c r="M32" s="66">
        <f t="shared" si="6"/>
        <v>9187174</v>
      </c>
      <c r="N32" s="66">
        <f t="shared" si="6"/>
        <v>2354829</v>
      </c>
      <c r="O32" s="66">
        <f t="shared" si="6"/>
        <v>2402142</v>
      </c>
      <c r="P32" s="66">
        <f t="shared" si="6"/>
        <v>2308668</v>
      </c>
      <c r="Q32" s="66">
        <f t="shared" si="6"/>
        <v>7065639</v>
      </c>
      <c r="R32" s="66">
        <f t="shared" si="6"/>
        <v>2194805</v>
      </c>
      <c r="S32" s="66">
        <f t="shared" si="6"/>
        <v>2144579</v>
      </c>
      <c r="T32" s="66">
        <f t="shared" si="6"/>
        <v>3055731</v>
      </c>
      <c r="U32" s="66">
        <f t="shared" si="6"/>
        <v>7395115</v>
      </c>
      <c r="V32" s="66">
        <f t="shared" si="6"/>
        <v>32072473</v>
      </c>
      <c r="W32" s="66">
        <f t="shared" si="6"/>
        <v>51172803</v>
      </c>
      <c r="X32" s="66">
        <f t="shared" si="6"/>
        <v>-19100330</v>
      </c>
      <c r="Y32" s="103">
        <f>+IF(W32&lt;&gt;0,+(X32/W32)*100,0)</f>
        <v>-37.32515883486</v>
      </c>
      <c r="Z32" s="119">
        <f>SUM(Z33:Z37)</f>
        <v>51172803</v>
      </c>
    </row>
    <row r="33" spans="1:26" ht="13.5">
      <c r="A33" s="104" t="s">
        <v>78</v>
      </c>
      <c r="B33" s="102"/>
      <c r="C33" s="121">
        <v>12550055</v>
      </c>
      <c r="D33" s="122">
        <v>13680648</v>
      </c>
      <c r="E33" s="26">
        <v>13680648</v>
      </c>
      <c r="F33" s="26">
        <v>529768</v>
      </c>
      <c r="G33" s="26">
        <v>507213</v>
      </c>
      <c r="H33" s="26">
        <v>465795</v>
      </c>
      <c r="I33" s="26">
        <v>1502776</v>
      </c>
      <c r="J33" s="26">
        <v>455769</v>
      </c>
      <c r="K33" s="26">
        <v>806516</v>
      </c>
      <c r="L33" s="26">
        <v>530500</v>
      </c>
      <c r="M33" s="26">
        <v>1792785</v>
      </c>
      <c r="N33" s="26">
        <v>681054</v>
      </c>
      <c r="O33" s="26">
        <v>537107</v>
      </c>
      <c r="P33" s="26">
        <v>592593</v>
      </c>
      <c r="Q33" s="26">
        <v>1810754</v>
      </c>
      <c r="R33" s="26">
        <v>459463</v>
      </c>
      <c r="S33" s="26">
        <v>541379</v>
      </c>
      <c r="T33" s="26">
        <v>1281621</v>
      </c>
      <c r="U33" s="26">
        <v>2282463</v>
      </c>
      <c r="V33" s="26">
        <v>7388778</v>
      </c>
      <c r="W33" s="26">
        <v>13680648</v>
      </c>
      <c r="X33" s="26">
        <v>-6291870</v>
      </c>
      <c r="Y33" s="106">
        <v>-45.99</v>
      </c>
      <c r="Z33" s="121">
        <v>13680648</v>
      </c>
    </row>
    <row r="34" spans="1:26" ht="13.5">
      <c r="A34" s="104" t="s">
        <v>79</v>
      </c>
      <c r="B34" s="102"/>
      <c r="C34" s="121">
        <v>12968241</v>
      </c>
      <c r="D34" s="122">
        <v>14159820</v>
      </c>
      <c r="E34" s="26">
        <v>14159820</v>
      </c>
      <c r="F34" s="26">
        <v>528992</v>
      </c>
      <c r="G34" s="26">
        <v>660307</v>
      </c>
      <c r="H34" s="26">
        <v>611462</v>
      </c>
      <c r="I34" s="26">
        <v>1800761</v>
      </c>
      <c r="J34" s="26">
        <v>549796</v>
      </c>
      <c r="K34" s="26">
        <v>943195</v>
      </c>
      <c r="L34" s="26">
        <v>579430</v>
      </c>
      <c r="M34" s="26">
        <v>2072421</v>
      </c>
      <c r="N34" s="26">
        <v>600977</v>
      </c>
      <c r="O34" s="26">
        <v>712023</v>
      </c>
      <c r="P34" s="26">
        <v>553650</v>
      </c>
      <c r="Q34" s="26">
        <v>1866650</v>
      </c>
      <c r="R34" s="26">
        <v>552803</v>
      </c>
      <c r="S34" s="26">
        <v>576780</v>
      </c>
      <c r="T34" s="26">
        <v>684483</v>
      </c>
      <c r="U34" s="26">
        <v>1814066</v>
      </c>
      <c r="V34" s="26">
        <v>7553898</v>
      </c>
      <c r="W34" s="26">
        <v>14159820</v>
      </c>
      <c r="X34" s="26">
        <v>-6605922</v>
      </c>
      <c r="Y34" s="106">
        <v>-46.65</v>
      </c>
      <c r="Z34" s="121">
        <v>14159820</v>
      </c>
    </row>
    <row r="35" spans="1:26" ht="13.5">
      <c r="A35" s="104" t="s">
        <v>80</v>
      </c>
      <c r="B35" s="102"/>
      <c r="C35" s="121">
        <v>10613681</v>
      </c>
      <c r="D35" s="122">
        <v>11619481</v>
      </c>
      <c r="E35" s="26">
        <v>11619481</v>
      </c>
      <c r="F35" s="26">
        <v>1009383</v>
      </c>
      <c r="G35" s="26">
        <v>1081988</v>
      </c>
      <c r="H35" s="26">
        <v>1035876</v>
      </c>
      <c r="I35" s="26">
        <v>3127247</v>
      </c>
      <c r="J35" s="26">
        <v>876077</v>
      </c>
      <c r="K35" s="26">
        <v>1298556</v>
      </c>
      <c r="L35" s="26">
        <v>855162</v>
      </c>
      <c r="M35" s="26">
        <v>3029795</v>
      </c>
      <c r="N35" s="26">
        <v>888356</v>
      </c>
      <c r="O35" s="26">
        <v>941770</v>
      </c>
      <c r="P35" s="26">
        <v>946934</v>
      </c>
      <c r="Q35" s="26">
        <v>2777060</v>
      </c>
      <c r="R35" s="26">
        <v>1041181</v>
      </c>
      <c r="S35" s="26">
        <v>890403</v>
      </c>
      <c r="T35" s="26">
        <v>949365</v>
      </c>
      <c r="U35" s="26">
        <v>2880949</v>
      </c>
      <c r="V35" s="26">
        <v>11815051</v>
      </c>
      <c r="W35" s="26">
        <v>11619481</v>
      </c>
      <c r="X35" s="26">
        <v>195570</v>
      </c>
      <c r="Y35" s="106">
        <v>1.68</v>
      </c>
      <c r="Z35" s="121">
        <v>11619481</v>
      </c>
    </row>
    <row r="36" spans="1:26" ht="13.5">
      <c r="A36" s="104" t="s">
        <v>81</v>
      </c>
      <c r="B36" s="102"/>
      <c r="C36" s="121"/>
      <c r="D36" s="122"/>
      <c r="E36" s="26"/>
      <c r="F36" s="26">
        <v>23776</v>
      </c>
      <c r="G36" s="26"/>
      <c r="H36" s="26"/>
      <c r="I36" s="26">
        <v>23776</v>
      </c>
      <c r="J36" s="26"/>
      <c r="K36" s="26"/>
      <c r="L36" s="26"/>
      <c r="M36" s="26"/>
      <c r="N36" s="26"/>
      <c r="O36" s="26"/>
      <c r="P36" s="26">
        <v>13207</v>
      </c>
      <c r="Q36" s="26">
        <v>13207</v>
      </c>
      <c r="R36" s="26">
        <v>1467</v>
      </c>
      <c r="S36" s="26"/>
      <c r="T36" s="26">
        <v>2935</v>
      </c>
      <c r="U36" s="26">
        <v>4402</v>
      </c>
      <c r="V36" s="26">
        <v>41385</v>
      </c>
      <c r="W36" s="26"/>
      <c r="X36" s="26">
        <v>41385</v>
      </c>
      <c r="Y36" s="106">
        <v>0</v>
      </c>
      <c r="Z36" s="121"/>
    </row>
    <row r="37" spans="1:26" ht="13.5">
      <c r="A37" s="104" t="s">
        <v>82</v>
      </c>
      <c r="B37" s="102"/>
      <c r="C37" s="123">
        <v>10681867</v>
      </c>
      <c r="D37" s="124">
        <v>11712854</v>
      </c>
      <c r="E37" s="125">
        <v>11712854</v>
      </c>
      <c r="F37" s="125">
        <v>607906</v>
      </c>
      <c r="G37" s="125">
        <v>708043</v>
      </c>
      <c r="H37" s="125">
        <v>654036</v>
      </c>
      <c r="I37" s="125">
        <v>1969985</v>
      </c>
      <c r="J37" s="125">
        <v>642652</v>
      </c>
      <c r="K37" s="125">
        <v>983378</v>
      </c>
      <c r="L37" s="125">
        <v>666143</v>
      </c>
      <c r="M37" s="125">
        <v>2292173</v>
      </c>
      <c r="N37" s="125">
        <v>184442</v>
      </c>
      <c r="O37" s="125">
        <v>211242</v>
      </c>
      <c r="P37" s="125">
        <v>202284</v>
      </c>
      <c r="Q37" s="125">
        <v>597968</v>
      </c>
      <c r="R37" s="125">
        <v>139891</v>
      </c>
      <c r="S37" s="125">
        <v>136017</v>
      </c>
      <c r="T37" s="125">
        <v>137327</v>
      </c>
      <c r="U37" s="125">
        <v>413235</v>
      </c>
      <c r="V37" s="125">
        <v>5273361</v>
      </c>
      <c r="W37" s="125">
        <v>11712854</v>
      </c>
      <c r="X37" s="125">
        <v>-6439493</v>
      </c>
      <c r="Y37" s="107">
        <v>-54.98</v>
      </c>
      <c r="Z37" s="123">
        <v>11712854</v>
      </c>
    </row>
    <row r="38" spans="1:26" ht="13.5">
      <c r="A38" s="101" t="s">
        <v>83</v>
      </c>
      <c r="B38" s="108"/>
      <c r="C38" s="119">
        <f aca="true" t="shared" si="7" ref="C38:X38">SUM(C39:C41)</f>
        <v>14863702</v>
      </c>
      <c r="D38" s="120">
        <f t="shared" si="7"/>
        <v>16288418</v>
      </c>
      <c r="E38" s="66">
        <f t="shared" si="7"/>
        <v>16288418</v>
      </c>
      <c r="F38" s="66">
        <f t="shared" si="7"/>
        <v>1255459</v>
      </c>
      <c r="G38" s="66">
        <f t="shared" si="7"/>
        <v>1247627</v>
      </c>
      <c r="H38" s="66">
        <f t="shared" si="7"/>
        <v>1539024</v>
      </c>
      <c r="I38" s="66">
        <f t="shared" si="7"/>
        <v>4042110</v>
      </c>
      <c r="J38" s="66">
        <f t="shared" si="7"/>
        <v>1508596</v>
      </c>
      <c r="K38" s="66">
        <f t="shared" si="7"/>
        <v>1854588</v>
      </c>
      <c r="L38" s="66">
        <f t="shared" si="7"/>
        <v>1434824</v>
      </c>
      <c r="M38" s="66">
        <f t="shared" si="7"/>
        <v>4798008</v>
      </c>
      <c r="N38" s="66">
        <f t="shared" si="7"/>
        <v>2133019</v>
      </c>
      <c r="O38" s="66">
        <f t="shared" si="7"/>
        <v>1548646</v>
      </c>
      <c r="P38" s="66">
        <f t="shared" si="7"/>
        <v>1901952</v>
      </c>
      <c r="Q38" s="66">
        <f t="shared" si="7"/>
        <v>5583617</v>
      </c>
      <c r="R38" s="66">
        <f t="shared" si="7"/>
        <v>1571426</v>
      </c>
      <c r="S38" s="66">
        <f t="shared" si="7"/>
        <v>1936450</v>
      </c>
      <c r="T38" s="66">
        <f t="shared" si="7"/>
        <v>2739715</v>
      </c>
      <c r="U38" s="66">
        <f t="shared" si="7"/>
        <v>6247591</v>
      </c>
      <c r="V38" s="66">
        <f t="shared" si="7"/>
        <v>20671326</v>
      </c>
      <c r="W38" s="66">
        <f t="shared" si="7"/>
        <v>16288418</v>
      </c>
      <c r="X38" s="66">
        <f t="shared" si="7"/>
        <v>4382908</v>
      </c>
      <c r="Y38" s="103">
        <f>+IF(W38&lt;&gt;0,+(X38/W38)*100,0)</f>
        <v>26.90812576150735</v>
      </c>
      <c r="Z38" s="119">
        <f>SUM(Z39:Z41)</f>
        <v>16288418</v>
      </c>
    </row>
    <row r="39" spans="1:26" ht="13.5">
      <c r="A39" s="104" t="s">
        <v>84</v>
      </c>
      <c r="B39" s="102"/>
      <c r="C39" s="121">
        <v>3204561</v>
      </c>
      <c r="D39" s="122">
        <v>3508995</v>
      </c>
      <c r="E39" s="26">
        <v>3508995</v>
      </c>
      <c r="F39" s="26">
        <v>431316</v>
      </c>
      <c r="G39" s="26">
        <v>339705</v>
      </c>
      <c r="H39" s="26">
        <v>461719</v>
      </c>
      <c r="I39" s="26">
        <v>1232740</v>
      </c>
      <c r="J39" s="26">
        <v>606105</v>
      </c>
      <c r="K39" s="26">
        <v>485242</v>
      </c>
      <c r="L39" s="26">
        <v>468212</v>
      </c>
      <c r="M39" s="26">
        <v>1559559</v>
      </c>
      <c r="N39" s="26">
        <v>488241</v>
      </c>
      <c r="O39" s="26">
        <v>533700</v>
      </c>
      <c r="P39" s="26">
        <v>983473</v>
      </c>
      <c r="Q39" s="26">
        <v>2005414</v>
      </c>
      <c r="R39" s="26">
        <v>493354</v>
      </c>
      <c r="S39" s="26">
        <v>976854</v>
      </c>
      <c r="T39" s="26">
        <v>1248324</v>
      </c>
      <c r="U39" s="26">
        <v>2718532</v>
      </c>
      <c r="V39" s="26">
        <v>7516245</v>
      </c>
      <c r="W39" s="26">
        <v>3508995</v>
      </c>
      <c r="X39" s="26">
        <v>4007250</v>
      </c>
      <c r="Y39" s="106">
        <v>114.2</v>
      </c>
      <c r="Z39" s="121">
        <v>3508995</v>
      </c>
    </row>
    <row r="40" spans="1:26" ht="13.5">
      <c r="A40" s="104" t="s">
        <v>85</v>
      </c>
      <c r="B40" s="102"/>
      <c r="C40" s="121">
        <v>11231867</v>
      </c>
      <c r="D40" s="122">
        <v>12312854</v>
      </c>
      <c r="E40" s="26">
        <v>12312854</v>
      </c>
      <c r="F40" s="26">
        <v>728894</v>
      </c>
      <c r="G40" s="26">
        <v>761258</v>
      </c>
      <c r="H40" s="26">
        <v>876262</v>
      </c>
      <c r="I40" s="26">
        <v>2366414</v>
      </c>
      <c r="J40" s="26">
        <v>770760</v>
      </c>
      <c r="K40" s="26">
        <v>1188547</v>
      </c>
      <c r="L40" s="26">
        <v>743516</v>
      </c>
      <c r="M40" s="26">
        <v>2702823</v>
      </c>
      <c r="N40" s="26">
        <v>1533146</v>
      </c>
      <c r="O40" s="26">
        <v>875666</v>
      </c>
      <c r="P40" s="26">
        <v>722980</v>
      </c>
      <c r="Q40" s="26">
        <v>3131792</v>
      </c>
      <c r="R40" s="26">
        <v>870273</v>
      </c>
      <c r="S40" s="26">
        <v>749548</v>
      </c>
      <c r="T40" s="26">
        <v>1073674</v>
      </c>
      <c r="U40" s="26">
        <v>2693495</v>
      </c>
      <c r="V40" s="26">
        <v>10894524</v>
      </c>
      <c r="W40" s="26">
        <v>12312854</v>
      </c>
      <c r="X40" s="26">
        <v>-1418330</v>
      </c>
      <c r="Y40" s="106">
        <v>-11.52</v>
      </c>
      <c r="Z40" s="121">
        <v>12312854</v>
      </c>
    </row>
    <row r="41" spans="1:26" ht="13.5">
      <c r="A41" s="104" t="s">
        <v>86</v>
      </c>
      <c r="B41" s="102"/>
      <c r="C41" s="121">
        <v>427274</v>
      </c>
      <c r="D41" s="122">
        <v>466569</v>
      </c>
      <c r="E41" s="26">
        <v>466569</v>
      </c>
      <c r="F41" s="26">
        <v>95249</v>
      </c>
      <c r="G41" s="26">
        <v>146664</v>
      </c>
      <c r="H41" s="26">
        <v>201043</v>
      </c>
      <c r="I41" s="26">
        <v>442956</v>
      </c>
      <c r="J41" s="26">
        <v>131731</v>
      </c>
      <c r="K41" s="26">
        <v>180799</v>
      </c>
      <c r="L41" s="26">
        <v>223096</v>
      </c>
      <c r="M41" s="26">
        <v>535626</v>
      </c>
      <c r="N41" s="26">
        <v>111632</v>
      </c>
      <c r="O41" s="26">
        <v>139280</v>
      </c>
      <c r="P41" s="26">
        <v>195499</v>
      </c>
      <c r="Q41" s="26">
        <v>446411</v>
      </c>
      <c r="R41" s="26">
        <v>207799</v>
      </c>
      <c r="S41" s="26">
        <v>210048</v>
      </c>
      <c r="T41" s="26">
        <v>417717</v>
      </c>
      <c r="U41" s="26">
        <v>835564</v>
      </c>
      <c r="V41" s="26">
        <v>2260557</v>
      </c>
      <c r="W41" s="26">
        <v>466569</v>
      </c>
      <c r="X41" s="26">
        <v>1793988</v>
      </c>
      <c r="Y41" s="106">
        <v>384.51</v>
      </c>
      <c r="Z41" s="121">
        <v>466569</v>
      </c>
    </row>
    <row r="42" spans="1:26" ht="13.5">
      <c r="A42" s="101" t="s">
        <v>87</v>
      </c>
      <c r="B42" s="108"/>
      <c r="C42" s="119">
        <f aca="true" t="shared" si="8" ref="C42:X42">SUM(C43:C46)</f>
        <v>103392372</v>
      </c>
      <c r="D42" s="120">
        <f t="shared" si="8"/>
        <v>135168681</v>
      </c>
      <c r="E42" s="66">
        <f t="shared" si="8"/>
        <v>135168681</v>
      </c>
      <c r="F42" s="66">
        <f t="shared" si="8"/>
        <v>11102261</v>
      </c>
      <c r="G42" s="66">
        <f t="shared" si="8"/>
        <v>15626149</v>
      </c>
      <c r="H42" s="66">
        <f t="shared" si="8"/>
        <v>10540324</v>
      </c>
      <c r="I42" s="66">
        <f t="shared" si="8"/>
        <v>37268734</v>
      </c>
      <c r="J42" s="66">
        <f t="shared" si="8"/>
        <v>8947627</v>
      </c>
      <c r="K42" s="66">
        <f t="shared" si="8"/>
        <v>10475457</v>
      </c>
      <c r="L42" s="66">
        <f t="shared" si="8"/>
        <v>5520410</v>
      </c>
      <c r="M42" s="66">
        <f t="shared" si="8"/>
        <v>24943494</v>
      </c>
      <c r="N42" s="66">
        <f t="shared" si="8"/>
        <v>11839222</v>
      </c>
      <c r="O42" s="66">
        <f t="shared" si="8"/>
        <v>5628578</v>
      </c>
      <c r="P42" s="66">
        <f t="shared" si="8"/>
        <v>26183670</v>
      </c>
      <c r="Q42" s="66">
        <f t="shared" si="8"/>
        <v>43651470</v>
      </c>
      <c r="R42" s="66">
        <f t="shared" si="8"/>
        <v>10183270</v>
      </c>
      <c r="S42" s="66">
        <f t="shared" si="8"/>
        <v>9237897</v>
      </c>
      <c r="T42" s="66">
        <f t="shared" si="8"/>
        <v>15907939</v>
      </c>
      <c r="U42" s="66">
        <f t="shared" si="8"/>
        <v>35329106</v>
      </c>
      <c r="V42" s="66">
        <f t="shared" si="8"/>
        <v>141192804</v>
      </c>
      <c r="W42" s="66">
        <f t="shared" si="8"/>
        <v>135168681</v>
      </c>
      <c r="X42" s="66">
        <f t="shared" si="8"/>
        <v>6024123</v>
      </c>
      <c r="Y42" s="103">
        <f>+IF(W42&lt;&gt;0,+(X42/W42)*100,0)</f>
        <v>4.456744680374591</v>
      </c>
      <c r="Z42" s="119">
        <f>SUM(Z43:Z46)</f>
        <v>135168681</v>
      </c>
    </row>
    <row r="43" spans="1:26" ht="13.5">
      <c r="A43" s="104" t="s">
        <v>88</v>
      </c>
      <c r="B43" s="102"/>
      <c r="C43" s="121">
        <v>54249521</v>
      </c>
      <c r="D43" s="122">
        <v>82054041</v>
      </c>
      <c r="E43" s="26">
        <v>82054041</v>
      </c>
      <c r="F43" s="26">
        <v>6797263</v>
      </c>
      <c r="G43" s="26">
        <v>7346919</v>
      </c>
      <c r="H43" s="26">
        <v>6014153</v>
      </c>
      <c r="I43" s="26">
        <v>20158335</v>
      </c>
      <c r="J43" s="26">
        <v>4889418</v>
      </c>
      <c r="K43" s="26">
        <v>4876660</v>
      </c>
      <c r="L43" s="26">
        <v>1563349</v>
      </c>
      <c r="M43" s="26">
        <v>11329427</v>
      </c>
      <c r="N43" s="26">
        <v>6582805</v>
      </c>
      <c r="O43" s="26">
        <v>877184</v>
      </c>
      <c r="P43" s="26">
        <v>11281682</v>
      </c>
      <c r="Q43" s="26">
        <v>18741671</v>
      </c>
      <c r="R43" s="26">
        <v>4791022</v>
      </c>
      <c r="S43" s="26">
        <v>4537625</v>
      </c>
      <c r="T43" s="26">
        <v>8505902</v>
      </c>
      <c r="U43" s="26">
        <v>17834549</v>
      </c>
      <c r="V43" s="26">
        <v>68063982</v>
      </c>
      <c r="W43" s="26">
        <v>82054041</v>
      </c>
      <c r="X43" s="26">
        <v>-13990059</v>
      </c>
      <c r="Y43" s="106">
        <v>-17.05</v>
      </c>
      <c r="Z43" s="121">
        <v>82054041</v>
      </c>
    </row>
    <row r="44" spans="1:26" ht="13.5">
      <c r="A44" s="104" t="s">
        <v>89</v>
      </c>
      <c r="B44" s="102"/>
      <c r="C44" s="121">
        <v>24175490</v>
      </c>
      <c r="D44" s="122">
        <v>25763280</v>
      </c>
      <c r="E44" s="26">
        <v>25763280</v>
      </c>
      <c r="F44" s="26">
        <v>1840014</v>
      </c>
      <c r="G44" s="26">
        <v>4107629</v>
      </c>
      <c r="H44" s="26">
        <v>2193578</v>
      </c>
      <c r="I44" s="26">
        <v>8141221</v>
      </c>
      <c r="J44" s="26">
        <v>1952334</v>
      </c>
      <c r="K44" s="26">
        <v>2875288</v>
      </c>
      <c r="L44" s="26">
        <v>1471137</v>
      </c>
      <c r="M44" s="26">
        <v>6298759</v>
      </c>
      <c r="N44" s="26">
        <v>2580984</v>
      </c>
      <c r="O44" s="26">
        <v>2462252</v>
      </c>
      <c r="P44" s="26">
        <v>9204941</v>
      </c>
      <c r="Q44" s="26">
        <v>14248177</v>
      </c>
      <c r="R44" s="26">
        <v>2788158</v>
      </c>
      <c r="S44" s="26">
        <v>2391358</v>
      </c>
      <c r="T44" s="26">
        <v>3791487</v>
      </c>
      <c r="U44" s="26">
        <v>8971003</v>
      </c>
      <c r="V44" s="26">
        <v>37659160</v>
      </c>
      <c r="W44" s="26">
        <v>25763280</v>
      </c>
      <c r="X44" s="26">
        <v>11895880</v>
      </c>
      <c r="Y44" s="106">
        <v>46.17</v>
      </c>
      <c r="Z44" s="121">
        <v>25763280</v>
      </c>
    </row>
    <row r="45" spans="1:26" ht="13.5">
      <c r="A45" s="104" t="s">
        <v>90</v>
      </c>
      <c r="B45" s="102"/>
      <c r="C45" s="123">
        <v>18118241</v>
      </c>
      <c r="D45" s="124">
        <v>19875426</v>
      </c>
      <c r="E45" s="125">
        <v>19875426</v>
      </c>
      <c r="F45" s="125">
        <v>1554269</v>
      </c>
      <c r="G45" s="125">
        <v>2141144</v>
      </c>
      <c r="H45" s="125">
        <v>1212131</v>
      </c>
      <c r="I45" s="125">
        <v>4907544</v>
      </c>
      <c r="J45" s="125">
        <v>1160202</v>
      </c>
      <c r="K45" s="125">
        <v>1551843</v>
      </c>
      <c r="L45" s="125">
        <v>1480057</v>
      </c>
      <c r="M45" s="125">
        <v>4192102</v>
      </c>
      <c r="N45" s="125">
        <v>1648300</v>
      </c>
      <c r="O45" s="125">
        <v>1277379</v>
      </c>
      <c r="P45" s="125">
        <v>3659040</v>
      </c>
      <c r="Q45" s="125">
        <v>6584719</v>
      </c>
      <c r="R45" s="125">
        <v>1256519</v>
      </c>
      <c r="S45" s="125">
        <v>1289911</v>
      </c>
      <c r="T45" s="125">
        <v>2046669</v>
      </c>
      <c r="U45" s="125">
        <v>4593099</v>
      </c>
      <c r="V45" s="125">
        <v>20277464</v>
      </c>
      <c r="W45" s="125">
        <v>19875426</v>
      </c>
      <c r="X45" s="125">
        <v>402038</v>
      </c>
      <c r="Y45" s="107">
        <v>2.02</v>
      </c>
      <c r="Z45" s="123">
        <v>19875426</v>
      </c>
    </row>
    <row r="46" spans="1:26" ht="13.5">
      <c r="A46" s="104" t="s">
        <v>91</v>
      </c>
      <c r="B46" s="102"/>
      <c r="C46" s="121">
        <v>6849120</v>
      </c>
      <c r="D46" s="122">
        <v>7475934</v>
      </c>
      <c r="E46" s="26">
        <v>7475934</v>
      </c>
      <c r="F46" s="26">
        <v>910715</v>
      </c>
      <c r="G46" s="26">
        <v>2030457</v>
      </c>
      <c r="H46" s="26">
        <v>1120462</v>
      </c>
      <c r="I46" s="26">
        <v>4061634</v>
      </c>
      <c r="J46" s="26">
        <v>945673</v>
      </c>
      <c r="K46" s="26">
        <v>1171666</v>
      </c>
      <c r="L46" s="26">
        <v>1005867</v>
      </c>
      <c r="M46" s="26">
        <v>3123206</v>
      </c>
      <c r="N46" s="26">
        <v>1027133</v>
      </c>
      <c r="O46" s="26">
        <v>1011763</v>
      </c>
      <c r="P46" s="26">
        <v>2038007</v>
      </c>
      <c r="Q46" s="26">
        <v>4076903</v>
      </c>
      <c r="R46" s="26">
        <v>1347571</v>
      </c>
      <c r="S46" s="26">
        <v>1019003</v>
      </c>
      <c r="T46" s="26">
        <v>1563881</v>
      </c>
      <c r="U46" s="26">
        <v>3930455</v>
      </c>
      <c r="V46" s="26">
        <v>15192198</v>
      </c>
      <c r="W46" s="26">
        <v>7475934</v>
      </c>
      <c r="X46" s="26">
        <v>7716264</v>
      </c>
      <c r="Y46" s="106">
        <v>103.21</v>
      </c>
      <c r="Z46" s="121">
        <v>7475934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>
        <v>17846</v>
      </c>
      <c r="G47" s="66">
        <v>5056</v>
      </c>
      <c r="H47" s="66">
        <v>6182</v>
      </c>
      <c r="I47" s="66">
        <v>29084</v>
      </c>
      <c r="J47" s="66">
        <v>7619</v>
      </c>
      <c r="K47" s="66">
        <v>5982</v>
      </c>
      <c r="L47" s="66"/>
      <c r="M47" s="66">
        <v>13601</v>
      </c>
      <c r="N47" s="66">
        <v>5056</v>
      </c>
      <c r="O47" s="66">
        <v>5248</v>
      </c>
      <c r="P47" s="66">
        <v>98470</v>
      </c>
      <c r="Q47" s="66">
        <v>108774</v>
      </c>
      <c r="R47" s="66">
        <v>9827</v>
      </c>
      <c r="S47" s="66">
        <v>12455</v>
      </c>
      <c r="T47" s="66">
        <v>9657</v>
      </c>
      <c r="U47" s="66">
        <v>31939</v>
      </c>
      <c r="V47" s="66">
        <v>183398</v>
      </c>
      <c r="W47" s="66"/>
      <c r="X47" s="66">
        <v>183398</v>
      </c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199163143</v>
      </c>
      <c r="D48" s="139">
        <f t="shared" si="9"/>
        <v>239751335</v>
      </c>
      <c r="E48" s="39">
        <f t="shared" si="9"/>
        <v>239751335</v>
      </c>
      <c r="F48" s="39">
        <f t="shared" si="9"/>
        <v>20107255</v>
      </c>
      <c r="G48" s="39">
        <f t="shared" si="9"/>
        <v>24073175</v>
      </c>
      <c r="H48" s="39">
        <f t="shared" si="9"/>
        <v>20553258</v>
      </c>
      <c r="I48" s="39">
        <f t="shared" si="9"/>
        <v>64733688</v>
      </c>
      <c r="J48" s="39">
        <f t="shared" si="9"/>
        <v>17202199</v>
      </c>
      <c r="K48" s="39">
        <f t="shared" si="9"/>
        <v>20935539</v>
      </c>
      <c r="L48" s="39">
        <f t="shared" si="9"/>
        <v>13573135</v>
      </c>
      <c r="M48" s="39">
        <f t="shared" si="9"/>
        <v>51710873</v>
      </c>
      <c r="N48" s="39">
        <f t="shared" si="9"/>
        <v>22257933</v>
      </c>
      <c r="O48" s="39">
        <f t="shared" si="9"/>
        <v>13058424</v>
      </c>
      <c r="P48" s="39">
        <f t="shared" si="9"/>
        <v>37049705</v>
      </c>
      <c r="Q48" s="39">
        <f t="shared" si="9"/>
        <v>72366062</v>
      </c>
      <c r="R48" s="39">
        <f t="shared" si="9"/>
        <v>18660951</v>
      </c>
      <c r="S48" s="39">
        <f t="shared" si="9"/>
        <v>17323967</v>
      </c>
      <c r="T48" s="39">
        <f t="shared" si="9"/>
        <v>27235635</v>
      </c>
      <c r="U48" s="39">
        <f t="shared" si="9"/>
        <v>63220553</v>
      </c>
      <c r="V48" s="39">
        <f t="shared" si="9"/>
        <v>252031176</v>
      </c>
      <c r="W48" s="39">
        <f t="shared" si="9"/>
        <v>239751335</v>
      </c>
      <c r="X48" s="39">
        <f t="shared" si="9"/>
        <v>12279841</v>
      </c>
      <c r="Y48" s="140">
        <f>+IF(W48&lt;&gt;0,+(X48/W48)*100,0)</f>
        <v>5.121907246105637</v>
      </c>
      <c r="Z48" s="138">
        <f>+Z28+Z32+Z38+Z42+Z47</f>
        <v>239751335</v>
      </c>
    </row>
    <row r="49" spans="1:26" ht="13.5">
      <c r="A49" s="114" t="s">
        <v>48</v>
      </c>
      <c r="B49" s="115"/>
      <c r="C49" s="141">
        <f aca="true" t="shared" si="10" ref="C49:X49">+C25-C48</f>
        <v>67049969</v>
      </c>
      <c r="D49" s="142">
        <f t="shared" si="10"/>
        <v>69596100</v>
      </c>
      <c r="E49" s="143">
        <f t="shared" si="10"/>
        <v>69596100</v>
      </c>
      <c r="F49" s="143">
        <f t="shared" si="10"/>
        <v>17868268</v>
      </c>
      <c r="G49" s="143">
        <f t="shared" si="10"/>
        <v>1060330</v>
      </c>
      <c r="H49" s="143">
        <f t="shared" si="10"/>
        <v>8444396</v>
      </c>
      <c r="I49" s="143">
        <f t="shared" si="10"/>
        <v>27372994</v>
      </c>
      <c r="J49" s="143">
        <f t="shared" si="10"/>
        <v>-9239351</v>
      </c>
      <c r="K49" s="143">
        <f t="shared" si="10"/>
        <v>-7179243</v>
      </c>
      <c r="L49" s="143">
        <f t="shared" si="10"/>
        <v>9660924</v>
      </c>
      <c r="M49" s="143">
        <f t="shared" si="10"/>
        <v>-6757670</v>
      </c>
      <c r="N49" s="143">
        <f t="shared" si="10"/>
        <v>14662902</v>
      </c>
      <c r="O49" s="143">
        <f t="shared" si="10"/>
        <v>-4022121</v>
      </c>
      <c r="P49" s="143">
        <f t="shared" si="10"/>
        <v>-603751</v>
      </c>
      <c r="Q49" s="143">
        <f t="shared" si="10"/>
        <v>10037030</v>
      </c>
      <c r="R49" s="143">
        <f t="shared" si="10"/>
        <v>-3050848</v>
      </c>
      <c r="S49" s="143">
        <f t="shared" si="10"/>
        <v>-2635514</v>
      </c>
      <c r="T49" s="143">
        <f t="shared" si="10"/>
        <v>-12610882</v>
      </c>
      <c r="U49" s="143">
        <f t="shared" si="10"/>
        <v>-18297244</v>
      </c>
      <c r="V49" s="143">
        <f t="shared" si="10"/>
        <v>12355110</v>
      </c>
      <c r="W49" s="143">
        <f>IF(E25=E48,0,W25-W48)</f>
        <v>69596100</v>
      </c>
      <c r="X49" s="143">
        <f t="shared" si="10"/>
        <v>-57240990</v>
      </c>
      <c r="Y49" s="144">
        <f>+IF(W49&lt;&gt;0,+(X49/W49)*100,0)</f>
        <v>-82.24741041523879</v>
      </c>
      <c r="Z49" s="141">
        <f>+Z25-Z48</f>
        <v>69596100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20378678</v>
      </c>
      <c r="D5" s="122">
        <v>36734760</v>
      </c>
      <c r="E5" s="26">
        <v>36734760</v>
      </c>
      <c r="F5" s="26">
        <v>4819077</v>
      </c>
      <c r="G5" s="26">
        <v>6605904</v>
      </c>
      <c r="H5" s="26">
        <v>4190791</v>
      </c>
      <c r="I5" s="26">
        <v>15615772</v>
      </c>
      <c r="J5" s="26">
        <v>-1952657</v>
      </c>
      <c r="K5" s="26">
        <v>-432408</v>
      </c>
      <c r="L5" s="26">
        <v>4176548</v>
      </c>
      <c r="M5" s="26">
        <v>1791483</v>
      </c>
      <c r="N5" s="26">
        <v>2150876</v>
      </c>
      <c r="O5" s="26">
        <v>2211537</v>
      </c>
      <c r="P5" s="26">
        <v>237395</v>
      </c>
      <c r="Q5" s="26">
        <v>4599808</v>
      </c>
      <c r="R5" s="26">
        <v>1580890</v>
      </c>
      <c r="S5" s="26">
        <v>2760090</v>
      </c>
      <c r="T5" s="26">
        <v>1744582</v>
      </c>
      <c r="U5" s="26">
        <v>6085562</v>
      </c>
      <c r="V5" s="26">
        <v>28092625</v>
      </c>
      <c r="W5" s="26">
        <v>36734760</v>
      </c>
      <c r="X5" s="26">
        <v>-8642135</v>
      </c>
      <c r="Y5" s="106">
        <v>-23.53</v>
      </c>
      <c r="Z5" s="121">
        <v>36734760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74251797</v>
      </c>
      <c r="D7" s="122">
        <v>84759250</v>
      </c>
      <c r="E7" s="26">
        <v>84759250</v>
      </c>
      <c r="F7" s="26">
        <v>6455699</v>
      </c>
      <c r="G7" s="26">
        <v>7695562</v>
      </c>
      <c r="H7" s="26">
        <v>6064385</v>
      </c>
      <c r="I7" s="26">
        <v>20215646</v>
      </c>
      <c r="J7" s="26">
        <v>-5461277</v>
      </c>
      <c r="K7" s="26">
        <v>6894430</v>
      </c>
      <c r="L7" s="26">
        <v>6127919</v>
      </c>
      <c r="M7" s="26">
        <v>7561072</v>
      </c>
      <c r="N7" s="26">
        <v>5322303</v>
      </c>
      <c r="O7" s="26">
        <v>8389966</v>
      </c>
      <c r="P7" s="26">
        <v>15230669</v>
      </c>
      <c r="Q7" s="26">
        <v>28942938</v>
      </c>
      <c r="R7" s="26">
        <v>4365255</v>
      </c>
      <c r="S7" s="26">
        <v>9674355</v>
      </c>
      <c r="T7" s="26">
        <v>7552470</v>
      </c>
      <c r="U7" s="26">
        <v>21592080</v>
      </c>
      <c r="V7" s="26">
        <v>78311736</v>
      </c>
      <c r="W7" s="26">
        <v>84759250</v>
      </c>
      <c r="X7" s="26">
        <v>-6447514</v>
      </c>
      <c r="Y7" s="106">
        <v>-7.61</v>
      </c>
      <c r="Z7" s="121">
        <v>84759250</v>
      </c>
    </row>
    <row r="8" spans="1:26" ht="13.5">
      <c r="A8" s="159" t="s">
        <v>103</v>
      </c>
      <c r="B8" s="158" t="s">
        <v>95</v>
      </c>
      <c r="C8" s="121">
        <v>23826577</v>
      </c>
      <c r="D8" s="122">
        <v>25851836</v>
      </c>
      <c r="E8" s="26">
        <v>25851836</v>
      </c>
      <c r="F8" s="26">
        <v>2348860</v>
      </c>
      <c r="G8" s="26">
        <v>5737843</v>
      </c>
      <c r="H8" s="26">
        <v>15072344</v>
      </c>
      <c r="I8" s="26">
        <v>23159047</v>
      </c>
      <c r="J8" s="26">
        <v>993933</v>
      </c>
      <c r="K8" s="26">
        <v>2715312</v>
      </c>
      <c r="L8" s="26">
        <v>-12455121</v>
      </c>
      <c r="M8" s="26">
        <v>-8745876</v>
      </c>
      <c r="N8" s="26">
        <v>8207652</v>
      </c>
      <c r="O8" s="26">
        <v>-3994171</v>
      </c>
      <c r="P8" s="26">
        <v>2387566</v>
      </c>
      <c r="Q8" s="26">
        <v>6601047</v>
      </c>
      <c r="R8" s="26">
        <v>6429386</v>
      </c>
      <c r="S8" s="26">
        <v>-726229</v>
      </c>
      <c r="T8" s="26">
        <v>1398413</v>
      </c>
      <c r="U8" s="26">
        <v>7101570</v>
      </c>
      <c r="V8" s="26">
        <v>28115788</v>
      </c>
      <c r="W8" s="26">
        <v>25851836</v>
      </c>
      <c r="X8" s="26">
        <v>2263952</v>
      </c>
      <c r="Y8" s="106">
        <v>8.76</v>
      </c>
      <c r="Z8" s="121">
        <v>25851836</v>
      </c>
    </row>
    <row r="9" spans="1:26" ht="13.5">
      <c r="A9" s="159" t="s">
        <v>104</v>
      </c>
      <c r="B9" s="158" t="s">
        <v>95</v>
      </c>
      <c r="C9" s="121">
        <v>10632401</v>
      </c>
      <c r="D9" s="122">
        <v>11536155</v>
      </c>
      <c r="E9" s="26">
        <v>11536155</v>
      </c>
      <c r="F9" s="26">
        <v>1220239</v>
      </c>
      <c r="G9" s="26">
        <v>2347886</v>
      </c>
      <c r="H9" s="26">
        <v>1937266</v>
      </c>
      <c r="I9" s="26">
        <v>5505391</v>
      </c>
      <c r="J9" s="26">
        <v>-1048984</v>
      </c>
      <c r="K9" s="26">
        <v>1066579</v>
      </c>
      <c r="L9" s="26">
        <v>1089046</v>
      </c>
      <c r="M9" s="26">
        <v>1106641</v>
      </c>
      <c r="N9" s="26">
        <v>1016653</v>
      </c>
      <c r="O9" s="26">
        <v>1049398</v>
      </c>
      <c r="P9" s="26">
        <v>1034339</v>
      </c>
      <c r="Q9" s="26">
        <v>3100390</v>
      </c>
      <c r="R9" s="26">
        <v>1071718</v>
      </c>
      <c r="S9" s="26">
        <v>1047471</v>
      </c>
      <c r="T9" s="26">
        <v>977269</v>
      </c>
      <c r="U9" s="26">
        <v>3096458</v>
      </c>
      <c r="V9" s="26">
        <v>12808880</v>
      </c>
      <c r="W9" s="26">
        <v>11536155</v>
      </c>
      <c r="X9" s="26">
        <v>1272725</v>
      </c>
      <c r="Y9" s="106">
        <v>11.03</v>
      </c>
      <c r="Z9" s="121">
        <v>11536155</v>
      </c>
    </row>
    <row r="10" spans="1:26" ht="13.5">
      <c r="A10" s="159" t="s">
        <v>105</v>
      </c>
      <c r="B10" s="158" t="s">
        <v>95</v>
      </c>
      <c r="C10" s="121">
        <v>3824358</v>
      </c>
      <c r="D10" s="122">
        <v>4149428</v>
      </c>
      <c r="E10" s="20">
        <v>4149428</v>
      </c>
      <c r="F10" s="20">
        <v>572482</v>
      </c>
      <c r="G10" s="20">
        <v>575928</v>
      </c>
      <c r="H10" s="20">
        <v>562031</v>
      </c>
      <c r="I10" s="20">
        <v>1710441</v>
      </c>
      <c r="J10" s="20">
        <v>-560136</v>
      </c>
      <c r="K10" s="20">
        <v>566703</v>
      </c>
      <c r="L10" s="20">
        <v>574720</v>
      </c>
      <c r="M10" s="20">
        <v>581287</v>
      </c>
      <c r="N10" s="20">
        <v>584366</v>
      </c>
      <c r="O10" s="20">
        <v>578590</v>
      </c>
      <c r="P10" s="20">
        <v>569956</v>
      </c>
      <c r="Q10" s="20">
        <v>1732912</v>
      </c>
      <c r="R10" s="20">
        <v>593763</v>
      </c>
      <c r="S10" s="20">
        <v>556273</v>
      </c>
      <c r="T10" s="20">
        <v>568130</v>
      </c>
      <c r="U10" s="20">
        <v>1718166</v>
      </c>
      <c r="V10" s="20">
        <v>5742806</v>
      </c>
      <c r="W10" s="20">
        <v>4149428</v>
      </c>
      <c r="X10" s="20">
        <v>1593378</v>
      </c>
      <c r="Y10" s="160">
        <v>38.4</v>
      </c>
      <c r="Z10" s="96">
        <v>4149428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990340</v>
      </c>
      <c r="D12" s="122">
        <v>1084422</v>
      </c>
      <c r="E12" s="26">
        <v>1084422</v>
      </c>
      <c r="F12" s="26">
        <v>80255</v>
      </c>
      <c r="G12" s="26">
        <v>78973</v>
      </c>
      <c r="H12" s="26">
        <v>74110</v>
      </c>
      <c r="I12" s="26">
        <v>233338</v>
      </c>
      <c r="J12" s="26">
        <v>-76191</v>
      </c>
      <c r="K12" s="26">
        <v>81161</v>
      </c>
      <c r="L12" s="26">
        <v>81942</v>
      </c>
      <c r="M12" s="26">
        <v>86912</v>
      </c>
      <c r="N12" s="26">
        <v>210607</v>
      </c>
      <c r="O12" s="26">
        <v>110745</v>
      </c>
      <c r="P12" s="26">
        <v>196409</v>
      </c>
      <c r="Q12" s="26">
        <v>517761</v>
      </c>
      <c r="R12" s="26">
        <v>124336</v>
      </c>
      <c r="S12" s="26">
        <v>95282</v>
      </c>
      <c r="T12" s="26">
        <v>111051</v>
      </c>
      <c r="U12" s="26">
        <v>330669</v>
      </c>
      <c r="V12" s="26">
        <v>1168680</v>
      </c>
      <c r="W12" s="26">
        <v>1084422</v>
      </c>
      <c r="X12" s="26">
        <v>84258</v>
      </c>
      <c r="Y12" s="106">
        <v>7.77</v>
      </c>
      <c r="Z12" s="121">
        <v>1084422</v>
      </c>
    </row>
    <row r="13" spans="1:26" ht="13.5">
      <c r="A13" s="157" t="s">
        <v>108</v>
      </c>
      <c r="B13" s="161"/>
      <c r="C13" s="121">
        <v>5184983</v>
      </c>
      <c r="D13" s="122">
        <v>5703481</v>
      </c>
      <c r="E13" s="26">
        <v>5703481</v>
      </c>
      <c r="F13" s="26">
        <v>697674</v>
      </c>
      <c r="G13" s="26">
        <v>-56577</v>
      </c>
      <c r="H13" s="26">
        <v>24461</v>
      </c>
      <c r="I13" s="26">
        <v>665558</v>
      </c>
      <c r="J13" s="26">
        <v>0</v>
      </c>
      <c r="K13" s="26">
        <v>1715159</v>
      </c>
      <c r="L13" s="26">
        <v>16511</v>
      </c>
      <c r="M13" s="26">
        <v>1731670</v>
      </c>
      <c r="N13" s="26">
        <v>793541</v>
      </c>
      <c r="O13" s="26">
        <v>301577</v>
      </c>
      <c r="P13" s="26">
        <v>301535</v>
      </c>
      <c r="Q13" s="26">
        <v>1396653</v>
      </c>
      <c r="R13" s="26">
        <v>254534</v>
      </c>
      <c r="S13" s="26">
        <v>348786</v>
      </c>
      <c r="T13" s="26">
        <v>765246</v>
      </c>
      <c r="U13" s="26">
        <v>1368566</v>
      </c>
      <c r="V13" s="26">
        <v>5162447</v>
      </c>
      <c r="W13" s="26">
        <v>5703481</v>
      </c>
      <c r="X13" s="26">
        <v>-541034</v>
      </c>
      <c r="Y13" s="106">
        <v>-9.49</v>
      </c>
      <c r="Z13" s="121">
        <v>5703481</v>
      </c>
    </row>
    <row r="14" spans="1:26" ht="13.5">
      <c r="A14" s="157" t="s">
        <v>109</v>
      </c>
      <c r="B14" s="161"/>
      <c r="C14" s="121">
        <v>8036322</v>
      </c>
      <c r="D14" s="122">
        <v>8839954</v>
      </c>
      <c r="E14" s="26">
        <v>8839954</v>
      </c>
      <c r="F14" s="26">
        <v>625546</v>
      </c>
      <c r="G14" s="26">
        <v>677300</v>
      </c>
      <c r="H14" s="26">
        <v>518010</v>
      </c>
      <c r="I14" s="26">
        <v>1820856</v>
      </c>
      <c r="J14" s="26">
        <v>17022483</v>
      </c>
      <c r="K14" s="26">
        <v>647700</v>
      </c>
      <c r="L14" s="26">
        <v>18279120</v>
      </c>
      <c r="M14" s="26">
        <v>35949303</v>
      </c>
      <c r="N14" s="26">
        <v>682867</v>
      </c>
      <c r="O14" s="26">
        <v>632720</v>
      </c>
      <c r="P14" s="26">
        <v>702515</v>
      </c>
      <c r="Q14" s="26">
        <v>2018102</v>
      </c>
      <c r="R14" s="26">
        <v>674755</v>
      </c>
      <c r="S14" s="26">
        <v>692217</v>
      </c>
      <c r="T14" s="26">
        <v>677459</v>
      </c>
      <c r="U14" s="26">
        <v>2044431</v>
      </c>
      <c r="V14" s="26">
        <v>41832692</v>
      </c>
      <c r="W14" s="26">
        <v>8839954</v>
      </c>
      <c r="X14" s="26">
        <v>32992738</v>
      </c>
      <c r="Y14" s="106">
        <v>373.22</v>
      </c>
      <c r="Z14" s="121">
        <v>8839954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1513141</v>
      </c>
      <c r="D16" s="122">
        <v>1641758</v>
      </c>
      <c r="E16" s="26">
        <v>1641758</v>
      </c>
      <c r="F16" s="26">
        <v>16350</v>
      </c>
      <c r="G16" s="26">
        <v>67130</v>
      </c>
      <c r="H16" s="26">
        <v>61328</v>
      </c>
      <c r="I16" s="26">
        <v>144808</v>
      </c>
      <c r="J16" s="26">
        <v>-71830</v>
      </c>
      <c r="K16" s="26">
        <v>58880</v>
      </c>
      <c r="L16" s="26">
        <v>61450</v>
      </c>
      <c r="M16" s="26">
        <v>48500</v>
      </c>
      <c r="N16" s="26">
        <v>45504</v>
      </c>
      <c r="O16" s="26">
        <v>106380</v>
      </c>
      <c r="P16" s="26">
        <v>84246</v>
      </c>
      <c r="Q16" s="26">
        <v>236130</v>
      </c>
      <c r="R16" s="26">
        <v>77756</v>
      </c>
      <c r="S16" s="26">
        <v>96492</v>
      </c>
      <c r="T16" s="26">
        <v>135412</v>
      </c>
      <c r="U16" s="26">
        <v>309660</v>
      </c>
      <c r="V16" s="26">
        <v>739098</v>
      </c>
      <c r="W16" s="26">
        <v>1641758</v>
      </c>
      <c r="X16" s="26">
        <v>-902660</v>
      </c>
      <c r="Y16" s="106">
        <v>-54.98</v>
      </c>
      <c r="Z16" s="121">
        <v>1641758</v>
      </c>
    </row>
    <row r="17" spans="1:26" ht="13.5">
      <c r="A17" s="157" t="s">
        <v>112</v>
      </c>
      <c r="B17" s="161"/>
      <c r="C17" s="121">
        <v>2332107</v>
      </c>
      <c r="D17" s="122">
        <v>2530336</v>
      </c>
      <c r="E17" s="26">
        <v>2530336</v>
      </c>
      <c r="F17" s="26">
        <v>1576</v>
      </c>
      <c r="G17" s="26">
        <v>342292</v>
      </c>
      <c r="H17" s="26">
        <v>243230</v>
      </c>
      <c r="I17" s="26">
        <v>587098</v>
      </c>
      <c r="J17" s="26">
        <v>-216845</v>
      </c>
      <c r="K17" s="26">
        <v>155686</v>
      </c>
      <c r="L17" s="26">
        <v>171114</v>
      </c>
      <c r="M17" s="26">
        <v>109955</v>
      </c>
      <c r="N17" s="26">
        <v>2837</v>
      </c>
      <c r="O17" s="26">
        <v>276021</v>
      </c>
      <c r="P17" s="26">
        <v>177085</v>
      </c>
      <c r="Q17" s="26">
        <v>455943</v>
      </c>
      <c r="R17" s="26">
        <v>168089</v>
      </c>
      <c r="S17" s="26">
        <v>119484</v>
      </c>
      <c r="T17" s="26">
        <v>0</v>
      </c>
      <c r="U17" s="26">
        <v>287573</v>
      </c>
      <c r="V17" s="26">
        <v>1440569</v>
      </c>
      <c r="W17" s="26">
        <v>2530336</v>
      </c>
      <c r="X17" s="26">
        <v>-1089767</v>
      </c>
      <c r="Y17" s="106">
        <v>-43.07</v>
      </c>
      <c r="Z17" s="121">
        <v>2530336</v>
      </c>
    </row>
    <row r="18" spans="1:26" ht="13.5">
      <c r="A18" s="159" t="s">
        <v>113</v>
      </c>
      <c r="B18" s="158"/>
      <c r="C18" s="121">
        <v>486128</v>
      </c>
      <c r="D18" s="122">
        <v>500000</v>
      </c>
      <c r="E18" s="26">
        <v>500000</v>
      </c>
      <c r="F18" s="26">
        <v>-310729</v>
      </c>
      <c r="G18" s="26">
        <v>139366</v>
      </c>
      <c r="H18" s="26">
        <v>148359</v>
      </c>
      <c r="I18" s="26">
        <v>-23004</v>
      </c>
      <c r="J18" s="26">
        <v>-211950</v>
      </c>
      <c r="K18" s="26">
        <v>56347</v>
      </c>
      <c r="L18" s="26">
        <v>50660</v>
      </c>
      <c r="M18" s="26">
        <v>-104943</v>
      </c>
      <c r="N18" s="26">
        <v>-174890</v>
      </c>
      <c r="O18" s="26">
        <v>340555</v>
      </c>
      <c r="P18" s="26">
        <v>46459</v>
      </c>
      <c r="Q18" s="26">
        <v>212124</v>
      </c>
      <c r="R18" s="26">
        <v>126658</v>
      </c>
      <c r="S18" s="26">
        <v>21789</v>
      </c>
      <c r="T18" s="26">
        <v>0</v>
      </c>
      <c r="U18" s="26">
        <v>148447</v>
      </c>
      <c r="V18" s="26">
        <v>232624</v>
      </c>
      <c r="W18" s="26">
        <v>500000</v>
      </c>
      <c r="X18" s="26">
        <v>-267376</v>
      </c>
      <c r="Y18" s="106">
        <v>-53.48</v>
      </c>
      <c r="Z18" s="121">
        <v>500000</v>
      </c>
    </row>
    <row r="19" spans="1:26" ht="13.5">
      <c r="A19" s="157" t="s">
        <v>33</v>
      </c>
      <c r="B19" s="161"/>
      <c r="C19" s="121">
        <v>50575483</v>
      </c>
      <c r="D19" s="122">
        <v>57642154</v>
      </c>
      <c r="E19" s="26">
        <v>57642154</v>
      </c>
      <c r="F19" s="26">
        <v>0</v>
      </c>
      <c r="G19" s="26">
        <v>0</v>
      </c>
      <c r="H19" s="26">
        <v>0</v>
      </c>
      <c r="I19" s="26">
        <v>0</v>
      </c>
      <c r="J19" s="26">
        <v>-342763</v>
      </c>
      <c r="K19" s="26">
        <v>0</v>
      </c>
      <c r="L19" s="26">
        <v>4983074</v>
      </c>
      <c r="M19" s="26">
        <v>4640311</v>
      </c>
      <c r="N19" s="26">
        <v>15834025</v>
      </c>
      <c r="O19" s="26">
        <v>-1205002</v>
      </c>
      <c r="P19" s="26">
        <v>13651149</v>
      </c>
      <c r="Q19" s="26">
        <v>28280172</v>
      </c>
      <c r="R19" s="26">
        <v>0</v>
      </c>
      <c r="S19" s="26">
        <v>496884</v>
      </c>
      <c r="T19" s="26">
        <v>293007</v>
      </c>
      <c r="U19" s="26">
        <v>789891</v>
      </c>
      <c r="V19" s="26">
        <v>33710374</v>
      </c>
      <c r="W19" s="26">
        <v>57642154</v>
      </c>
      <c r="X19" s="26">
        <v>-23931780</v>
      </c>
      <c r="Y19" s="106">
        <v>-41.52</v>
      </c>
      <c r="Z19" s="121">
        <v>57642154</v>
      </c>
    </row>
    <row r="20" spans="1:26" ht="13.5">
      <c r="A20" s="157" t="s">
        <v>34</v>
      </c>
      <c r="B20" s="161" t="s">
        <v>95</v>
      </c>
      <c r="C20" s="121">
        <v>6705684</v>
      </c>
      <c r="D20" s="122">
        <v>5341277</v>
      </c>
      <c r="E20" s="20">
        <v>5341277</v>
      </c>
      <c r="F20" s="20">
        <v>21448494</v>
      </c>
      <c r="G20" s="20">
        <v>921898</v>
      </c>
      <c r="H20" s="20">
        <v>101339</v>
      </c>
      <c r="I20" s="20">
        <v>22471731</v>
      </c>
      <c r="J20" s="20">
        <v>-110935</v>
      </c>
      <c r="K20" s="20">
        <v>230747</v>
      </c>
      <c r="L20" s="20">
        <v>77076</v>
      </c>
      <c r="M20" s="20">
        <v>196888</v>
      </c>
      <c r="N20" s="20">
        <v>127892</v>
      </c>
      <c r="O20" s="20">
        <v>237987</v>
      </c>
      <c r="P20" s="20">
        <v>239164</v>
      </c>
      <c r="Q20" s="20">
        <v>605043</v>
      </c>
      <c r="R20" s="20">
        <v>142963</v>
      </c>
      <c r="S20" s="20">
        <v>-545891</v>
      </c>
      <c r="T20" s="20">
        <v>23055</v>
      </c>
      <c r="U20" s="20">
        <v>-379873</v>
      </c>
      <c r="V20" s="20">
        <v>22893789</v>
      </c>
      <c r="W20" s="20">
        <v>5341277</v>
      </c>
      <c r="X20" s="20">
        <v>17552512</v>
      </c>
      <c r="Y20" s="160">
        <v>328.62</v>
      </c>
      <c r="Z20" s="96">
        <v>5341277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35262</v>
      </c>
      <c r="U21" s="26">
        <v>35262</v>
      </c>
      <c r="V21" s="48">
        <v>35262</v>
      </c>
      <c r="W21" s="26">
        <v>0</v>
      </c>
      <c r="X21" s="26">
        <v>35262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208737999</v>
      </c>
      <c r="D22" s="165">
        <f t="shared" si="0"/>
        <v>246314811</v>
      </c>
      <c r="E22" s="166">
        <f t="shared" si="0"/>
        <v>246314811</v>
      </c>
      <c r="F22" s="166">
        <f t="shared" si="0"/>
        <v>37975523</v>
      </c>
      <c r="G22" s="166">
        <f t="shared" si="0"/>
        <v>25133505</v>
      </c>
      <c r="H22" s="166">
        <f t="shared" si="0"/>
        <v>28997654</v>
      </c>
      <c r="I22" s="166">
        <f t="shared" si="0"/>
        <v>92106682</v>
      </c>
      <c r="J22" s="166">
        <f t="shared" si="0"/>
        <v>7962848</v>
      </c>
      <c r="K22" s="166">
        <f t="shared" si="0"/>
        <v>13756296</v>
      </c>
      <c r="L22" s="166">
        <f t="shared" si="0"/>
        <v>23234059</v>
      </c>
      <c r="M22" s="166">
        <f t="shared" si="0"/>
        <v>44953203</v>
      </c>
      <c r="N22" s="166">
        <f t="shared" si="0"/>
        <v>34804233</v>
      </c>
      <c r="O22" s="166">
        <f t="shared" si="0"/>
        <v>9036303</v>
      </c>
      <c r="P22" s="166">
        <f t="shared" si="0"/>
        <v>34858487</v>
      </c>
      <c r="Q22" s="166">
        <f t="shared" si="0"/>
        <v>78699023</v>
      </c>
      <c r="R22" s="166">
        <f t="shared" si="0"/>
        <v>15610103</v>
      </c>
      <c r="S22" s="166">
        <f t="shared" si="0"/>
        <v>14637003</v>
      </c>
      <c r="T22" s="166">
        <f t="shared" si="0"/>
        <v>14281356</v>
      </c>
      <c r="U22" s="166">
        <f t="shared" si="0"/>
        <v>44528462</v>
      </c>
      <c r="V22" s="166">
        <f t="shared" si="0"/>
        <v>260287370</v>
      </c>
      <c r="W22" s="166">
        <f t="shared" si="0"/>
        <v>246314811</v>
      </c>
      <c r="X22" s="166">
        <f t="shared" si="0"/>
        <v>13972559</v>
      </c>
      <c r="Y22" s="167">
        <f>+IF(W22&lt;&gt;0,+(X22/W22)*100,0)</f>
        <v>5.672642641046868</v>
      </c>
      <c r="Z22" s="164">
        <f>SUM(Z5:Z21)</f>
        <v>246314811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81838735</v>
      </c>
      <c r="D25" s="122">
        <v>89613416</v>
      </c>
      <c r="E25" s="26">
        <v>89613416</v>
      </c>
      <c r="F25" s="26">
        <v>6945722</v>
      </c>
      <c r="G25" s="26">
        <v>7741227</v>
      </c>
      <c r="H25" s="26">
        <v>7263105</v>
      </c>
      <c r="I25" s="26">
        <v>21950054</v>
      </c>
      <c r="J25" s="26">
        <v>7075606</v>
      </c>
      <c r="K25" s="26">
        <v>10857627</v>
      </c>
      <c r="L25" s="26">
        <v>7190276</v>
      </c>
      <c r="M25" s="26">
        <v>25123509</v>
      </c>
      <c r="N25" s="26">
        <v>6613401</v>
      </c>
      <c r="O25" s="26">
        <v>6711187</v>
      </c>
      <c r="P25" s="26">
        <v>6745594</v>
      </c>
      <c r="Q25" s="26">
        <v>20070182</v>
      </c>
      <c r="R25" s="26">
        <v>6887332</v>
      </c>
      <c r="S25" s="26">
        <v>6933571</v>
      </c>
      <c r="T25" s="26">
        <v>7021402</v>
      </c>
      <c r="U25" s="26">
        <v>20842305</v>
      </c>
      <c r="V25" s="26">
        <v>87986050</v>
      </c>
      <c r="W25" s="26">
        <v>89613416</v>
      </c>
      <c r="X25" s="26">
        <v>-1627366</v>
      </c>
      <c r="Y25" s="106">
        <v>-1.82</v>
      </c>
      <c r="Z25" s="121">
        <v>89613416</v>
      </c>
    </row>
    <row r="26" spans="1:26" ht="13.5">
      <c r="A26" s="159" t="s">
        <v>37</v>
      </c>
      <c r="B26" s="158"/>
      <c r="C26" s="121">
        <v>28280511</v>
      </c>
      <c r="D26" s="122">
        <v>6945235</v>
      </c>
      <c r="E26" s="26">
        <v>6945235</v>
      </c>
      <c r="F26" s="26">
        <v>165153</v>
      </c>
      <c r="G26" s="26">
        <v>473812</v>
      </c>
      <c r="H26" s="26">
        <v>467730</v>
      </c>
      <c r="I26" s="26">
        <v>1106695</v>
      </c>
      <c r="J26" s="26">
        <v>459387</v>
      </c>
      <c r="K26" s="26">
        <v>479703</v>
      </c>
      <c r="L26" s="26">
        <v>521043</v>
      </c>
      <c r="M26" s="26">
        <v>1460133</v>
      </c>
      <c r="N26" s="26">
        <v>484059</v>
      </c>
      <c r="O26" s="26">
        <v>481254</v>
      </c>
      <c r="P26" s="26">
        <v>468503</v>
      </c>
      <c r="Q26" s="26">
        <v>1433816</v>
      </c>
      <c r="R26" s="26">
        <v>471310</v>
      </c>
      <c r="S26" s="26">
        <v>339276</v>
      </c>
      <c r="T26" s="26">
        <v>716436</v>
      </c>
      <c r="U26" s="26">
        <v>1527022</v>
      </c>
      <c r="V26" s="26">
        <v>5527666</v>
      </c>
      <c r="W26" s="26">
        <v>6945235</v>
      </c>
      <c r="X26" s="26">
        <v>-1417569</v>
      </c>
      <c r="Y26" s="106">
        <v>-20.41</v>
      </c>
      <c r="Z26" s="121">
        <v>6945235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23226857</v>
      </c>
      <c r="E27" s="26">
        <v>23226857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23226857</v>
      </c>
      <c r="X27" s="26">
        <v>-23226857</v>
      </c>
      <c r="Y27" s="106">
        <v>-100</v>
      </c>
      <c r="Z27" s="121">
        <v>23226857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37507853</v>
      </c>
      <c r="D30" s="122">
        <v>63762379</v>
      </c>
      <c r="E30" s="26">
        <v>63762379</v>
      </c>
      <c r="F30" s="26">
        <v>5553033</v>
      </c>
      <c r="G30" s="26">
        <v>6396591</v>
      </c>
      <c r="H30" s="26">
        <v>4941254</v>
      </c>
      <c r="I30" s="26">
        <v>16890878</v>
      </c>
      <c r="J30" s="26">
        <v>3462681</v>
      </c>
      <c r="K30" s="26">
        <v>3376635</v>
      </c>
      <c r="L30" s="26">
        <v>0</v>
      </c>
      <c r="M30" s="26">
        <v>6839316</v>
      </c>
      <c r="N30" s="26">
        <v>5360463</v>
      </c>
      <c r="O30" s="26">
        <v>0</v>
      </c>
      <c r="P30" s="26">
        <v>6113817</v>
      </c>
      <c r="Q30" s="26">
        <v>11474280</v>
      </c>
      <c r="R30" s="26">
        <v>3302726</v>
      </c>
      <c r="S30" s="26">
        <v>3274712</v>
      </c>
      <c r="T30" s="26">
        <v>5936166</v>
      </c>
      <c r="U30" s="26">
        <v>12513604</v>
      </c>
      <c r="V30" s="26">
        <v>47718078</v>
      </c>
      <c r="W30" s="26">
        <v>63762379</v>
      </c>
      <c r="X30" s="26">
        <v>-16044301</v>
      </c>
      <c r="Y30" s="106">
        <v>-25.16</v>
      </c>
      <c r="Z30" s="121">
        <v>63762379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1890000</v>
      </c>
      <c r="E31" s="26">
        <v>1890000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1890000</v>
      </c>
      <c r="X31" s="26">
        <v>-1890000</v>
      </c>
      <c r="Y31" s="106">
        <v>-100</v>
      </c>
      <c r="Z31" s="121">
        <v>1890000</v>
      </c>
    </row>
    <row r="32" spans="1:26" ht="13.5">
      <c r="A32" s="159" t="s">
        <v>121</v>
      </c>
      <c r="B32" s="158"/>
      <c r="C32" s="121">
        <v>394426</v>
      </c>
      <c r="D32" s="122">
        <v>410000</v>
      </c>
      <c r="E32" s="26">
        <v>410000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410000</v>
      </c>
      <c r="X32" s="26">
        <v>-410000</v>
      </c>
      <c r="Y32" s="106">
        <v>-100</v>
      </c>
      <c r="Z32" s="121">
        <v>410000</v>
      </c>
    </row>
    <row r="33" spans="1:26" ht="13.5">
      <c r="A33" s="159" t="s">
        <v>41</v>
      </c>
      <c r="B33" s="158"/>
      <c r="C33" s="121">
        <v>467920</v>
      </c>
      <c r="D33" s="122">
        <v>480000</v>
      </c>
      <c r="E33" s="26">
        <v>480000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480000</v>
      </c>
      <c r="X33" s="26">
        <v>-480000</v>
      </c>
      <c r="Y33" s="106">
        <v>-100</v>
      </c>
      <c r="Z33" s="121">
        <v>480000</v>
      </c>
    </row>
    <row r="34" spans="1:26" ht="13.5">
      <c r="A34" s="159" t="s">
        <v>42</v>
      </c>
      <c r="B34" s="158" t="s">
        <v>122</v>
      </c>
      <c r="C34" s="121">
        <v>50673698</v>
      </c>
      <c r="D34" s="122">
        <v>53423448</v>
      </c>
      <c r="E34" s="26">
        <v>53423448</v>
      </c>
      <c r="F34" s="26">
        <v>7443347</v>
      </c>
      <c r="G34" s="26">
        <v>9461545</v>
      </c>
      <c r="H34" s="26">
        <v>7881169</v>
      </c>
      <c r="I34" s="26">
        <v>24786061</v>
      </c>
      <c r="J34" s="26">
        <v>6204525</v>
      </c>
      <c r="K34" s="26">
        <v>6221574</v>
      </c>
      <c r="L34" s="26">
        <v>5861816</v>
      </c>
      <c r="M34" s="26">
        <v>18287915</v>
      </c>
      <c r="N34" s="26">
        <v>9800010</v>
      </c>
      <c r="O34" s="26">
        <v>5865983</v>
      </c>
      <c r="P34" s="26">
        <v>23721791</v>
      </c>
      <c r="Q34" s="26">
        <v>39387784</v>
      </c>
      <c r="R34" s="26">
        <v>7999583</v>
      </c>
      <c r="S34" s="26">
        <v>6776408</v>
      </c>
      <c r="T34" s="26">
        <v>13561631</v>
      </c>
      <c r="U34" s="26">
        <v>28337622</v>
      </c>
      <c r="V34" s="26">
        <v>110799382</v>
      </c>
      <c r="W34" s="26">
        <v>53423448</v>
      </c>
      <c r="X34" s="26">
        <v>57375934</v>
      </c>
      <c r="Y34" s="106">
        <v>107.4</v>
      </c>
      <c r="Z34" s="121">
        <v>53423448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199163143</v>
      </c>
      <c r="D36" s="165">
        <f t="shared" si="1"/>
        <v>239751335</v>
      </c>
      <c r="E36" s="166">
        <f t="shared" si="1"/>
        <v>239751335</v>
      </c>
      <c r="F36" s="166">
        <f t="shared" si="1"/>
        <v>20107255</v>
      </c>
      <c r="G36" s="166">
        <f t="shared" si="1"/>
        <v>24073175</v>
      </c>
      <c r="H36" s="166">
        <f t="shared" si="1"/>
        <v>20553258</v>
      </c>
      <c r="I36" s="166">
        <f t="shared" si="1"/>
        <v>64733688</v>
      </c>
      <c r="J36" s="166">
        <f t="shared" si="1"/>
        <v>17202199</v>
      </c>
      <c r="K36" s="166">
        <f t="shared" si="1"/>
        <v>20935539</v>
      </c>
      <c r="L36" s="166">
        <f t="shared" si="1"/>
        <v>13573135</v>
      </c>
      <c r="M36" s="166">
        <f t="shared" si="1"/>
        <v>51710873</v>
      </c>
      <c r="N36" s="166">
        <f t="shared" si="1"/>
        <v>22257933</v>
      </c>
      <c r="O36" s="166">
        <f t="shared" si="1"/>
        <v>13058424</v>
      </c>
      <c r="P36" s="166">
        <f t="shared" si="1"/>
        <v>37049705</v>
      </c>
      <c r="Q36" s="166">
        <f t="shared" si="1"/>
        <v>72366062</v>
      </c>
      <c r="R36" s="166">
        <f t="shared" si="1"/>
        <v>18660951</v>
      </c>
      <c r="S36" s="166">
        <f t="shared" si="1"/>
        <v>17323967</v>
      </c>
      <c r="T36" s="166">
        <f t="shared" si="1"/>
        <v>27235635</v>
      </c>
      <c r="U36" s="166">
        <f t="shared" si="1"/>
        <v>63220553</v>
      </c>
      <c r="V36" s="166">
        <f t="shared" si="1"/>
        <v>252031176</v>
      </c>
      <c r="W36" s="166">
        <f t="shared" si="1"/>
        <v>239751335</v>
      </c>
      <c r="X36" s="166">
        <f t="shared" si="1"/>
        <v>12279841</v>
      </c>
      <c r="Y36" s="167">
        <f>+IF(W36&lt;&gt;0,+(X36/W36)*100,0)</f>
        <v>5.121907246105637</v>
      </c>
      <c r="Z36" s="164">
        <f>SUM(Z25:Z35)</f>
        <v>239751335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9574856</v>
      </c>
      <c r="D38" s="176">
        <f t="shared" si="2"/>
        <v>6563476</v>
      </c>
      <c r="E38" s="72">
        <f t="shared" si="2"/>
        <v>6563476</v>
      </c>
      <c r="F38" s="72">
        <f t="shared" si="2"/>
        <v>17868268</v>
      </c>
      <c r="G38" s="72">
        <f t="shared" si="2"/>
        <v>1060330</v>
      </c>
      <c r="H38" s="72">
        <f t="shared" si="2"/>
        <v>8444396</v>
      </c>
      <c r="I38" s="72">
        <f t="shared" si="2"/>
        <v>27372994</v>
      </c>
      <c r="J38" s="72">
        <f t="shared" si="2"/>
        <v>-9239351</v>
      </c>
      <c r="K38" s="72">
        <f t="shared" si="2"/>
        <v>-7179243</v>
      </c>
      <c r="L38" s="72">
        <f t="shared" si="2"/>
        <v>9660924</v>
      </c>
      <c r="M38" s="72">
        <f t="shared" si="2"/>
        <v>-6757670</v>
      </c>
      <c r="N38" s="72">
        <f t="shared" si="2"/>
        <v>12546300</v>
      </c>
      <c r="O38" s="72">
        <f t="shared" si="2"/>
        <v>-4022121</v>
      </c>
      <c r="P38" s="72">
        <f t="shared" si="2"/>
        <v>-2191218</v>
      </c>
      <c r="Q38" s="72">
        <f t="shared" si="2"/>
        <v>6332961</v>
      </c>
      <c r="R38" s="72">
        <f t="shared" si="2"/>
        <v>-3050848</v>
      </c>
      <c r="S38" s="72">
        <f t="shared" si="2"/>
        <v>-2686964</v>
      </c>
      <c r="T38" s="72">
        <f t="shared" si="2"/>
        <v>-12954279</v>
      </c>
      <c r="U38" s="72">
        <f t="shared" si="2"/>
        <v>-18692091</v>
      </c>
      <c r="V38" s="72">
        <f t="shared" si="2"/>
        <v>8256194</v>
      </c>
      <c r="W38" s="72">
        <f>IF(E22=E36,0,W22-W36)</f>
        <v>6563476</v>
      </c>
      <c r="X38" s="72">
        <f t="shared" si="2"/>
        <v>1692718</v>
      </c>
      <c r="Y38" s="177">
        <f>+IF(W38&lt;&gt;0,+(X38/W38)*100,0)</f>
        <v>25.789962513765573</v>
      </c>
      <c r="Z38" s="175">
        <f>+Z22-Z36</f>
        <v>6563476</v>
      </c>
    </row>
    <row r="39" spans="1:26" ht="13.5">
      <c r="A39" s="157" t="s">
        <v>45</v>
      </c>
      <c r="B39" s="161"/>
      <c r="C39" s="121">
        <v>57475113</v>
      </c>
      <c r="D39" s="122">
        <v>63032624</v>
      </c>
      <c r="E39" s="26">
        <v>63032624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2116602</v>
      </c>
      <c r="O39" s="26">
        <v>0</v>
      </c>
      <c r="P39" s="26">
        <v>1587467</v>
      </c>
      <c r="Q39" s="26">
        <v>3704069</v>
      </c>
      <c r="R39" s="26">
        <v>0</v>
      </c>
      <c r="S39" s="26">
        <v>51450</v>
      </c>
      <c r="T39" s="26">
        <v>343397</v>
      </c>
      <c r="U39" s="26">
        <v>394847</v>
      </c>
      <c r="V39" s="26">
        <v>4098916</v>
      </c>
      <c r="W39" s="26">
        <v>63032624</v>
      </c>
      <c r="X39" s="26">
        <v>-58933708</v>
      </c>
      <c r="Y39" s="106">
        <v>-93.5</v>
      </c>
      <c r="Z39" s="121">
        <v>63032624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67049969</v>
      </c>
      <c r="D42" s="183">
        <f t="shared" si="3"/>
        <v>69596100</v>
      </c>
      <c r="E42" s="54">
        <f t="shared" si="3"/>
        <v>69596100</v>
      </c>
      <c r="F42" s="54">
        <f t="shared" si="3"/>
        <v>17868268</v>
      </c>
      <c r="G42" s="54">
        <f t="shared" si="3"/>
        <v>1060330</v>
      </c>
      <c r="H42" s="54">
        <f t="shared" si="3"/>
        <v>8444396</v>
      </c>
      <c r="I42" s="54">
        <f t="shared" si="3"/>
        <v>27372994</v>
      </c>
      <c r="J42" s="54">
        <f t="shared" si="3"/>
        <v>-9239351</v>
      </c>
      <c r="K42" s="54">
        <f t="shared" si="3"/>
        <v>-7179243</v>
      </c>
      <c r="L42" s="54">
        <f t="shared" si="3"/>
        <v>9660924</v>
      </c>
      <c r="M42" s="54">
        <f t="shared" si="3"/>
        <v>-6757670</v>
      </c>
      <c r="N42" s="54">
        <f t="shared" si="3"/>
        <v>14662902</v>
      </c>
      <c r="O42" s="54">
        <f t="shared" si="3"/>
        <v>-4022121</v>
      </c>
      <c r="P42" s="54">
        <f t="shared" si="3"/>
        <v>-603751</v>
      </c>
      <c r="Q42" s="54">
        <f t="shared" si="3"/>
        <v>10037030</v>
      </c>
      <c r="R42" s="54">
        <f t="shared" si="3"/>
        <v>-3050848</v>
      </c>
      <c r="S42" s="54">
        <f t="shared" si="3"/>
        <v>-2635514</v>
      </c>
      <c r="T42" s="54">
        <f t="shared" si="3"/>
        <v>-12610882</v>
      </c>
      <c r="U42" s="54">
        <f t="shared" si="3"/>
        <v>-18297244</v>
      </c>
      <c r="V42" s="54">
        <f t="shared" si="3"/>
        <v>12355110</v>
      </c>
      <c r="W42" s="54">
        <f t="shared" si="3"/>
        <v>69596100</v>
      </c>
      <c r="X42" s="54">
        <f t="shared" si="3"/>
        <v>-57240990</v>
      </c>
      <c r="Y42" s="184">
        <f>+IF(W42&lt;&gt;0,+(X42/W42)*100,0)</f>
        <v>-82.24741041523879</v>
      </c>
      <c r="Z42" s="182">
        <f>SUM(Z38:Z41)</f>
        <v>69596100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67049969</v>
      </c>
      <c r="D44" s="187">
        <f t="shared" si="4"/>
        <v>69596100</v>
      </c>
      <c r="E44" s="43">
        <f t="shared" si="4"/>
        <v>69596100</v>
      </c>
      <c r="F44" s="43">
        <f t="shared" si="4"/>
        <v>17868268</v>
      </c>
      <c r="G44" s="43">
        <f t="shared" si="4"/>
        <v>1060330</v>
      </c>
      <c r="H44" s="43">
        <f t="shared" si="4"/>
        <v>8444396</v>
      </c>
      <c r="I44" s="43">
        <f t="shared" si="4"/>
        <v>27372994</v>
      </c>
      <c r="J44" s="43">
        <f t="shared" si="4"/>
        <v>-9239351</v>
      </c>
      <c r="K44" s="43">
        <f t="shared" si="4"/>
        <v>-7179243</v>
      </c>
      <c r="L44" s="43">
        <f t="shared" si="4"/>
        <v>9660924</v>
      </c>
      <c r="M44" s="43">
        <f t="shared" si="4"/>
        <v>-6757670</v>
      </c>
      <c r="N44" s="43">
        <f t="shared" si="4"/>
        <v>14662902</v>
      </c>
      <c r="O44" s="43">
        <f t="shared" si="4"/>
        <v>-4022121</v>
      </c>
      <c r="P44" s="43">
        <f t="shared" si="4"/>
        <v>-603751</v>
      </c>
      <c r="Q44" s="43">
        <f t="shared" si="4"/>
        <v>10037030</v>
      </c>
      <c r="R44" s="43">
        <f t="shared" si="4"/>
        <v>-3050848</v>
      </c>
      <c r="S44" s="43">
        <f t="shared" si="4"/>
        <v>-2635514</v>
      </c>
      <c r="T44" s="43">
        <f t="shared" si="4"/>
        <v>-12610882</v>
      </c>
      <c r="U44" s="43">
        <f t="shared" si="4"/>
        <v>-18297244</v>
      </c>
      <c r="V44" s="43">
        <f t="shared" si="4"/>
        <v>12355110</v>
      </c>
      <c r="W44" s="43">
        <f t="shared" si="4"/>
        <v>69596100</v>
      </c>
      <c r="X44" s="43">
        <f t="shared" si="4"/>
        <v>-57240990</v>
      </c>
      <c r="Y44" s="188">
        <f>+IF(W44&lt;&gt;0,+(X44/W44)*100,0)</f>
        <v>-82.24741041523879</v>
      </c>
      <c r="Z44" s="186">
        <f>+Z42-Z43</f>
        <v>69596100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67049969</v>
      </c>
      <c r="D46" s="183">
        <f t="shared" si="5"/>
        <v>69596100</v>
      </c>
      <c r="E46" s="54">
        <f t="shared" si="5"/>
        <v>69596100</v>
      </c>
      <c r="F46" s="54">
        <f t="shared" si="5"/>
        <v>17868268</v>
      </c>
      <c r="G46" s="54">
        <f t="shared" si="5"/>
        <v>1060330</v>
      </c>
      <c r="H46" s="54">
        <f t="shared" si="5"/>
        <v>8444396</v>
      </c>
      <c r="I46" s="54">
        <f t="shared" si="5"/>
        <v>27372994</v>
      </c>
      <c r="J46" s="54">
        <f t="shared" si="5"/>
        <v>-9239351</v>
      </c>
      <c r="K46" s="54">
        <f t="shared" si="5"/>
        <v>-7179243</v>
      </c>
      <c r="L46" s="54">
        <f t="shared" si="5"/>
        <v>9660924</v>
      </c>
      <c r="M46" s="54">
        <f t="shared" si="5"/>
        <v>-6757670</v>
      </c>
      <c r="N46" s="54">
        <f t="shared" si="5"/>
        <v>14662902</v>
      </c>
      <c r="O46" s="54">
        <f t="shared" si="5"/>
        <v>-4022121</v>
      </c>
      <c r="P46" s="54">
        <f t="shared" si="5"/>
        <v>-603751</v>
      </c>
      <c r="Q46" s="54">
        <f t="shared" si="5"/>
        <v>10037030</v>
      </c>
      <c r="R46" s="54">
        <f t="shared" si="5"/>
        <v>-3050848</v>
      </c>
      <c r="S46" s="54">
        <f t="shared" si="5"/>
        <v>-2635514</v>
      </c>
      <c r="T46" s="54">
        <f t="shared" si="5"/>
        <v>-12610882</v>
      </c>
      <c r="U46" s="54">
        <f t="shared" si="5"/>
        <v>-18297244</v>
      </c>
      <c r="V46" s="54">
        <f t="shared" si="5"/>
        <v>12355110</v>
      </c>
      <c r="W46" s="54">
        <f t="shared" si="5"/>
        <v>69596100</v>
      </c>
      <c r="X46" s="54">
        <f t="shared" si="5"/>
        <v>-57240990</v>
      </c>
      <c r="Y46" s="184">
        <f>+IF(W46&lt;&gt;0,+(X46/W46)*100,0)</f>
        <v>-82.24741041523879</v>
      </c>
      <c r="Z46" s="182">
        <f>SUM(Z44:Z45)</f>
        <v>69596100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67049969</v>
      </c>
      <c r="D48" s="194">
        <f t="shared" si="6"/>
        <v>69596100</v>
      </c>
      <c r="E48" s="195">
        <f t="shared" si="6"/>
        <v>69596100</v>
      </c>
      <c r="F48" s="195">
        <f t="shared" si="6"/>
        <v>17868268</v>
      </c>
      <c r="G48" s="196">
        <f t="shared" si="6"/>
        <v>1060330</v>
      </c>
      <c r="H48" s="196">
        <f t="shared" si="6"/>
        <v>8444396</v>
      </c>
      <c r="I48" s="196">
        <f t="shared" si="6"/>
        <v>27372994</v>
      </c>
      <c r="J48" s="196">
        <f t="shared" si="6"/>
        <v>-9239351</v>
      </c>
      <c r="K48" s="196">
        <f t="shared" si="6"/>
        <v>-7179243</v>
      </c>
      <c r="L48" s="195">
        <f t="shared" si="6"/>
        <v>9660924</v>
      </c>
      <c r="M48" s="195">
        <f t="shared" si="6"/>
        <v>-6757670</v>
      </c>
      <c r="N48" s="196">
        <f t="shared" si="6"/>
        <v>14662902</v>
      </c>
      <c r="O48" s="196">
        <f t="shared" si="6"/>
        <v>-4022121</v>
      </c>
      <c r="P48" s="196">
        <f t="shared" si="6"/>
        <v>-603751</v>
      </c>
      <c r="Q48" s="196">
        <f t="shared" si="6"/>
        <v>10037030</v>
      </c>
      <c r="R48" s="196">
        <f t="shared" si="6"/>
        <v>-3050848</v>
      </c>
      <c r="S48" s="195">
        <f t="shared" si="6"/>
        <v>-2635514</v>
      </c>
      <c r="T48" s="195">
        <f t="shared" si="6"/>
        <v>-12610882</v>
      </c>
      <c r="U48" s="196">
        <f t="shared" si="6"/>
        <v>-18297244</v>
      </c>
      <c r="V48" s="196">
        <f t="shared" si="6"/>
        <v>12355110</v>
      </c>
      <c r="W48" s="196">
        <f t="shared" si="6"/>
        <v>69596100</v>
      </c>
      <c r="X48" s="196">
        <f t="shared" si="6"/>
        <v>-57240990</v>
      </c>
      <c r="Y48" s="197">
        <f>+IF(W48&lt;&gt;0,+(X48/W48)*100,0)</f>
        <v>-82.24741041523879</v>
      </c>
      <c r="Z48" s="198">
        <f>SUM(Z46:Z47)</f>
        <v>69596100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1010990</v>
      </c>
      <c r="D5" s="120">
        <f t="shared" si="0"/>
        <v>463000</v>
      </c>
      <c r="E5" s="66">
        <f t="shared" si="0"/>
        <v>463000</v>
      </c>
      <c r="F5" s="66">
        <f t="shared" si="0"/>
        <v>3429</v>
      </c>
      <c r="G5" s="66">
        <f t="shared" si="0"/>
        <v>0</v>
      </c>
      <c r="H5" s="66">
        <f t="shared" si="0"/>
        <v>48037</v>
      </c>
      <c r="I5" s="66">
        <f t="shared" si="0"/>
        <v>51466</v>
      </c>
      <c r="J5" s="66">
        <f t="shared" si="0"/>
        <v>44147</v>
      </c>
      <c r="K5" s="66">
        <f t="shared" si="0"/>
        <v>59930</v>
      </c>
      <c r="L5" s="66">
        <f t="shared" si="0"/>
        <v>9864</v>
      </c>
      <c r="M5" s="66">
        <f t="shared" si="0"/>
        <v>113941</v>
      </c>
      <c r="N5" s="66">
        <f t="shared" si="0"/>
        <v>10315</v>
      </c>
      <c r="O5" s="66">
        <f t="shared" si="0"/>
        <v>38846</v>
      </c>
      <c r="P5" s="66">
        <f t="shared" si="0"/>
        <v>76872</v>
      </c>
      <c r="Q5" s="66">
        <f t="shared" si="0"/>
        <v>126033</v>
      </c>
      <c r="R5" s="66">
        <f t="shared" si="0"/>
        <v>250090</v>
      </c>
      <c r="S5" s="66">
        <f t="shared" si="0"/>
        <v>1176810</v>
      </c>
      <c r="T5" s="66">
        <f t="shared" si="0"/>
        <v>34086</v>
      </c>
      <c r="U5" s="66">
        <f t="shared" si="0"/>
        <v>1460986</v>
      </c>
      <c r="V5" s="66">
        <f t="shared" si="0"/>
        <v>1752426</v>
      </c>
      <c r="W5" s="66">
        <f t="shared" si="0"/>
        <v>463000</v>
      </c>
      <c r="X5" s="66">
        <f t="shared" si="0"/>
        <v>1289426</v>
      </c>
      <c r="Y5" s="103">
        <f>+IF(W5&lt;&gt;0,+(X5/W5)*100,0)</f>
        <v>278.4937365010799</v>
      </c>
      <c r="Z5" s="119">
        <f>SUM(Z6:Z8)</f>
        <v>463000</v>
      </c>
    </row>
    <row r="6" spans="1:26" ht="13.5">
      <c r="A6" s="104" t="s">
        <v>74</v>
      </c>
      <c r="B6" s="102"/>
      <c r="C6" s="121">
        <v>607242</v>
      </c>
      <c r="D6" s="122">
        <v>22000</v>
      </c>
      <c r="E6" s="26">
        <v>22000</v>
      </c>
      <c r="F6" s="26"/>
      <c r="G6" s="26"/>
      <c r="H6" s="26">
        <v>14820</v>
      </c>
      <c r="I6" s="26">
        <v>14820</v>
      </c>
      <c r="J6" s="26"/>
      <c r="K6" s="26">
        <v>5013</v>
      </c>
      <c r="L6" s="26">
        <v>5269</v>
      </c>
      <c r="M6" s="26">
        <v>10282</v>
      </c>
      <c r="N6" s="26"/>
      <c r="O6" s="26"/>
      <c r="P6" s="26">
        <v>46986</v>
      </c>
      <c r="Q6" s="26">
        <v>46986</v>
      </c>
      <c r="R6" s="26">
        <v>183906</v>
      </c>
      <c r="S6" s="26">
        <v>1176632</v>
      </c>
      <c r="T6" s="26">
        <v>16563</v>
      </c>
      <c r="U6" s="26">
        <v>1377101</v>
      </c>
      <c r="V6" s="26">
        <v>1449189</v>
      </c>
      <c r="W6" s="26">
        <v>22000</v>
      </c>
      <c r="X6" s="26">
        <v>1427189</v>
      </c>
      <c r="Y6" s="106">
        <v>6487.22</v>
      </c>
      <c r="Z6" s="28">
        <v>22000</v>
      </c>
    </row>
    <row r="7" spans="1:26" ht="13.5">
      <c r="A7" s="104" t="s">
        <v>75</v>
      </c>
      <c r="B7" s="102"/>
      <c r="C7" s="123">
        <v>395017</v>
      </c>
      <c r="D7" s="124">
        <v>184000</v>
      </c>
      <c r="E7" s="125">
        <v>184000</v>
      </c>
      <c r="F7" s="125">
        <v>1150</v>
      </c>
      <c r="G7" s="125"/>
      <c r="H7" s="125">
        <v>30847</v>
      </c>
      <c r="I7" s="125">
        <v>31997</v>
      </c>
      <c r="J7" s="125">
        <v>28996</v>
      </c>
      <c r="K7" s="125">
        <v>54917</v>
      </c>
      <c r="L7" s="125">
        <v>4595</v>
      </c>
      <c r="M7" s="125">
        <v>88508</v>
      </c>
      <c r="N7" s="125">
        <v>6300</v>
      </c>
      <c r="O7" s="125">
        <v>25175</v>
      </c>
      <c r="P7" s="125">
        <v>-56</v>
      </c>
      <c r="Q7" s="125">
        <v>31419</v>
      </c>
      <c r="R7" s="125">
        <v>66184</v>
      </c>
      <c r="S7" s="125">
        <v>178</v>
      </c>
      <c r="T7" s="125">
        <v>17523</v>
      </c>
      <c r="U7" s="125">
        <v>83885</v>
      </c>
      <c r="V7" s="125">
        <v>235809</v>
      </c>
      <c r="W7" s="125">
        <v>184000</v>
      </c>
      <c r="X7" s="125">
        <v>51809</v>
      </c>
      <c r="Y7" s="107">
        <v>28.16</v>
      </c>
      <c r="Z7" s="200">
        <v>184000</v>
      </c>
    </row>
    <row r="8" spans="1:26" ht="13.5">
      <c r="A8" s="104" t="s">
        <v>76</v>
      </c>
      <c r="B8" s="102"/>
      <c r="C8" s="121">
        <v>8731</v>
      </c>
      <c r="D8" s="122">
        <v>257000</v>
      </c>
      <c r="E8" s="26">
        <v>257000</v>
      </c>
      <c r="F8" s="26">
        <v>2279</v>
      </c>
      <c r="G8" s="26"/>
      <c r="H8" s="26">
        <v>2370</v>
      </c>
      <c r="I8" s="26">
        <v>4649</v>
      </c>
      <c r="J8" s="26">
        <v>15151</v>
      </c>
      <c r="K8" s="26"/>
      <c r="L8" s="26"/>
      <c r="M8" s="26">
        <v>15151</v>
      </c>
      <c r="N8" s="26">
        <v>4015</v>
      </c>
      <c r="O8" s="26">
        <v>13671</v>
      </c>
      <c r="P8" s="26">
        <v>29942</v>
      </c>
      <c r="Q8" s="26">
        <v>47628</v>
      </c>
      <c r="R8" s="26"/>
      <c r="S8" s="26"/>
      <c r="T8" s="26"/>
      <c r="U8" s="26"/>
      <c r="V8" s="26">
        <v>67428</v>
      </c>
      <c r="W8" s="26">
        <v>257000</v>
      </c>
      <c r="X8" s="26">
        <v>-189572</v>
      </c>
      <c r="Y8" s="106">
        <v>-73.76</v>
      </c>
      <c r="Z8" s="28">
        <v>257000</v>
      </c>
    </row>
    <row r="9" spans="1:26" ht="13.5">
      <c r="A9" s="101" t="s">
        <v>77</v>
      </c>
      <c r="B9" s="102"/>
      <c r="C9" s="119">
        <f aca="true" t="shared" si="1" ref="C9:X9">SUM(C10:C14)</f>
        <v>6667051</v>
      </c>
      <c r="D9" s="120">
        <f t="shared" si="1"/>
        <v>5818260</v>
      </c>
      <c r="E9" s="66">
        <f t="shared" si="1"/>
        <v>5818260</v>
      </c>
      <c r="F9" s="66">
        <f t="shared" si="1"/>
        <v>17385</v>
      </c>
      <c r="G9" s="66">
        <f t="shared" si="1"/>
        <v>0</v>
      </c>
      <c r="H9" s="66">
        <f t="shared" si="1"/>
        <v>459757</v>
      </c>
      <c r="I9" s="66">
        <f t="shared" si="1"/>
        <v>477142</v>
      </c>
      <c r="J9" s="66">
        <f t="shared" si="1"/>
        <v>483124</v>
      </c>
      <c r="K9" s="66">
        <f t="shared" si="1"/>
        <v>4348</v>
      </c>
      <c r="L9" s="66">
        <f t="shared" si="1"/>
        <v>0</v>
      </c>
      <c r="M9" s="66">
        <f t="shared" si="1"/>
        <v>487472</v>
      </c>
      <c r="N9" s="66">
        <f t="shared" si="1"/>
        <v>79937</v>
      </c>
      <c r="O9" s="66">
        <f t="shared" si="1"/>
        <v>60432</v>
      </c>
      <c r="P9" s="66">
        <f t="shared" si="1"/>
        <v>138889</v>
      </c>
      <c r="Q9" s="66">
        <f t="shared" si="1"/>
        <v>279258</v>
      </c>
      <c r="R9" s="66">
        <f t="shared" si="1"/>
        <v>126578</v>
      </c>
      <c r="S9" s="66">
        <f t="shared" si="1"/>
        <v>354988</v>
      </c>
      <c r="T9" s="66">
        <f t="shared" si="1"/>
        <v>2223101</v>
      </c>
      <c r="U9" s="66">
        <f t="shared" si="1"/>
        <v>2704667</v>
      </c>
      <c r="V9" s="66">
        <f t="shared" si="1"/>
        <v>3948539</v>
      </c>
      <c r="W9" s="66">
        <f t="shared" si="1"/>
        <v>5818260</v>
      </c>
      <c r="X9" s="66">
        <f t="shared" si="1"/>
        <v>-1869721</v>
      </c>
      <c r="Y9" s="103">
        <f>+IF(W9&lt;&gt;0,+(X9/W9)*100,0)</f>
        <v>-32.13539786809115</v>
      </c>
      <c r="Z9" s="68">
        <f>SUM(Z10:Z14)</f>
        <v>5818260</v>
      </c>
    </row>
    <row r="10" spans="1:26" ht="13.5">
      <c r="A10" s="104" t="s">
        <v>78</v>
      </c>
      <c r="B10" s="102"/>
      <c r="C10" s="121">
        <v>4875356</v>
      </c>
      <c r="D10" s="122">
        <v>3125510</v>
      </c>
      <c r="E10" s="26">
        <v>3125510</v>
      </c>
      <c r="F10" s="26">
        <v>15000</v>
      </c>
      <c r="G10" s="26"/>
      <c r="H10" s="26">
        <v>60884</v>
      </c>
      <c r="I10" s="26">
        <v>75884</v>
      </c>
      <c r="J10" s="26">
        <v>275010</v>
      </c>
      <c r="K10" s="26"/>
      <c r="L10" s="26"/>
      <c r="M10" s="26">
        <v>275010</v>
      </c>
      <c r="N10" s="26">
        <v>10278</v>
      </c>
      <c r="O10" s="26">
        <v>52248</v>
      </c>
      <c r="P10" s="26">
        <v>74297</v>
      </c>
      <c r="Q10" s="26">
        <v>136823</v>
      </c>
      <c r="R10" s="26">
        <v>119872</v>
      </c>
      <c r="S10" s="26">
        <v>195563</v>
      </c>
      <c r="T10" s="26">
        <v>230102</v>
      </c>
      <c r="U10" s="26">
        <v>545537</v>
      </c>
      <c r="V10" s="26">
        <v>1033254</v>
      </c>
      <c r="W10" s="26">
        <v>3125510</v>
      </c>
      <c r="X10" s="26">
        <v>-2092256</v>
      </c>
      <c r="Y10" s="106">
        <v>-66.94</v>
      </c>
      <c r="Z10" s="28">
        <v>3125510</v>
      </c>
    </row>
    <row r="11" spans="1:26" ht="13.5">
      <c r="A11" s="104" t="s">
        <v>79</v>
      </c>
      <c r="B11" s="102"/>
      <c r="C11" s="121">
        <v>1034145</v>
      </c>
      <c r="D11" s="122">
        <v>538000</v>
      </c>
      <c r="E11" s="26">
        <v>538000</v>
      </c>
      <c r="F11" s="26"/>
      <c r="G11" s="26"/>
      <c r="H11" s="26">
        <v>381565</v>
      </c>
      <c r="I11" s="26">
        <v>381565</v>
      </c>
      <c r="J11" s="26">
        <v>170196</v>
      </c>
      <c r="K11" s="26"/>
      <c r="L11" s="26"/>
      <c r="M11" s="26">
        <v>170196</v>
      </c>
      <c r="N11" s="26"/>
      <c r="O11" s="26">
        <v>944</v>
      </c>
      <c r="P11" s="26">
        <v>64592</v>
      </c>
      <c r="Q11" s="26">
        <v>65536</v>
      </c>
      <c r="R11" s="26"/>
      <c r="S11" s="26"/>
      <c r="T11" s="26">
        <v>1580150</v>
      </c>
      <c r="U11" s="26">
        <v>1580150</v>
      </c>
      <c r="V11" s="26">
        <v>2197447</v>
      </c>
      <c r="W11" s="26">
        <v>538000</v>
      </c>
      <c r="X11" s="26">
        <v>1659447</v>
      </c>
      <c r="Y11" s="106">
        <v>308.45</v>
      </c>
      <c r="Z11" s="28">
        <v>538000</v>
      </c>
    </row>
    <row r="12" spans="1:26" ht="13.5">
      <c r="A12" s="104" t="s">
        <v>80</v>
      </c>
      <c r="B12" s="102"/>
      <c r="C12" s="121">
        <v>615878</v>
      </c>
      <c r="D12" s="122">
        <v>1974750</v>
      </c>
      <c r="E12" s="26">
        <v>1974750</v>
      </c>
      <c r="F12" s="26">
        <v>2385</v>
      </c>
      <c r="G12" s="26"/>
      <c r="H12" s="26">
        <v>17308</v>
      </c>
      <c r="I12" s="26">
        <v>19693</v>
      </c>
      <c r="J12" s="26">
        <v>20308</v>
      </c>
      <c r="K12" s="26">
        <v>2449</v>
      </c>
      <c r="L12" s="26"/>
      <c r="M12" s="26">
        <v>22757</v>
      </c>
      <c r="N12" s="26">
        <v>69659</v>
      </c>
      <c r="O12" s="26">
        <v>7240</v>
      </c>
      <c r="P12" s="26"/>
      <c r="Q12" s="26">
        <v>76899</v>
      </c>
      <c r="R12" s="26">
        <v>6706</v>
      </c>
      <c r="S12" s="26">
        <v>159425</v>
      </c>
      <c r="T12" s="26">
        <v>412849</v>
      </c>
      <c r="U12" s="26">
        <v>578980</v>
      </c>
      <c r="V12" s="26">
        <v>698329</v>
      </c>
      <c r="W12" s="26">
        <v>1974750</v>
      </c>
      <c r="X12" s="26">
        <v>-1276421</v>
      </c>
      <c r="Y12" s="106">
        <v>-64.64</v>
      </c>
      <c r="Z12" s="28">
        <v>1974750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141672</v>
      </c>
      <c r="D14" s="124">
        <v>180000</v>
      </c>
      <c r="E14" s="125">
        <v>180000</v>
      </c>
      <c r="F14" s="125"/>
      <c r="G14" s="125"/>
      <c r="H14" s="125"/>
      <c r="I14" s="125"/>
      <c r="J14" s="125">
        <v>17610</v>
      </c>
      <c r="K14" s="125">
        <v>1899</v>
      </c>
      <c r="L14" s="125"/>
      <c r="M14" s="125">
        <v>19509</v>
      </c>
      <c r="N14" s="125"/>
      <c r="O14" s="125"/>
      <c r="P14" s="125"/>
      <c r="Q14" s="125"/>
      <c r="R14" s="125"/>
      <c r="S14" s="125"/>
      <c r="T14" s="125"/>
      <c r="U14" s="125"/>
      <c r="V14" s="125">
        <v>19509</v>
      </c>
      <c r="W14" s="125">
        <v>180000</v>
      </c>
      <c r="X14" s="125">
        <v>-160491</v>
      </c>
      <c r="Y14" s="107">
        <v>-89.16</v>
      </c>
      <c r="Z14" s="200">
        <v>180000</v>
      </c>
    </row>
    <row r="15" spans="1:26" ht="13.5">
      <c r="A15" s="101" t="s">
        <v>83</v>
      </c>
      <c r="B15" s="108"/>
      <c r="C15" s="119">
        <f aca="true" t="shared" si="2" ref="C15:X15">SUM(C16:C18)</f>
        <v>24078436</v>
      </c>
      <c r="D15" s="120">
        <f t="shared" si="2"/>
        <v>12896800</v>
      </c>
      <c r="E15" s="66">
        <f t="shared" si="2"/>
        <v>12896800</v>
      </c>
      <c r="F15" s="66">
        <f t="shared" si="2"/>
        <v>15280</v>
      </c>
      <c r="G15" s="66">
        <f t="shared" si="2"/>
        <v>0</v>
      </c>
      <c r="H15" s="66">
        <f t="shared" si="2"/>
        <v>1171231</v>
      </c>
      <c r="I15" s="66">
        <f t="shared" si="2"/>
        <v>1186511</v>
      </c>
      <c r="J15" s="66">
        <f t="shared" si="2"/>
        <v>244302</v>
      </c>
      <c r="K15" s="66">
        <f t="shared" si="2"/>
        <v>18234</v>
      </c>
      <c r="L15" s="66">
        <f t="shared" si="2"/>
        <v>6790</v>
      </c>
      <c r="M15" s="66">
        <f t="shared" si="2"/>
        <v>269326</v>
      </c>
      <c r="N15" s="66">
        <f t="shared" si="2"/>
        <v>24864</v>
      </c>
      <c r="O15" s="66">
        <f t="shared" si="2"/>
        <v>3377000</v>
      </c>
      <c r="P15" s="66">
        <f t="shared" si="2"/>
        <v>239064</v>
      </c>
      <c r="Q15" s="66">
        <f t="shared" si="2"/>
        <v>3640928</v>
      </c>
      <c r="R15" s="66">
        <f t="shared" si="2"/>
        <v>1460326</v>
      </c>
      <c r="S15" s="66">
        <f t="shared" si="2"/>
        <v>2347716</v>
      </c>
      <c r="T15" s="66">
        <f t="shared" si="2"/>
        <v>1438919</v>
      </c>
      <c r="U15" s="66">
        <f t="shared" si="2"/>
        <v>5246961</v>
      </c>
      <c r="V15" s="66">
        <f t="shared" si="2"/>
        <v>10343726</v>
      </c>
      <c r="W15" s="66">
        <f t="shared" si="2"/>
        <v>12896800</v>
      </c>
      <c r="X15" s="66">
        <f t="shared" si="2"/>
        <v>-2553074</v>
      </c>
      <c r="Y15" s="103">
        <f>+IF(W15&lt;&gt;0,+(X15/W15)*100,0)</f>
        <v>-19.79618199863532</v>
      </c>
      <c r="Z15" s="68">
        <f>SUM(Z16:Z18)</f>
        <v>12896800</v>
      </c>
    </row>
    <row r="16" spans="1:26" ht="13.5">
      <c r="A16" s="104" t="s">
        <v>84</v>
      </c>
      <c r="B16" s="102"/>
      <c r="C16" s="121">
        <v>247744</v>
      </c>
      <c r="D16" s="122"/>
      <c r="E16" s="26"/>
      <c r="F16" s="26">
        <v>15280</v>
      </c>
      <c r="G16" s="26"/>
      <c r="H16" s="26">
        <v>49904</v>
      </c>
      <c r="I16" s="26">
        <v>65184</v>
      </c>
      <c r="J16" s="26"/>
      <c r="K16" s="26"/>
      <c r="L16" s="26"/>
      <c r="M16" s="26"/>
      <c r="N16" s="26">
        <v>13300</v>
      </c>
      <c r="O16" s="26"/>
      <c r="P16" s="26">
        <v>57931</v>
      </c>
      <c r="Q16" s="26">
        <v>71231</v>
      </c>
      <c r="R16" s="26">
        <v>12896</v>
      </c>
      <c r="S16" s="26">
        <v>32907</v>
      </c>
      <c r="T16" s="26">
        <v>64814</v>
      </c>
      <c r="U16" s="26">
        <v>110617</v>
      </c>
      <c r="V16" s="26">
        <v>247032</v>
      </c>
      <c r="W16" s="26"/>
      <c r="X16" s="26">
        <v>247032</v>
      </c>
      <c r="Y16" s="106"/>
      <c r="Z16" s="28"/>
    </row>
    <row r="17" spans="1:26" ht="13.5">
      <c r="A17" s="104" t="s">
        <v>85</v>
      </c>
      <c r="B17" s="102"/>
      <c r="C17" s="121">
        <v>23830692</v>
      </c>
      <c r="D17" s="122">
        <v>8861580</v>
      </c>
      <c r="E17" s="26">
        <v>8861580</v>
      </c>
      <c r="F17" s="26"/>
      <c r="G17" s="26"/>
      <c r="H17" s="26">
        <v>1121327</v>
      </c>
      <c r="I17" s="26">
        <v>1121327</v>
      </c>
      <c r="J17" s="26">
        <v>244302</v>
      </c>
      <c r="K17" s="26">
        <v>18234</v>
      </c>
      <c r="L17" s="26"/>
      <c r="M17" s="26">
        <v>262536</v>
      </c>
      <c r="N17" s="26">
        <v>9249</v>
      </c>
      <c r="O17" s="26">
        <v>3376555</v>
      </c>
      <c r="P17" s="26">
        <v>181133</v>
      </c>
      <c r="Q17" s="26">
        <v>3566937</v>
      </c>
      <c r="R17" s="26">
        <v>1447430</v>
      </c>
      <c r="S17" s="26">
        <v>2314809</v>
      </c>
      <c r="T17" s="26">
        <v>1373563</v>
      </c>
      <c r="U17" s="26">
        <v>5135802</v>
      </c>
      <c r="V17" s="26">
        <v>10086602</v>
      </c>
      <c r="W17" s="26">
        <v>8861580</v>
      </c>
      <c r="X17" s="26">
        <v>1225022</v>
      </c>
      <c r="Y17" s="106">
        <v>13.82</v>
      </c>
      <c r="Z17" s="28">
        <v>8861580</v>
      </c>
    </row>
    <row r="18" spans="1:26" ht="13.5">
      <c r="A18" s="104" t="s">
        <v>86</v>
      </c>
      <c r="B18" s="102"/>
      <c r="C18" s="121"/>
      <c r="D18" s="122">
        <v>4035220</v>
      </c>
      <c r="E18" s="26">
        <v>4035220</v>
      </c>
      <c r="F18" s="26"/>
      <c r="G18" s="26"/>
      <c r="H18" s="26"/>
      <c r="I18" s="26"/>
      <c r="J18" s="26"/>
      <c r="K18" s="26"/>
      <c r="L18" s="26">
        <v>6790</v>
      </c>
      <c r="M18" s="26">
        <v>6790</v>
      </c>
      <c r="N18" s="26">
        <v>2315</v>
      </c>
      <c r="O18" s="26">
        <v>445</v>
      </c>
      <c r="P18" s="26"/>
      <c r="Q18" s="26">
        <v>2760</v>
      </c>
      <c r="R18" s="26"/>
      <c r="S18" s="26"/>
      <c r="T18" s="26">
        <v>542</v>
      </c>
      <c r="U18" s="26">
        <v>542</v>
      </c>
      <c r="V18" s="26">
        <v>10092</v>
      </c>
      <c r="W18" s="26">
        <v>4035220</v>
      </c>
      <c r="X18" s="26">
        <v>-4025128</v>
      </c>
      <c r="Y18" s="106">
        <v>-99.75</v>
      </c>
      <c r="Z18" s="28">
        <v>4035220</v>
      </c>
    </row>
    <row r="19" spans="1:26" ht="13.5">
      <c r="A19" s="101" t="s">
        <v>87</v>
      </c>
      <c r="B19" s="108"/>
      <c r="C19" s="119">
        <f aca="true" t="shared" si="3" ref="C19:X19">SUM(C20:C23)</f>
        <v>30768089</v>
      </c>
      <c r="D19" s="120">
        <f t="shared" si="3"/>
        <v>41733860</v>
      </c>
      <c r="E19" s="66">
        <f t="shared" si="3"/>
        <v>41733860</v>
      </c>
      <c r="F19" s="66">
        <f t="shared" si="3"/>
        <v>7465</v>
      </c>
      <c r="G19" s="66">
        <f t="shared" si="3"/>
        <v>0</v>
      </c>
      <c r="H19" s="66">
        <f t="shared" si="3"/>
        <v>1379138</v>
      </c>
      <c r="I19" s="66">
        <f t="shared" si="3"/>
        <v>1386603</v>
      </c>
      <c r="J19" s="66">
        <f t="shared" si="3"/>
        <v>1788033</v>
      </c>
      <c r="K19" s="66">
        <f t="shared" si="3"/>
        <v>132247</v>
      </c>
      <c r="L19" s="66">
        <f t="shared" si="3"/>
        <v>1640778</v>
      </c>
      <c r="M19" s="66">
        <f t="shared" si="3"/>
        <v>3561058</v>
      </c>
      <c r="N19" s="66">
        <f t="shared" si="3"/>
        <v>49740</v>
      </c>
      <c r="O19" s="66">
        <f t="shared" si="3"/>
        <v>173313</v>
      </c>
      <c r="P19" s="66">
        <f t="shared" si="3"/>
        <v>318155</v>
      </c>
      <c r="Q19" s="66">
        <f t="shared" si="3"/>
        <v>541208</v>
      </c>
      <c r="R19" s="66">
        <f t="shared" si="3"/>
        <v>738422</v>
      </c>
      <c r="S19" s="66">
        <f t="shared" si="3"/>
        <v>907966</v>
      </c>
      <c r="T19" s="66">
        <f t="shared" si="3"/>
        <v>7202114</v>
      </c>
      <c r="U19" s="66">
        <f t="shared" si="3"/>
        <v>8848502</v>
      </c>
      <c r="V19" s="66">
        <f t="shared" si="3"/>
        <v>14337371</v>
      </c>
      <c r="W19" s="66">
        <f t="shared" si="3"/>
        <v>41733860</v>
      </c>
      <c r="X19" s="66">
        <f t="shared" si="3"/>
        <v>-27396489</v>
      </c>
      <c r="Y19" s="103">
        <f>+IF(W19&lt;&gt;0,+(X19/W19)*100,0)</f>
        <v>-65.64571070109498</v>
      </c>
      <c r="Z19" s="68">
        <f>SUM(Z20:Z23)</f>
        <v>41733860</v>
      </c>
    </row>
    <row r="20" spans="1:26" ht="13.5">
      <c r="A20" s="104" t="s">
        <v>88</v>
      </c>
      <c r="B20" s="102"/>
      <c r="C20" s="121">
        <v>18678353</v>
      </c>
      <c r="D20" s="122">
        <v>6735720</v>
      </c>
      <c r="E20" s="26">
        <v>6735720</v>
      </c>
      <c r="F20" s="26">
        <v>7465</v>
      </c>
      <c r="G20" s="26"/>
      <c r="H20" s="26">
        <v>309365</v>
      </c>
      <c r="I20" s="26">
        <v>316830</v>
      </c>
      <c r="J20" s="26">
        <v>1182108</v>
      </c>
      <c r="K20" s="26">
        <v>38939</v>
      </c>
      <c r="L20" s="26">
        <v>1505904</v>
      </c>
      <c r="M20" s="26">
        <v>2726951</v>
      </c>
      <c r="N20" s="26">
        <v>54526</v>
      </c>
      <c r="O20" s="26">
        <v>34760</v>
      </c>
      <c r="P20" s="26">
        <v>293025</v>
      </c>
      <c r="Q20" s="26">
        <v>382311</v>
      </c>
      <c r="R20" s="26">
        <v>676416</v>
      </c>
      <c r="S20" s="26">
        <v>290264</v>
      </c>
      <c r="T20" s="26">
        <v>2560159</v>
      </c>
      <c r="U20" s="26">
        <v>3526839</v>
      </c>
      <c r="V20" s="26">
        <v>6952931</v>
      </c>
      <c r="W20" s="26">
        <v>6735720</v>
      </c>
      <c r="X20" s="26">
        <v>217211</v>
      </c>
      <c r="Y20" s="106">
        <v>3.22</v>
      </c>
      <c r="Z20" s="28">
        <v>6735720</v>
      </c>
    </row>
    <row r="21" spans="1:26" ht="13.5">
      <c r="A21" s="104" t="s">
        <v>89</v>
      </c>
      <c r="B21" s="102"/>
      <c r="C21" s="121">
        <v>2523129</v>
      </c>
      <c r="D21" s="122">
        <v>9670750</v>
      </c>
      <c r="E21" s="26">
        <v>9670750</v>
      </c>
      <c r="F21" s="26"/>
      <c r="G21" s="26"/>
      <c r="H21" s="26">
        <v>394942</v>
      </c>
      <c r="I21" s="26">
        <v>394942</v>
      </c>
      <c r="J21" s="26">
        <v>128877</v>
      </c>
      <c r="K21" s="26">
        <v>54338</v>
      </c>
      <c r="L21" s="26"/>
      <c r="M21" s="26">
        <v>183215</v>
      </c>
      <c r="N21" s="26"/>
      <c r="O21" s="26"/>
      <c r="P21" s="26">
        <v>29916</v>
      </c>
      <c r="Q21" s="26">
        <v>29916</v>
      </c>
      <c r="R21" s="26">
        <v>48045</v>
      </c>
      <c r="S21" s="26">
        <v>188651</v>
      </c>
      <c r="T21" s="26">
        <v>693933</v>
      </c>
      <c r="U21" s="26">
        <v>930629</v>
      </c>
      <c r="V21" s="26">
        <v>1538702</v>
      </c>
      <c r="W21" s="26">
        <v>9670750</v>
      </c>
      <c r="X21" s="26">
        <v>-8132048</v>
      </c>
      <c r="Y21" s="106">
        <v>-84.09</v>
      </c>
      <c r="Z21" s="28">
        <v>9670750</v>
      </c>
    </row>
    <row r="22" spans="1:26" ht="13.5">
      <c r="A22" s="104" t="s">
        <v>90</v>
      </c>
      <c r="B22" s="102"/>
      <c r="C22" s="123">
        <v>9566607</v>
      </c>
      <c r="D22" s="124">
        <v>13172390</v>
      </c>
      <c r="E22" s="125">
        <v>13172390</v>
      </c>
      <c r="F22" s="125"/>
      <c r="G22" s="125"/>
      <c r="H22" s="125">
        <v>674831</v>
      </c>
      <c r="I22" s="125">
        <v>674831</v>
      </c>
      <c r="J22" s="125">
        <v>477048</v>
      </c>
      <c r="K22" s="125">
        <v>38970</v>
      </c>
      <c r="L22" s="125">
        <v>72988</v>
      </c>
      <c r="M22" s="125">
        <v>589006</v>
      </c>
      <c r="N22" s="125">
        <v>-4786</v>
      </c>
      <c r="O22" s="125">
        <v>87006</v>
      </c>
      <c r="P22" s="125">
        <v>-4786</v>
      </c>
      <c r="Q22" s="125">
        <v>77434</v>
      </c>
      <c r="R22" s="125">
        <v>13961</v>
      </c>
      <c r="S22" s="125">
        <v>429051</v>
      </c>
      <c r="T22" s="125">
        <v>3939322</v>
      </c>
      <c r="U22" s="125">
        <v>4382334</v>
      </c>
      <c r="V22" s="125">
        <v>5723605</v>
      </c>
      <c r="W22" s="125">
        <v>13172390</v>
      </c>
      <c r="X22" s="125">
        <v>-7448785</v>
      </c>
      <c r="Y22" s="107">
        <v>-56.55</v>
      </c>
      <c r="Z22" s="200">
        <v>13172390</v>
      </c>
    </row>
    <row r="23" spans="1:26" ht="13.5">
      <c r="A23" s="104" t="s">
        <v>91</v>
      </c>
      <c r="B23" s="102"/>
      <c r="C23" s="121"/>
      <c r="D23" s="122">
        <v>12155000</v>
      </c>
      <c r="E23" s="26">
        <v>12155000</v>
      </c>
      <c r="F23" s="26"/>
      <c r="G23" s="26"/>
      <c r="H23" s="26"/>
      <c r="I23" s="26"/>
      <c r="J23" s="26"/>
      <c r="K23" s="26"/>
      <c r="L23" s="26">
        <v>61886</v>
      </c>
      <c r="M23" s="26">
        <v>61886</v>
      </c>
      <c r="N23" s="26"/>
      <c r="O23" s="26">
        <v>51547</v>
      </c>
      <c r="P23" s="26"/>
      <c r="Q23" s="26">
        <v>51547</v>
      </c>
      <c r="R23" s="26"/>
      <c r="S23" s="26"/>
      <c r="T23" s="26">
        <v>8700</v>
      </c>
      <c r="U23" s="26">
        <v>8700</v>
      </c>
      <c r="V23" s="26">
        <v>122133</v>
      </c>
      <c r="W23" s="26">
        <v>12155000</v>
      </c>
      <c r="X23" s="26">
        <v>-12032867</v>
      </c>
      <c r="Y23" s="106">
        <v>-99</v>
      </c>
      <c r="Z23" s="28">
        <v>12155000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62524566</v>
      </c>
      <c r="D25" s="206">
        <f t="shared" si="4"/>
        <v>60911920</v>
      </c>
      <c r="E25" s="195">
        <f t="shared" si="4"/>
        <v>60911920</v>
      </c>
      <c r="F25" s="195">
        <f t="shared" si="4"/>
        <v>43559</v>
      </c>
      <c r="G25" s="195">
        <f t="shared" si="4"/>
        <v>0</v>
      </c>
      <c r="H25" s="195">
        <f t="shared" si="4"/>
        <v>3058163</v>
      </c>
      <c r="I25" s="195">
        <f t="shared" si="4"/>
        <v>3101722</v>
      </c>
      <c r="J25" s="195">
        <f t="shared" si="4"/>
        <v>2559606</v>
      </c>
      <c r="K25" s="195">
        <f t="shared" si="4"/>
        <v>214759</v>
      </c>
      <c r="L25" s="195">
        <f t="shared" si="4"/>
        <v>1657432</v>
      </c>
      <c r="M25" s="195">
        <f t="shared" si="4"/>
        <v>4431797</v>
      </c>
      <c r="N25" s="195">
        <f t="shared" si="4"/>
        <v>164856</v>
      </c>
      <c r="O25" s="195">
        <f t="shared" si="4"/>
        <v>3649591</v>
      </c>
      <c r="P25" s="195">
        <f t="shared" si="4"/>
        <v>772980</v>
      </c>
      <c r="Q25" s="195">
        <f t="shared" si="4"/>
        <v>4587427</v>
      </c>
      <c r="R25" s="195">
        <f t="shared" si="4"/>
        <v>2575416</v>
      </c>
      <c r="S25" s="195">
        <f t="shared" si="4"/>
        <v>4787480</v>
      </c>
      <c r="T25" s="195">
        <f t="shared" si="4"/>
        <v>10898220</v>
      </c>
      <c r="U25" s="195">
        <f t="shared" si="4"/>
        <v>18261116</v>
      </c>
      <c r="V25" s="195">
        <f t="shared" si="4"/>
        <v>30382062</v>
      </c>
      <c r="W25" s="195">
        <f t="shared" si="4"/>
        <v>60911920</v>
      </c>
      <c r="X25" s="195">
        <f t="shared" si="4"/>
        <v>-30529858</v>
      </c>
      <c r="Y25" s="207">
        <f>+IF(W25&lt;&gt;0,+(X25/W25)*100,0)</f>
        <v>-50.1213194396105</v>
      </c>
      <c r="Z25" s="208">
        <f>+Z5+Z9+Z15+Z19+Z24</f>
        <v>60911920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3369520</v>
      </c>
      <c r="D28" s="122">
        <v>22470140</v>
      </c>
      <c r="E28" s="26">
        <v>22470140</v>
      </c>
      <c r="F28" s="26"/>
      <c r="G28" s="26"/>
      <c r="H28" s="26">
        <v>2427800</v>
      </c>
      <c r="I28" s="26">
        <v>2427800</v>
      </c>
      <c r="J28" s="26">
        <v>2389681</v>
      </c>
      <c r="K28" s="26">
        <v>43009</v>
      </c>
      <c r="L28" s="26">
        <v>1551856</v>
      </c>
      <c r="M28" s="26">
        <v>3984546</v>
      </c>
      <c r="N28" s="26">
        <v>54526</v>
      </c>
      <c r="O28" s="26">
        <v>3503587</v>
      </c>
      <c r="P28" s="26">
        <v>420991</v>
      </c>
      <c r="Q28" s="26">
        <v>3979104</v>
      </c>
      <c r="R28" s="26">
        <v>1695398</v>
      </c>
      <c r="S28" s="26">
        <v>2105439</v>
      </c>
      <c r="T28" s="26">
        <v>2052556</v>
      </c>
      <c r="U28" s="26">
        <v>5853393</v>
      </c>
      <c r="V28" s="26">
        <v>16244843</v>
      </c>
      <c r="W28" s="26">
        <v>22470140</v>
      </c>
      <c r="X28" s="26">
        <v>-6225297</v>
      </c>
      <c r="Y28" s="106">
        <v>-27.7</v>
      </c>
      <c r="Z28" s="121">
        <v>22470140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3369520</v>
      </c>
      <c r="D32" s="187">
        <f t="shared" si="5"/>
        <v>22470140</v>
      </c>
      <c r="E32" s="43">
        <f t="shared" si="5"/>
        <v>22470140</v>
      </c>
      <c r="F32" s="43">
        <f t="shared" si="5"/>
        <v>0</v>
      </c>
      <c r="G32" s="43">
        <f t="shared" si="5"/>
        <v>0</v>
      </c>
      <c r="H32" s="43">
        <f t="shared" si="5"/>
        <v>2427800</v>
      </c>
      <c r="I32" s="43">
        <f t="shared" si="5"/>
        <v>2427800</v>
      </c>
      <c r="J32" s="43">
        <f t="shared" si="5"/>
        <v>2389681</v>
      </c>
      <c r="K32" s="43">
        <f t="shared" si="5"/>
        <v>43009</v>
      </c>
      <c r="L32" s="43">
        <f t="shared" si="5"/>
        <v>1551856</v>
      </c>
      <c r="M32" s="43">
        <f t="shared" si="5"/>
        <v>3984546</v>
      </c>
      <c r="N32" s="43">
        <f t="shared" si="5"/>
        <v>54526</v>
      </c>
      <c r="O32" s="43">
        <f t="shared" si="5"/>
        <v>3503587</v>
      </c>
      <c r="P32" s="43">
        <f t="shared" si="5"/>
        <v>420991</v>
      </c>
      <c r="Q32" s="43">
        <f t="shared" si="5"/>
        <v>3979104</v>
      </c>
      <c r="R32" s="43">
        <f t="shared" si="5"/>
        <v>1695398</v>
      </c>
      <c r="S32" s="43">
        <f t="shared" si="5"/>
        <v>2105439</v>
      </c>
      <c r="T32" s="43">
        <f t="shared" si="5"/>
        <v>2052556</v>
      </c>
      <c r="U32" s="43">
        <f t="shared" si="5"/>
        <v>5853393</v>
      </c>
      <c r="V32" s="43">
        <f t="shared" si="5"/>
        <v>16244843</v>
      </c>
      <c r="W32" s="43">
        <f t="shared" si="5"/>
        <v>22470140</v>
      </c>
      <c r="X32" s="43">
        <f t="shared" si="5"/>
        <v>-6225297</v>
      </c>
      <c r="Y32" s="188">
        <f>+IF(W32&lt;&gt;0,+(X32/W32)*100,0)</f>
        <v>-27.704753953468913</v>
      </c>
      <c r="Z32" s="45">
        <f>SUM(Z28:Z31)</f>
        <v>22470140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-61075</v>
      </c>
      <c r="T33" s="26">
        <v>-151016</v>
      </c>
      <c r="U33" s="26">
        <v>-212091</v>
      </c>
      <c r="V33" s="26">
        <v>-212091</v>
      </c>
      <c r="W33" s="26"/>
      <c r="X33" s="26">
        <v>-212091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>
        <v>60884</v>
      </c>
      <c r="I34" s="26">
        <v>60884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60884</v>
      </c>
      <c r="W34" s="26"/>
      <c r="X34" s="26">
        <v>60884</v>
      </c>
      <c r="Y34" s="106"/>
      <c r="Z34" s="28"/>
    </row>
    <row r="35" spans="1:26" ht="13.5">
      <c r="A35" s="213" t="s">
        <v>52</v>
      </c>
      <c r="B35" s="102"/>
      <c r="C35" s="121">
        <v>58992910</v>
      </c>
      <c r="D35" s="122">
        <v>32547750</v>
      </c>
      <c r="E35" s="26">
        <v>32547750</v>
      </c>
      <c r="F35" s="26">
        <v>43559</v>
      </c>
      <c r="G35" s="26"/>
      <c r="H35" s="26">
        <v>569479</v>
      </c>
      <c r="I35" s="26">
        <v>613038</v>
      </c>
      <c r="J35" s="26">
        <v>169925</v>
      </c>
      <c r="K35" s="26">
        <v>171750</v>
      </c>
      <c r="L35" s="26">
        <v>105576</v>
      </c>
      <c r="M35" s="26">
        <v>447251</v>
      </c>
      <c r="N35" s="26">
        <v>110330</v>
      </c>
      <c r="O35" s="26">
        <v>146004</v>
      </c>
      <c r="P35" s="26">
        <v>351989</v>
      </c>
      <c r="Q35" s="26">
        <v>608323</v>
      </c>
      <c r="R35" s="26">
        <v>880018</v>
      </c>
      <c r="S35" s="26">
        <v>2743116</v>
      </c>
      <c r="T35" s="26">
        <v>8996680</v>
      </c>
      <c r="U35" s="26">
        <v>12619814</v>
      </c>
      <c r="V35" s="26">
        <v>14288426</v>
      </c>
      <c r="W35" s="26">
        <v>32547750</v>
      </c>
      <c r="X35" s="26">
        <v>-18259324</v>
      </c>
      <c r="Y35" s="106">
        <v>-56.1</v>
      </c>
      <c r="Z35" s="28">
        <v>32547750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62362430</v>
      </c>
      <c r="D36" s="194">
        <f t="shared" si="6"/>
        <v>55017890</v>
      </c>
      <c r="E36" s="196">
        <f t="shared" si="6"/>
        <v>55017890</v>
      </c>
      <c r="F36" s="196">
        <f t="shared" si="6"/>
        <v>43559</v>
      </c>
      <c r="G36" s="196">
        <f t="shared" si="6"/>
        <v>0</v>
      </c>
      <c r="H36" s="196">
        <f t="shared" si="6"/>
        <v>3058163</v>
      </c>
      <c r="I36" s="196">
        <f t="shared" si="6"/>
        <v>3101722</v>
      </c>
      <c r="J36" s="196">
        <f t="shared" si="6"/>
        <v>2559606</v>
      </c>
      <c r="K36" s="196">
        <f t="shared" si="6"/>
        <v>214759</v>
      </c>
      <c r="L36" s="196">
        <f t="shared" si="6"/>
        <v>1657432</v>
      </c>
      <c r="M36" s="196">
        <f t="shared" si="6"/>
        <v>4431797</v>
      </c>
      <c r="N36" s="196">
        <f t="shared" si="6"/>
        <v>164856</v>
      </c>
      <c r="O36" s="196">
        <f t="shared" si="6"/>
        <v>3649591</v>
      </c>
      <c r="P36" s="196">
        <f t="shared" si="6"/>
        <v>772980</v>
      </c>
      <c r="Q36" s="196">
        <f t="shared" si="6"/>
        <v>4587427</v>
      </c>
      <c r="R36" s="196">
        <f t="shared" si="6"/>
        <v>2575416</v>
      </c>
      <c r="S36" s="196">
        <f t="shared" si="6"/>
        <v>4787480</v>
      </c>
      <c r="T36" s="196">
        <f t="shared" si="6"/>
        <v>10898220</v>
      </c>
      <c r="U36" s="196">
        <f t="shared" si="6"/>
        <v>18261116</v>
      </c>
      <c r="V36" s="196">
        <f t="shared" si="6"/>
        <v>30382062</v>
      </c>
      <c r="W36" s="196">
        <f t="shared" si="6"/>
        <v>55017890</v>
      </c>
      <c r="X36" s="196">
        <f t="shared" si="6"/>
        <v>-24635828</v>
      </c>
      <c r="Y36" s="197">
        <f>+IF(W36&lt;&gt;0,+(X36/W36)*100,0)</f>
        <v>-44.7778495322158</v>
      </c>
      <c r="Z36" s="215">
        <f>SUM(Z32:Z35)</f>
        <v>55017890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54783566</v>
      </c>
      <c r="E6" s="26">
        <v>54783566</v>
      </c>
      <c r="F6" s="26"/>
      <c r="G6" s="26"/>
      <c r="H6" s="26"/>
      <c r="I6" s="26"/>
      <c r="J6" s="26"/>
      <c r="K6" s="26"/>
      <c r="L6" s="26">
        <v>64460256</v>
      </c>
      <c r="M6" s="26">
        <v>64460256</v>
      </c>
      <c r="N6" s="26">
        <v>64460256</v>
      </c>
      <c r="O6" s="26">
        <v>59663247</v>
      </c>
      <c r="P6" s="26">
        <v>64460256</v>
      </c>
      <c r="Q6" s="26">
        <v>188583759</v>
      </c>
      <c r="R6" s="26">
        <v>64460256</v>
      </c>
      <c r="S6" s="26"/>
      <c r="T6" s="26"/>
      <c r="U6" s="26">
        <v>64460256</v>
      </c>
      <c r="V6" s="26">
        <v>317504271</v>
      </c>
      <c r="W6" s="26">
        <v>54783566</v>
      </c>
      <c r="X6" s="26">
        <v>262720705</v>
      </c>
      <c r="Y6" s="106">
        <v>479.56</v>
      </c>
      <c r="Z6" s="28">
        <v>54783566</v>
      </c>
    </row>
    <row r="7" spans="1:26" ht="13.5">
      <c r="A7" s="225" t="s">
        <v>146</v>
      </c>
      <c r="B7" s="158" t="s">
        <v>71</v>
      </c>
      <c r="C7" s="121">
        <v>4914009</v>
      </c>
      <c r="D7" s="25"/>
      <c r="E7" s="26"/>
      <c r="F7" s="26">
        <v>4914009</v>
      </c>
      <c r="G7" s="26">
        <v>5500000</v>
      </c>
      <c r="H7" s="26">
        <v>5500000</v>
      </c>
      <c r="I7" s="26">
        <v>15914009</v>
      </c>
      <c r="J7" s="26">
        <v>5500000</v>
      </c>
      <c r="K7" s="26">
        <v>4680000</v>
      </c>
      <c r="L7" s="26"/>
      <c r="M7" s="26">
        <v>10180000</v>
      </c>
      <c r="N7" s="26"/>
      <c r="O7" s="26"/>
      <c r="P7" s="26"/>
      <c r="Q7" s="26"/>
      <c r="R7" s="26"/>
      <c r="S7" s="26"/>
      <c r="T7" s="26"/>
      <c r="U7" s="26"/>
      <c r="V7" s="26">
        <v>26094009</v>
      </c>
      <c r="W7" s="26"/>
      <c r="X7" s="26">
        <v>26094009</v>
      </c>
      <c r="Y7" s="106"/>
      <c r="Z7" s="28"/>
    </row>
    <row r="8" spans="1:26" ht="13.5">
      <c r="A8" s="225" t="s">
        <v>147</v>
      </c>
      <c r="B8" s="158" t="s">
        <v>71</v>
      </c>
      <c r="C8" s="121">
        <v>69455</v>
      </c>
      <c r="D8" s="25">
        <v>70000000</v>
      </c>
      <c r="E8" s="26">
        <v>70000000</v>
      </c>
      <c r="F8" s="26">
        <v>69455</v>
      </c>
      <c r="G8" s="26">
        <v>69455</v>
      </c>
      <c r="H8" s="26">
        <v>69455</v>
      </c>
      <c r="I8" s="26">
        <v>208365</v>
      </c>
      <c r="J8" s="26">
        <v>69455</v>
      </c>
      <c r="K8" s="26">
        <v>69455</v>
      </c>
      <c r="L8" s="26">
        <v>55984600</v>
      </c>
      <c r="M8" s="26">
        <v>56123510</v>
      </c>
      <c r="N8" s="26">
        <v>56864701</v>
      </c>
      <c r="O8" s="26">
        <v>56957815</v>
      </c>
      <c r="P8" s="26">
        <v>57101899</v>
      </c>
      <c r="Q8" s="26">
        <v>170924415</v>
      </c>
      <c r="R8" s="26">
        <v>57101899</v>
      </c>
      <c r="S8" s="26"/>
      <c r="T8" s="26"/>
      <c r="U8" s="26">
        <v>57101899</v>
      </c>
      <c r="V8" s="26">
        <v>284358189</v>
      </c>
      <c r="W8" s="26">
        <v>70000000</v>
      </c>
      <c r="X8" s="26">
        <v>214358189</v>
      </c>
      <c r="Y8" s="106">
        <v>306.23</v>
      </c>
      <c r="Z8" s="28">
        <v>70000000</v>
      </c>
    </row>
    <row r="9" spans="1:26" ht="13.5">
      <c r="A9" s="225" t="s">
        <v>148</v>
      </c>
      <c r="B9" s="158"/>
      <c r="C9" s="121">
        <v>17018198</v>
      </c>
      <c r="D9" s="25">
        <v>70000</v>
      </c>
      <c r="E9" s="26">
        <v>70000</v>
      </c>
      <c r="F9" s="26">
        <v>18100000</v>
      </c>
      <c r="G9" s="26">
        <v>18100000</v>
      </c>
      <c r="H9" s="26">
        <v>18100000</v>
      </c>
      <c r="I9" s="26">
        <v>54300000</v>
      </c>
      <c r="J9" s="26">
        <v>18100000</v>
      </c>
      <c r="K9" s="26">
        <v>19000500</v>
      </c>
      <c r="L9" s="26">
        <v>628915</v>
      </c>
      <c r="M9" s="26">
        <v>37729415</v>
      </c>
      <c r="N9" s="26">
        <v>628915</v>
      </c>
      <c r="O9" s="26">
        <v>628915</v>
      </c>
      <c r="P9" s="26">
        <v>628915</v>
      </c>
      <c r="Q9" s="26">
        <v>1886745</v>
      </c>
      <c r="R9" s="26">
        <v>628915</v>
      </c>
      <c r="S9" s="26"/>
      <c r="T9" s="26"/>
      <c r="U9" s="26">
        <v>628915</v>
      </c>
      <c r="V9" s="26">
        <v>94545075</v>
      </c>
      <c r="W9" s="26">
        <v>70000</v>
      </c>
      <c r="X9" s="26">
        <v>94475075</v>
      </c>
      <c r="Y9" s="106">
        <v>134964.39</v>
      </c>
      <c r="Z9" s="28">
        <v>70000</v>
      </c>
    </row>
    <row r="10" spans="1:26" ht="13.5">
      <c r="A10" s="225" t="s">
        <v>149</v>
      </c>
      <c r="B10" s="158"/>
      <c r="C10" s="121">
        <v>64107865</v>
      </c>
      <c r="D10" s="25">
        <v>23000000</v>
      </c>
      <c r="E10" s="26">
        <v>23000000</v>
      </c>
      <c r="F10" s="125">
        <v>64107865</v>
      </c>
      <c r="G10" s="125">
        <v>64107865</v>
      </c>
      <c r="H10" s="125">
        <v>64107865</v>
      </c>
      <c r="I10" s="26">
        <v>192323595</v>
      </c>
      <c r="J10" s="125">
        <v>64107865</v>
      </c>
      <c r="K10" s="125">
        <v>64107865</v>
      </c>
      <c r="L10" s="26">
        <v>23277170</v>
      </c>
      <c r="M10" s="125">
        <v>151492900</v>
      </c>
      <c r="N10" s="125">
        <v>23277170</v>
      </c>
      <c r="O10" s="125">
        <v>23277170</v>
      </c>
      <c r="P10" s="26">
        <v>23277170</v>
      </c>
      <c r="Q10" s="125">
        <v>69831510</v>
      </c>
      <c r="R10" s="125">
        <v>23277170</v>
      </c>
      <c r="S10" s="26"/>
      <c r="T10" s="125"/>
      <c r="U10" s="125">
        <v>23277170</v>
      </c>
      <c r="V10" s="125">
        <v>436925175</v>
      </c>
      <c r="W10" s="26">
        <v>23000000</v>
      </c>
      <c r="X10" s="125">
        <v>413925175</v>
      </c>
      <c r="Y10" s="107">
        <v>1799.67</v>
      </c>
      <c r="Z10" s="200">
        <v>23000000</v>
      </c>
    </row>
    <row r="11" spans="1:26" ht="13.5">
      <c r="A11" s="225" t="s">
        <v>150</v>
      </c>
      <c r="B11" s="158" t="s">
        <v>95</v>
      </c>
      <c r="C11" s="121">
        <v>63521578</v>
      </c>
      <c r="D11" s="25">
        <v>5000000</v>
      </c>
      <c r="E11" s="26">
        <v>5000000</v>
      </c>
      <c r="F11" s="26">
        <v>49694879</v>
      </c>
      <c r="G11" s="26">
        <v>19012687</v>
      </c>
      <c r="H11" s="26">
        <v>16612717</v>
      </c>
      <c r="I11" s="26">
        <v>85320283</v>
      </c>
      <c r="J11" s="26">
        <v>19417717</v>
      </c>
      <c r="K11" s="26">
        <v>14867717</v>
      </c>
      <c r="L11" s="26">
        <v>5992519</v>
      </c>
      <c r="M11" s="26">
        <v>40277953</v>
      </c>
      <c r="N11" s="26">
        <v>5892620</v>
      </c>
      <c r="O11" s="26">
        <v>5679767</v>
      </c>
      <c r="P11" s="26">
        <v>5892620</v>
      </c>
      <c r="Q11" s="26">
        <v>17465007</v>
      </c>
      <c r="R11" s="26">
        <v>5892620</v>
      </c>
      <c r="S11" s="26"/>
      <c r="T11" s="26"/>
      <c r="U11" s="26">
        <v>5892620</v>
      </c>
      <c r="V11" s="26">
        <v>148955863</v>
      </c>
      <c r="W11" s="26">
        <v>5000000</v>
      </c>
      <c r="X11" s="26">
        <v>143955863</v>
      </c>
      <c r="Y11" s="106">
        <v>2879.12</v>
      </c>
      <c r="Z11" s="28">
        <v>5000000</v>
      </c>
    </row>
    <row r="12" spans="1:26" ht="13.5">
      <c r="A12" s="226" t="s">
        <v>55</v>
      </c>
      <c r="B12" s="227"/>
      <c r="C12" s="138">
        <f aca="true" t="shared" si="0" ref="C12:X12">SUM(C6:C11)</f>
        <v>149631105</v>
      </c>
      <c r="D12" s="38">
        <f t="shared" si="0"/>
        <v>152853566</v>
      </c>
      <c r="E12" s="39">
        <f t="shared" si="0"/>
        <v>152853566</v>
      </c>
      <c r="F12" s="39">
        <f t="shared" si="0"/>
        <v>136886208</v>
      </c>
      <c r="G12" s="39">
        <f t="shared" si="0"/>
        <v>106790007</v>
      </c>
      <c r="H12" s="39">
        <f t="shared" si="0"/>
        <v>104390037</v>
      </c>
      <c r="I12" s="39">
        <f t="shared" si="0"/>
        <v>348066252</v>
      </c>
      <c r="J12" s="39">
        <f t="shared" si="0"/>
        <v>107195037</v>
      </c>
      <c r="K12" s="39">
        <f t="shared" si="0"/>
        <v>102725537</v>
      </c>
      <c r="L12" s="39">
        <f t="shared" si="0"/>
        <v>150343460</v>
      </c>
      <c r="M12" s="39">
        <f t="shared" si="0"/>
        <v>360264034</v>
      </c>
      <c r="N12" s="39">
        <f t="shared" si="0"/>
        <v>151123662</v>
      </c>
      <c r="O12" s="39">
        <f t="shared" si="0"/>
        <v>146206914</v>
      </c>
      <c r="P12" s="39">
        <f t="shared" si="0"/>
        <v>151360860</v>
      </c>
      <c r="Q12" s="39">
        <f t="shared" si="0"/>
        <v>448691436</v>
      </c>
      <c r="R12" s="39">
        <f t="shared" si="0"/>
        <v>151360860</v>
      </c>
      <c r="S12" s="39">
        <f t="shared" si="0"/>
        <v>0</v>
      </c>
      <c r="T12" s="39">
        <f t="shared" si="0"/>
        <v>0</v>
      </c>
      <c r="U12" s="39">
        <f t="shared" si="0"/>
        <v>151360860</v>
      </c>
      <c r="V12" s="39">
        <f t="shared" si="0"/>
        <v>1308382582</v>
      </c>
      <c r="W12" s="39">
        <f t="shared" si="0"/>
        <v>152853566</v>
      </c>
      <c r="X12" s="39">
        <f t="shared" si="0"/>
        <v>1155529016</v>
      </c>
      <c r="Y12" s="140">
        <f>+IF(W12&lt;&gt;0,+(X12/W12)*100,0)</f>
        <v>755.9712515964462</v>
      </c>
      <c r="Z12" s="40">
        <f>SUM(Z6:Z11)</f>
        <v>152853566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11271249</v>
      </c>
      <c r="D16" s="25">
        <v>12000000</v>
      </c>
      <c r="E16" s="26">
        <v>12000000</v>
      </c>
      <c r="F16" s="125">
        <v>11271249</v>
      </c>
      <c r="G16" s="125">
        <v>11271249</v>
      </c>
      <c r="H16" s="125">
        <v>11271249</v>
      </c>
      <c r="I16" s="26">
        <v>33813747</v>
      </c>
      <c r="J16" s="125">
        <v>11271249</v>
      </c>
      <c r="K16" s="125">
        <v>11271249</v>
      </c>
      <c r="L16" s="26">
        <v>12105272</v>
      </c>
      <c r="M16" s="125">
        <v>34647770</v>
      </c>
      <c r="N16" s="125">
        <v>12105272</v>
      </c>
      <c r="O16" s="125">
        <v>12105272</v>
      </c>
      <c r="P16" s="26">
        <v>12105272</v>
      </c>
      <c r="Q16" s="125">
        <v>36315816</v>
      </c>
      <c r="R16" s="125">
        <v>12105272</v>
      </c>
      <c r="S16" s="26"/>
      <c r="T16" s="125"/>
      <c r="U16" s="125">
        <v>12105272</v>
      </c>
      <c r="V16" s="125">
        <v>116882605</v>
      </c>
      <c r="W16" s="26">
        <v>12000000</v>
      </c>
      <c r="X16" s="125">
        <v>104882605</v>
      </c>
      <c r="Y16" s="107">
        <v>874.02</v>
      </c>
      <c r="Z16" s="200">
        <v>12000000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336710498</v>
      </c>
      <c r="D19" s="25">
        <v>340000000</v>
      </c>
      <c r="E19" s="26">
        <v>340000000</v>
      </c>
      <c r="F19" s="26">
        <v>346210498</v>
      </c>
      <c r="G19" s="26">
        <v>347710498</v>
      </c>
      <c r="H19" s="26">
        <v>348260498</v>
      </c>
      <c r="I19" s="26">
        <v>1042181494</v>
      </c>
      <c r="J19" s="26">
        <v>348260498</v>
      </c>
      <c r="K19" s="26">
        <v>348510498</v>
      </c>
      <c r="L19" s="26">
        <v>351880489</v>
      </c>
      <c r="M19" s="26">
        <v>1048651485</v>
      </c>
      <c r="N19" s="26">
        <v>352089489</v>
      </c>
      <c r="O19" s="26">
        <v>354178690</v>
      </c>
      <c r="P19" s="26">
        <v>353099499</v>
      </c>
      <c r="Q19" s="26">
        <v>1059367678</v>
      </c>
      <c r="R19" s="26">
        <v>353099499</v>
      </c>
      <c r="S19" s="26"/>
      <c r="T19" s="26"/>
      <c r="U19" s="26">
        <v>353099499</v>
      </c>
      <c r="V19" s="26">
        <v>3503300156</v>
      </c>
      <c r="W19" s="26">
        <v>340000000</v>
      </c>
      <c r="X19" s="26">
        <v>3163300156</v>
      </c>
      <c r="Y19" s="106">
        <v>930.38</v>
      </c>
      <c r="Z19" s="28">
        <v>340000000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>
        <v>12105</v>
      </c>
      <c r="M22" s="26">
        <v>12105</v>
      </c>
      <c r="N22" s="26">
        <v>12105</v>
      </c>
      <c r="O22" s="26">
        <v>12105</v>
      </c>
      <c r="P22" s="26">
        <v>12105</v>
      </c>
      <c r="Q22" s="26">
        <v>36315</v>
      </c>
      <c r="R22" s="26">
        <v>12105</v>
      </c>
      <c r="S22" s="26"/>
      <c r="T22" s="26"/>
      <c r="U22" s="26">
        <v>12105</v>
      </c>
      <c r="V22" s="26">
        <v>60525</v>
      </c>
      <c r="W22" s="26"/>
      <c r="X22" s="26">
        <v>60525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347981747</v>
      </c>
      <c r="D24" s="42">
        <f t="shared" si="1"/>
        <v>352000000</v>
      </c>
      <c r="E24" s="43">
        <f t="shared" si="1"/>
        <v>352000000</v>
      </c>
      <c r="F24" s="43">
        <f t="shared" si="1"/>
        <v>357481747</v>
      </c>
      <c r="G24" s="43">
        <f t="shared" si="1"/>
        <v>358981747</v>
      </c>
      <c r="H24" s="43">
        <f t="shared" si="1"/>
        <v>359531747</v>
      </c>
      <c r="I24" s="43">
        <f t="shared" si="1"/>
        <v>1075995241</v>
      </c>
      <c r="J24" s="43">
        <f t="shared" si="1"/>
        <v>359531747</v>
      </c>
      <c r="K24" s="43">
        <f t="shared" si="1"/>
        <v>359781747</v>
      </c>
      <c r="L24" s="43">
        <f t="shared" si="1"/>
        <v>363997866</v>
      </c>
      <c r="M24" s="43">
        <f t="shared" si="1"/>
        <v>1083311360</v>
      </c>
      <c r="N24" s="43">
        <f t="shared" si="1"/>
        <v>364206866</v>
      </c>
      <c r="O24" s="43">
        <f t="shared" si="1"/>
        <v>366296067</v>
      </c>
      <c r="P24" s="43">
        <f t="shared" si="1"/>
        <v>365216876</v>
      </c>
      <c r="Q24" s="43">
        <f t="shared" si="1"/>
        <v>1095719809</v>
      </c>
      <c r="R24" s="43">
        <f t="shared" si="1"/>
        <v>365216876</v>
      </c>
      <c r="S24" s="43">
        <f t="shared" si="1"/>
        <v>0</v>
      </c>
      <c r="T24" s="43">
        <f t="shared" si="1"/>
        <v>0</v>
      </c>
      <c r="U24" s="43">
        <f t="shared" si="1"/>
        <v>365216876</v>
      </c>
      <c r="V24" s="43">
        <f t="shared" si="1"/>
        <v>3620243286</v>
      </c>
      <c r="W24" s="43">
        <f t="shared" si="1"/>
        <v>352000000</v>
      </c>
      <c r="X24" s="43">
        <f t="shared" si="1"/>
        <v>3268243286</v>
      </c>
      <c r="Y24" s="188">
        <f>+IF(W24&lt;&gt;0,+(X24/W24)*100,0)</f>
        <v>928.47820625</v>
      </c>
      <c r="Z24" s="45">
        <f>SUM(Z15:Z23)</f>
        <v>352000000</v>
      </c>
    </row>
    <row r="25" spans="1:26" ht="13.5">
      <c r="A25" s="226" t="s">
        <v>161</v>
      </c>
      <c r="B25" s="227"/>
      <c r="C25" s="138">
        <f aca="true" t="shared" si="2" ref="C25:X25">+C12+C24</f>
        <v>497612852</v>
      </c>
      <c r="D25" s="38">
        <f t="shared" si="2"/>
        <v>504853566</v>
      </c>
      <c r="E25" s="39">
        <f t="shared" si="2"/>
        <v>504853566</v>
      </c>
      <c r="F25" s="39">
        <f t="shared" si="2"/>
        <v>494367955</v>
      </c>
      <c r="G25" s="39">
        <f t="shared" si="2"/>
        <v>465771754</v>
      </c>
      <c r="H25" s="39">
        <f t="shared" si="2"/>
        <v>463921784</v>
      </c>
      <c r="I25" s="39">
        <f t="shared" si="2"/>
        <v>1424061493</v>
      </c>
      <c r="J25" s="39">
        <f t="shared" si="2"/>
        <v>466726784</v>
      </c>
      <c r="K25" s="39">
        <f t="shared" si="2"/>
        <v>462507284</v>
      </c>
      <c r="L25" s="39">
        <f t="shared" si="2"/>
        <v>514341326</v>
      </c>
      <c r="M25" s="39">
        <f t="shared" si="2"/>
        <v>1443575394</v>
      </c>
      <c r="N25" s="39">
        <f t="shared" si="2"/>
        <v>515330528</v>
      </c>
      <c r="O25" s="39">
        <f t="shared" si="2"/>
        <v>512502981</v>
      </c>
      <c r="P25" s="39">
        <f t="shared" si="2"/>
        <v>516577736</v>
      </c>
      <c r="Q25" s="39">
        <f t="shared" si="2"/>
        <v>1544411245</v>
      </c>
      <c r="R25" s="39">
        <f t="shared" si="2"/>
        <v>516577736</v>
      </c>
      <c r="S25" s="39">
        <f t="shared" si="2"/>
        <v>0</v>
      </c>
      <c r="T25" s="39">
        <f t="shared" si="2"/>
        <v>0</v>
      </c>
      <c r="U25" s="39">
        <f t="shared" si="2"/>
        <v>516577736</v>
      </c>
      <c r="V25" s="39">
        <f t="shared" si="2"/>
        <v>4928625868</v>
      </c>
      <c r="W25" s="39">
        <f t="shared" si="2"/>
        <v>504853566</v>
      </c>
      <c r="X25" s="39">
        <f t="shared" si="2"/>
        <v>4423772302</v>
      </c>
      <c r="Y25" s="140">
        <f>+IF(W25&lt;&gt;0,+(X25/W25)*100,0)</f>
        <v>876.2485995790709</v>
      </c>
      <c r="Z25" s="40">
        <f>+Z12+Z24</f>
        <v>504853566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38136201</v>
      </c>
      <c r="D29" s="25">
        <v>35000000</v>
      </c>
      <c r="E29" s="26">
        <v>35000000</v>
      </c>
      <c r="F29" s="26">
        <v>38136201</v>
      </c>
      <c r="G29" s="26">
        <v>17100000</v>
      </c>
      <c r="H29" s="26">
        <v>16500000</v>
      </c>
      <c r="I29" s="26">
        <v>71736201</v>
      </c>
      <c r="J29" s="26">
        <v>15400000</v>
      </c>
      <c r="K29" s="26">
        <v>11230000</v>
      </c>
      <c r="L29" s="26"/>
      <c r="M29" s="26">
        <v>26630000</v>
      </c>
      <c r="N29" s="26"/>
      <c r="O29" s="26"/>
      <c r="P29" s="26"/>
      <c r="Q29" s="26"/>
      <c r="R29" s="26"/>
      <c r="S29" s="26"/>
      <c r="T29" s="26"/>
      <c r="U29" s="26"/>
      <c r="V29" s="26">
        <v>98366201</v>
      </c>
      <c r="W29" s="26">
        <v>35000000</v>
      </c>
      <c r="X29" s="26">
        <v>63366201</v>
      </c>
      <c r="Y29" s="106">
        <v>181.05</v>
      </c>
      <c r="Z29" s="28">
        <v>35000000</v>
      </c>
    </row>
    <row r="30" spans="1:26" ht="13.5">
      <c r="A30" s="225" t="s">
        <v>51</v>
      </c>
      <c r="B30" s="158" t="s">
        <v>93</v>
      </c>
      <c r="C30" s="121">
        <v>902658</v>
      </c>
      <c r="D30" s="25">
        <v>1000000</v>
      </c>
      <c r="E30" s="26">
        <v>1000000</v>
      </c>
      <c r="F30" s="26">
        <v>887658</v>
      </c>
      <c r="G30" s="26">
        <v>872658</v>
      </c>
      <c r="H30" s="26">
        <v>872658</v>
      </c>
      <c r="I30" s="26">
        <v>2632974</v>
      </c>
      <c r="J30" s="26">
        <v>872658</v>
      </c>
      <c r="K30" s="26">
        <v>872658</v>
      </c>
      <c r="L30" s="26">
        <v>940690</v>
      </c>
      <c r="M30" s="26">
        <v>2686006</v>
      </c>
      <c r="N30" s="26">
        <v>940690</v>
      </c>
      <c r="O30" s="26">
        <v>940690</v>
      </c>
      <c r="P30" s="26">
        <v>940690</v>
      </c>
      <c r="Q30" s="26">
        <v>2822070</v>
      </c>
      <c r="R30" s="26">
        <v>940690</v>
      </c>
      <c r="S30" s="26"/>
      <c r="T30" s="26"/>
      <c r="U30" s="26">
        <v>940690</v>
      </c>
      <c r="V30" s="26">
        <v>9081740</v>
      </c>
      <c r="W30" s="26">
        <v>1000000</v>
      </c>
      <c r="X30" s="26">
        <v>8081740</v>
      </c>
      <c r="Y30" s="106">
        <v>808.17</v>
      </c>
      <c r="Z30" s="28">
        <v>1000000</v>
      </c>
    </row>
    <row r="31" spans="1:26" ht="13.5">
      <c r="A31" s="225" t="s">
        <v>165</v>
      </c>
      <c r="B31" s="158"/>
      <c r="C31" s="121">
        <v>1914434</v>
      </c>
      <c r="D31" s="25">
        <v>2000000</v>
      </c>
      <c r="E31" s="26">
        <v>2000000</v>
      </c>
      <c r="F31" s="26">
        <v>1929934</v>
      </c>
      <c r="G31" s="26">
        <v>1944934</v>
      </c>
      <c r="H31" s="26">
        <v>1955434</v>
      </c>
      <c r="I31" s="26">
        <v>5830302</v>
      </c>
      <c r="J31" s="26">
        <v>1920434</v>
      </c>
      <c r="K31" s="26">
        <v>1930934</v>
      </c>
      <c r="L31" s="26">
        <v>1972086</v>
      </c>
      <c r="M31" s="26">
        <v>5823454</v>
      </c>
      <c r="N31" s="26">
        <v>1993097</v>
      </c>
      <c r="O31" s="26">
        <v>1999189</v>
      </c>
      <c r="P31" s="26">
        <v>1994088</v>
      </c>
      <c r="Q31" s="26">
        <v>5986374</v>
      </c>
      <c r="R31" s="26">
        <v>1994088</v>
      </c>
      <c r="S31" s="26"/>
      <c r="T31" s="26"/>
      <c r="U31" s="26">
        <v>1994088</v>
      </c>
      <c r="V31" s="26">
        <v>19634218</v>
      </c>
      <c r="W31" s="26">
        <v>2000000</v>
      </c>
      <c r="X31" s="26">
        <v>17634218</v>
      </c>
      <c r="Y31" s="106">
        <v>881.71</v>
      </c>
      <c r="Z31" s="28">
        <v>2000000</v>
      </c>
    </row>
    <row r="32" spans="1:26" ht="13.5">
      <c r="A32" s="225" t="s">
        <v>166</v>
      </c>
      <c r="B32" s="158" t="s">
        <v>93</v>
      </c>
      <c r="C32" s="121">
        <v>58286097</v>
      </c>
      <c r="D32" s="25">
        <v>48500000</v>
      </c>
      <c r="E32" s="26">
        <v>48500000</v>
      </c>
      <c r="F32" s="26">
        <v>55100700</v>
      </c>
      <c r="G32" s="26">
        <v>47600700</v>
      </c>
      <c r="H32" s="26">
        <v>46400230</v>
      </c>
      <c r="I32" s="26">
        <v>149101630</v>
      </c>
      <c r="J32" s="26">
        <v>50400230</v>
      </c>
      <c r="K32" s="26">
        <v>50400230</v>
      </c>
      <c r="L32" s="26">
        <v>114226585</v>
      </c>
      <c r="M32" s="26">
        <v>215027045</v>
      </c>
      <c r="N32" s="26">
        <v>115010986</v>
      </c>
      <c r="O32" s="26">
        <v>111714007</v>
      </c>
      <c r="P32" s="26">
        <v>115197986</v>
      </c>
      <c r="Q32" s="26">
        <v>341922979</v>
      </c>
      <c r="R32" s="26">
        <v>115197986</v>
      </c>
      <c r="S32" s="26"/>
      <c r="T32" s="26"/>
      <c r="U32" s="26">
        <v>115197986</v>
      </c>
      <c r="V32" s="26">
        <v>821249640</v>
      </c>
      <c r="W32" s="26">
        <v>48500000</v>
      </c>
      <c r="X32" s="26">
        <v>772749640</v>
      </c>
      <c r="Y32" s="106">
        <v>1593.3</v>
      </c>
      <c r="Z32" s="28">
        <v>48500000</v>
      </c>
    </row>
    <row r="33" spans="1:26" ht="13.5">
      <c r="A33" s="225" t="s">
        <v>167</v>
      </c>
      <c r="B33" s="158"/>
      <c r="C33" s="121">
        <v>6923201</v>
      </c>
      <c r="D33" s="25">
        <v>7000000</v>
      </c>
      <c r="E33" s="26">
        <v>7000000</v>
      </c>
      <c r="F33" s="26">
        <v>6923201</v>
      </c>
      <c r="G33" s="26">
        <v>6923201</v>
      </c>
      <c r="H33" s="26">
        <v>6923201</v>
      </c>
      <c r="I33" s="26">
        <v>20769603</v>
      </c>
      <c r="J33" s="26">
        <v>6923201</v>
      </c>
      <c r="K33" s="26">
        <v>6923201</v>
      </c>
      <c r="L33" s="26">
        <v>6163538</v>
      </c>
      <c r="M33" s="26">
        <v>20009940</v>
      </c>
      <c r="N33" s="26">
        <v>6163538</v>
      </c>
      <c r="O33" s="26">
        <v>6163538</v>
      </c>
      <c r="P33" s="26">
        <v>6163538</v>
      </c>
      <c r="Q33" s="26">
        <v>18490614</v>
      </c>
      <c r="R33" s="26">
        <v>6163538</v>
      </c>
      <c r="S33" s="26"/>
      <c r="T33" s="26"/>
      <c r="U33" s="26">
        <v>6163538</v>
      </c>
      <c r="V33" s="26">
        <v>65433695</v>
      </c>
      <c r="W33" s="26">
        <v>7000000</v>
      </c>
      <c r="X33" s="26">
        <v>58433695</v>
      </c>
      <c r="Y33" s="106">
        <v>834.77</v>
      </c>
      <c r="Z33" s="28">
        <v>7000000</v>
      </c>
    </row>
    <row r="34" spans="1:26" ht="13.5">
      <c r="A34" s="226" t="s">
        <v>57</v>
      </c>
      <c r="B34" s="227"/>
      <c r="C34" s="138">
        <f aca="true" t="shared" si="3" ref="C34:X34">SUM(C29:C33)</f>
        <v>106162591</v>
      </c>
      <c r="D34" s="38">
        <f t="shared" si="3"/>
        <v>93500000</v>
      </c>
      <c r="E34" s="39">
        <f t="shared" si="3"/>
        <v>93500000</v>
      </c>
      <c r="F34" s="39">
        <f t="shared" si="3"/>
        <v>102977694</v>
      </c>
      <c r="G34" s="39">
        <f t="shared" si="3"/>
        <v>74441493</v>
      </c>
      <c r="H34" s="39">
        <f t="shared" si="3"/>
        <v>72651523</v>
      </c>
      <c r="I34" s="39">
        <f t="shared" si="3"/>
        <v>250070710</v>
      </c>
      <c r="J34" s="39">
        <f t="shared" si="3"/>
        <v>75516523</v>
      </c>
      <c r="K34" s="39">
        <f t="shared" si="3"/>
        <v>71357023</v>
      </c>
      <c r="L34" s="39">
        <f t="shared" si="3"/>
        <v>123302899</v>
      </c>
      <c r="M34" s="39">
        <f t="shared" si="3"/>
        <v>270176445</v>
      </c>
      <c r="N34" s="39">
        <f t="shared" si="3"/>
        <v>124108311</v>
      </c>
      <c r="O34" s="39">
        <f t="shared" si="3"/>
        <v>120817424</v>
      </c>
      <c r="P34" s="39">
        <f t="shared" si="3"/>
        <v>124296302</v>
      </c>
      <c r="Q34" s="39">
        <f t="shared" si="3"/>
        <v>369222037</v>
      </c>
      <c r="R34" s="39">
        <f t="shared" si="3"/>
        <v>124296302</v>
      </c>
      <c r="S34" s="39">
        <f t="shared" si="3"/>
        <v>0</v>
      </c>
      <c r="T34" s="39">
        <f t="shared" si="3"/>
        <v>0</v>
      </c>
      <c r="U34" s="39">
        <f t="shared" si="3"/>
        <v>124296302</v>
      </c>
      <c r="V34" s="39">
        <f t="shared" si="3"/>
        <v>1013765494</v>
      </c>
      <c r="W34" s="39">
        <f t="shared" si="3"/>
        <v>93500000</v>
      </c>
      <c r="X34" s="39">
        <f t="shared" si="3"/>
        <v>920265494</v>
      </c>
      <c r="Y34" s="140">
        <f>+IF(W34&lt;&gt;0,+(X34/W34)*100,0)</f>
        <v>984.2411700534759</v>
      </c>
      <c r="Z34" s="40">
        <f>SUM(Z29:Z33)</f>
        <v>93500000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1579187</v>
      </c>
      <c r="D37" s="25">
        <v>20000000</v>
      </c>
      <c r="E37" s="26">
        <v>20000000</v>
      </c>
      <c r="F37" s="26">
        <v>1519187</v>
      </c>
      <c r="G37" s="26">
        <v>1459187</v>
      </c>
      <c r="H37" s="26">
        <v>1399187</v>
      </c>
      <c r="I37" s="26">
        <v>4377561</v>
      </c>
      <c r="J37" s="26">
        <v>1339187</v>
      </c>
      <c r="K37" s="26">
        <v>1279187</v>
      </c>
      <c r="L37" s="26">
        <v>1099736</v>
      </c>
      <c r="M37" s="26">
        <v>3718110</v>
      </c>
      <c r="N37" s="26">
        <v>1083415</v>
      </c>
      <c r="O37" s="26">
        <v>1063523</v>
      </c>
      <c r="P37" s="26">
        <v>1022522</v>
      </c>
      <c r="Q37" s="26">
        <v>3169460</v>
      </c>
      <c r="R37" s="26">
        <v>1022522</v>
      </c>
      <c r="S37" s="26"/>
      <c r="T37" s="26"/>
      <c r="U37" s="26">
        <v>1022522</v>
      </c>
      <c r="V37" s="26">
        <v>12287653</v>
      </c>
      <c r="W37" s="26">
        <v>20000000</v>
      </c>
      <c r="X37" s="26">
        <v>-7712347</v>
      </c>
      <c r="Y37" s="106">
        <v>-38.56</v>
      </c>
      <c r="Z37" s="28">
        <v>20000000</v>
      </c>
    </row>
    <row r="38" spans="1:26" ht="13.5">
      <c r="A38" s="225" t="s">
        <v>167</v>
      </c>
      <c r="B38" s="158"/>
      <c r="C38" s="121">
        <v>35852298</v>
      </c>
      <c r="D38" s="25">
        <v>36000000</v>
      </c>
      <c r="E38" s="26">
        <v>36000000</v>
      </c>
      <c r="F38" s="26">
        <v>35852298</v>
      </c>
      <c r="G38" s="26">
        <v>35852298</v>
      </c>
      <c r="H38" s="26">
        <v>35852298</v>
      </c>
      <c r="I38" s="26">
        <v>107556894</v>
      </c>
      <c r="J38" s="26">
        <v>35852298</v>
      </c>
      <c r="K38" s="26">
        <v>35852298</v>
      </c>
      <c r="L38" s="26">
        <v>37149127</v>
      </c>
      <c r="M38" s="26">
        <v>108853723</v>
      </c>
      <c r="N38" s="26">
        <v>37149127</v>
      </c>
      <c r="O38" s="26">
        <v>37359038</v>
      </c>
      <c r="P38" s="26">
        <v>37149127</v>
      </c>
      <c r="Q38" s="26">
        <v>111657292</v>
      </c>
      <c r="R38" s="26">
        <v>37149127</v>
      </c>
      <c r="S38" s="26"/>
      <c r="T38" s="26"/>
      <c r="U38" s="26">
        <v>37149127</v>
      </c>
      <c r="V38" s="26">
        <v>365217036</v>
      </c>
      <c r="W38" s="26">
        <v>36000000</v>
      </c>
      <c r="X38" s="26">
        <v>329217036</v>
      </c>
      <c r="Y38" s="106">
        <v>914.49</v>
      </c>
      <c r="Z38" s="28">
        <v>36000000</v>
      </c>
    </row>
    <row r="39" spans="1:26" ht="13.5">
      <c r="A39" s="226" t="s">
        <v>58</v>
      </c>
      <c r="B39" s="229"/>
      <c r="C39" s="138">
        <f aca="true" t="shared" si="4" ref="C39:X39">SUM(C37:C38)</f>
        <v>37431485</v>
      </c>
      <c r="D39" s="42">
        <f t="shared" si="4"/>
        <v>56000000</v>
      </c>
      <c r="E39" s="43">
        <f t="shared" si="4"/>
        <v>56000000</v>
      </c>
      <c r="F39" s="43">
        <f t="shared" si="4"/>
        <v>37371485</v>
      </c>
      <c r="G39" s="43">
        <f t="shared" si="4"/>
        <v>37311485</v>
      </c>
      <c r="H39" s="43">
        <f t="shared" si="4"/>
        <v>37251485</v>
      </c>
      <c r="I39" s="43">
        <f t="shared" si="4"/>
        <v>111934455</v>
      </c>
      <c r="J39" s="43">
        <f t="shared" si="4"/>
        <v>37191485</v>
      </c>
      <c r="K39" s="43">
        <f t="shared" si="4"/>
        <v>37131485</v>
      </c>
      <c r="L39" s="43">
        <f t="shared" si="4"/>
        <v>38248863</v>
      </c>
      <c r="M39" s="43">
        <f t="shared" si="4"/>
        <v>112571833</v>
      </c>
      <c r="N39" s="43">
        <f t="shared" si="4"/>
        <v>38232542</v>
      </c>
      <c r="O39" s="43">
        <f t="shared" si="4"/>
        <v>38422561</v>
      </c>
      <c r="P39" s="43">
        <f t="shared" si="4"/>
        <v>38171649</v>
      </c>
      <c r="Q39" s="43">
        <f t="shared" si="4"/>
        <v>114826752</v>
      </c>
      <c r="R39" s="43">
        <f t="shared" si="4"/>
        <v>38171649</v>
      </c>
      <c r="S39" s="43">
        <f t="shared" si="4"/>
        <v>0</v>
      </c>
      <c r="T39" s="43">
        <f t="shared" si="4"/>
        <v>0</v>
      </c>
      <c r="U39" s="43">
        <f t="shared" si="4"/>
        <v>38171649</v>
      </c>
      <c r="V39" s="43">
        <f t="shared" si="4"/>
        <v>377504689</v>
      </c>
      <c r="W39" s="43">
        <f t="shared" si="4"/>
        <v>56000000</v>
      </c>
      <c r="X39" s="43">
        <f t="shared" si="4"/>
        <v>321504689</v>
      </c>
      <c r="Y39" s="188">
        <f>+IF(W39&lt;&gt;0,+(X39/W39)*100,0)</f>
        <v>574.1155160714286</v>
      </c>
      <c r="Z39" s="45">
        <f>SUM(Z37:Z38)</f>
        <v>56000000</v>
      </c>
    </row>
    <row r="40" spans="1:26" ht="13.5">
      <c r="A40" s="226" t="s">
        <v>169</v>
      </c>
      <c r="B40" s="227"/>
      <c r="C40" s="138">
        <f aca="true" t="shared" si="5" ref="C40:X40">+C34+C39</f>
        <v>143594076</v>
      </c>
      <c r="D40" s="38">
        <f t="shared" si="5"/>
        <v>149500000</v>
      </c>
      <c r="E40" s="39">
        <f t="shared" si="5"/>
        <v>149500000</v>
      </c>
      <c r="F40" s="39">
        <f t="shared" si="5"/>
        <v>140349179</v>
      </c>
      <c r="G40" s="39">
        <f t="shared" si="5"/>
        <v>111752978</v>
      </c>
      <c r="H40" s="39">
        <f t="shared" si="5"/>
        <v>109903008</v>
      </c>
      <c r="I40" s="39">
        <f t="shared" si="5"/>
        <v>362005165</v>
      </c>
      <c r="J40" s="39">
        <f t="shared" si="5"/>
        <v>112708008</v>
      </c>
      <c r="K40" s="39">
        <f t="shared" si="5"/>
        <v>108488508</v>
      </c>
      <c r="L40" s="39">
        <f t="shared" si="5"/>
        <v>161551762</v>
      </c>
      <c r="M40" s="39">
        <f t="shared" si="5"/>
        <v>382748278</v>
      </c>
      <c r="N40" s="39">
        <f t="shared" si="5"/>
        <v>162340853</v>
      </c>
      <c r="O40" s="39">
        <f t="shared" si="5"/>
        <v>159239985</v>
      </c>
      <c r="P40" s="39">
        <f t="shared" si="5"/>
        <v>162467951</v>
      </c>
      <c r="Q40" s="39">
        <f t="shared" si="5"/>
        <v>484048789</v>
      </c>
      <c r="R40" s="39">
        <f t="shared" si="5"/>
        <v>162467951</v>
      </c>
      <c r="S40" s="39">
        <f t="shared" si="5"/>
        <v>0</v>
      </c>
      <c r="T40" s="39">
        <f t="shared" si="5"/>
        <v>0</v>
      </c>
      <c r="U40" s="39">
        <f t="shared" si="5"/>
        <v>162467951</v>
      </c>
      <c r="V40" s="39">
        <f t="shared" si="5"/>
        <v>1391270183</v>
      </c>
      <c r="W40" s="39">
        <f t="shared" si="5"/>
        <v>149500000</v>
      </c>
      <c r="X40" s="39">
        <f t="shared" si="5"/>
        <v>1241770183</v>
      </c>
      <c r="Y40" s="140">
        <f>+IF(W40&lt;&gt;0,+(X40/W40)*100,0)</f>
        <v>830.6155070234114</v>
      </c>
      <c r="Z40" s="40">
        <f>+Z34+Z39</f>
        <v>149500000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354018776</v>
      </c>
      <c r="D42" s="234">
        <f t="shared" si="6"/>
        <v>355353566</v>
      </c>
      <c r="E42" s="235">
        <f t="shared" si="6"/>
        <v>355353566</v>
      </c>
      <c r="F42" s="235">
        <f t="shared" si="6"/>
        <v>354018776</v>
      </c>
      <c r="G42" s="235">
        <f t="shared" si="6"/>
        <v>354018776</v>
      </c>
      <c r="H42" s="235">
        <f t="shared" si="6"/>
        <v>354018776</v>
      </c>
      <c r="I42" s="235">
        <f t="shared" si="6"/>
        <v>1062056328</v>
      </c>
      <c r="J42" s="235">
        <f t="shared" si="6"/>
        <v>354018776</v>
      </c>
      <c r="K42" s="235">
        <f t="shared" si="6"/>
        <v>354018776</v>
      </c>
      <c r="L42" s="235">
        <f t="shared" si="6"/>
        <v>352789564</v>
      </c>
      <c r="M42" s="235">
        <f t="shared" si="6"/>
        <v>1060827116</v>
      </c>
      <c r="N42" s="235">
        <f t="shared" si="6"/>
        <v>352989675</v>
      </c>
      <c r="O42" s="235">
        <f t="shared" si="6"/>
        <v>353262996</v>
      </c>
      <c r="P42" s="235">
        <f t="shared" si="6"/>
        <v>354109785</v>
      </c>
      <c r="Q42" s="235">
        <f t="shared" si="6"/>
        <v>1060362456</v>
      </c>
      <c r="R42" s="235">
        <f t="shared" si="6"/>
        <v>354109785</v>
      </c>
      <c r="S42" s="235">
        <f t="shared" si="6"/>
        <v>0</v>
      </c>
      <c r="T42" s="235">
        <f t="shared" si="6"/>
        <v>0</v>
      </c>
      <c r="U42" s="235">
        <f t="shared" si="6"/>
        <v>354109785</v>
      </c>
      <c r="V42" s="235">
        <f t="shared" si="6"/>
        <v>3537355685</v>
      </c>
      <c r="W42" s="235">
        <f t="shared" si="6"/>
        <v>355353566</v>
      </c>
      <c r="X42" s="235">
        <f t="shared" si="6"/>
        <v>3182002119</v>
      </c>
      <c r="Y42" s="236">
        <f>+IF(W42&lt;&gt;0,+(X42/W42)*100,0)</f>
        <v>895.4467953756232</v>
      </c>
      <c r="Z42" s="237">
        <f>+Z25-Z40</f>
        <v>355353566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350000000</v>
      </c>
      <c r="E45" s="26">
        <v>350000000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350000000</v>
      </c>
      <c r="X45" s="26">
        <v>-350000000</v>
      </c>
      <c r="Y45" s="105">
        <v>-100</v>
      </c>
      <c r="Z45" s="28">
        <v>350000000</v>
      </c>
    </row>
    <row r="46" spans="1:26" ht="13.5">
      <c r="A46" s="225" t="s">
        <v>173</v>
      </c>
      <c r="B46" s="158" t="s">
        <v>93</v>
      </c>
      <c r="C46" s="121">
        <v>354018776</v>
      </c>
      <c r="D46" s="25">
        <v>5353566</v>
      </c>
      <c r="E46" s="26">
        <v>5353566</v>
      </c>
      <c r="F46" s="26">
        <v>354018776</v>
      </c>
      <c r="G46" s="26">
        <v>354018776</v>
      </c>
      <c r="H46" s="26">
        <v>354018776</v>
      </c>
      <c r="I46" s="26">
        <v>1062056328</v>
      </c>
      <c r="J46" s="26">
        <v>354018776</v>
      </c>
      <c r="K46" s="26">
        <v>354018776</v>
      </c>
      <c r="L46" s="26">
        <v>352789564</v>
      </c>
      <c r="M46" s="26">
        <v>1060827116</v>
      </c>
      <c r="N46" s="26">
        <v>352989675</v>
      </c>
      <c r="O46" s="26">
        <v>353262996</v>
      </c>
      <c r="P46" s="26">
        <v>354109785</v>
      </c>
      <c r="Q46" s="26">
        <v>1060362456</v>
      </c>
      <c r="R46" s="26">
        <v>354109785</v>
      </c>
      <c r="S46" s="26"/>
      <c r="T46" s="26"/>
      <c r="U46" s="26">
        <v>354109785</v>
      </c>
      <c r="V46" s="26">
        <v>3537355685</v>
      </c>
      <c r="W46" s="26">
        <v>5353566</v>
      </c>
      <c r="X46" s="26">
        <v>3532002119</v>
      </c>
      <c r="Y46" s="105">
        <v>65974.76</v>
      </c>
      <c r="Z46" s="28">
        <v>5353566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354018776</v>
      </c>
      <c r="D48" s="240">
        <f t="shared" si="7"/>
        <v>355353566</v>
      </c>
      <c r="E48" s="195">
        <f t="shared" si="7"/>
        <v>355353566</v>
      </c>
      <c r="F48" s="195">
        <f t="shared" si="7"/>
        <v>354018776</v>
      </c>
      <c r="G48" s="195">
        <f t="shared" si="7"/>
        <v>354018776</v>
      </c>
      <c r="H48" s="195">
        <f t="shared" si="7"/>
        <v>354018776</v>
      </c>
      <c r="I48" s="195">
        <f t="shared" si="7"/>
        <v>1062056328</v>
      </c>
      <c r="J48" s="195">
        <f t="shared" si="7"/>
        <v>354018776</v>
      </c>
      <c r="K48" s="195">
        <f t="shared" si="7"/>
        <v>354018776</v>
      </c>
      <c r="L48" s="195">
        <f t="shared" si="7"/>
        <v>352789564</v>
      </c>
      <c r="M48" s="195">
        <f t="shared" si="7"/>
        <v>1060827116</v>
      </c>
      <c r="N48" s="195">
        <f t="shared" si="7"/>
        <v>352989675</v>
      </c>
      <c r="O48" s="195">
        <f t="shared" si="7"/>
        <v>353262996</v>
      </c>
      <c r="P48" s="195">
        <f t="shared" si="7"/>
        <v>354109785</v>
      </c>
      <c r="Q48" s="195">
        <f t="shared" si="7"/>
        <v>1060362456</v>
      </c>
      <c r="R48" s="195">
        <f t="shared" si="7"/>
        <v>354109785</v>
      </c>
      <c r="S48" s="195">
        <f t="shared" si="7"/>
        <v>0</v>
      </c>
      <c r="T48" s="195">
        <f t="shared" si="7"/>
        <v>0</v>
      </c>
      <c r="U48" s="195">
        <f t="shared" si="7"/>
        <v>354109785</v>
      </c>
      <c r="V48" s="195">
        <f t="shared" si="7"/>
        <v>3537355685</v>
      </c>
      <c r="W48" s="195">
        <f t="shared" si="7"/>
        <v>355353566</v>
      </c>
      <c r="X48" s="195">
        <f t="shared" si="7"/>
        <v>3182002119</v>
      </c>
      <c r="Y48" s="241">
        <f>+IF(W48&lt;&gt;0,+(X48/W48)*100,0)</f>
        <v>895.4467953756232</v>
      </c>
      <c r="Z48" s="208">
        <f>SUM(Z45:Z47)</f>
        <v>355353566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149188063</v>
      </c>
      <c r="D6" s="25">
        <v>157612797</v>
      </c>
      <c r="E6" s="26">
        <v>157612797</v>
      </c>
      <c r="F6" s="26">
        <v>36129418</v>
      </c>
      <c r="G6" s="26">
        <v>14959211</v>
      </c>
      <c r="H6" s="26">
        <v>13246237</v>
      </c>
      <c r="I6" s="26">
        <v>64334866</v>
      </c>
      <c r="J6" s="26">
        <v>13371838</v>
      </c>
      <c r="K6" s="26">
        <v>14950478</v>
      </c>
      <c r="L6" s="26">
        <v>12206702</v>
      </c>
      <c r="M6" s="26">
        <v>40529018</v>
      </c>
      <c r="N6" s="26">
        <v>17206477</v>
      </c>
      <c r="O6" s="26">
        <v>13755057</v>
      </c>
      <c r="P6" s="26">
        <v>19488586</v>
      </c>
      <c r="Q6" s="26">
        <v>50450120</v>
      </c>
      <c r="R6" s="26">
        <v>11302227</v>
      </c>
      <c r="S6" s="26">
        <v>21099704</v>
      </c>
      <c r="T6" s="26"/>
      <c r="U6" s="26">
        <v>32401931</v>
      </c>
      <c r="V6" s="26">
        <v>187715935</v>
      </c>
      <c r="W6" s="26">
        <v>157612797</v>
      </c>
      <c r="X6" s="26">
        <v>30103138</v>
      </c>
      <c r="Y6" s="106">
        <v>19.1</v>
      </c>
      <c r="Z6" s="28">
        <v>157612797</v>
      </c>
    </row>
    <row r="7" spans="1:26" ht="13.5">
      <c r="A7" s="225" t="s">
        <v>180</v>
      </c>
      <c r="B7" s="158" t="s">
        <v>71</v>
      </c>
      <c r="C7" s="121">
        <v>52316115</v>
      </c>
      <c r="D7" s="25">
        <v>99200350</v>
      </c>
      <c r="E7" s="26">
        <v>99200350</v>
      </c>
      <c r="F7" s="26"/>
      <c r="G7" s="26">
        <v>3600000</v>
      </c>
      <c r="H7" s="26"/>
      <c r="I7" s="26">
        <v>3600000</v>
      </c>
      <c r="J7" s="26">
        <v>4047763</v>
      </c>
      <c r="K7" s="26">
        <v>6600000</v>
      </c>
      <c r="L7" s="26">
        <v>4983075</v>
      </c>
      <c r="M7" s="26">
        <v>15630838</v>
      </c>
      <c r="N7" s="26">
        <v>18150000</v>
      </c>
      <c r="O7" s="26">
        <v>5633291</v>
      </c>
      <c r="P7" s="26">
        <v>40537524</v>
      </c>
      <c r="Q7" s="26">
        <v>64320815</v>
      </c>
      <c r="R7" s="26">
        <v>947475</v>
      </c>
      <c r="S7" s="26">
        <v>498467</v>
      </c>
      <c r="T7" s="26"/>
      <c r="U7" s="26">
        <v>1445942</v>
      </c>
      <c r="V7" s="26">
        <v>84997595</v>
      </c>
      <c r="W7" s="26">
        <v>99200350</v>
      </c>
      <c r="X7" s="26">
        <v>-14202755</v>
      </c>
      <c r="Y7" s="106">
        <v>-14.32</v>
      </c>
      <c r="Z7" s="28">
        <v>99200350</v>
      </c>
    </row>
    <row r="8" spans="1:26" ht="13.5">
      <c r="A8" s="225" t="s">
        <v>181</v>
      </c>
      <c r="B8" s="158" t="s">
        <v>71</v>
      </c>
      <c r="C8" s="121">
        <v>57475113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14356843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-174426896</v>
      </c>
      <c r="D12" s="25">
        <v>-132542885</v>
      </c>
      <c r="E12" s="26">
        <v>-132542885</v>
      </c>
      <c r="F12" s="26">
        <v>-11591971</v>
      </c>
      <c r="G12" s="26">
        <v>-11593848</v>
      </c>
      <c r="H12" s="26">
        <v>-11021655</v>
      </c>
      <c r="I12" s="26">
        <v>-34207474</v>
      </c>
      <c r="J12" s="26">
        <v>-11869670</v>
      </c>
      <c r="K12" s="26">
        <v>-16232328</v>
      </c>
      <c r="L12" s="26">
        <v>-13339982</v>
      </c>
      <c r="M12" s="26">
        <v>-41441980</v>
      </c>
      <c r="N12" s="26">
        <v>-15321353</v>
      </c>
      <c r="O12" s="26">
        <v>-7870575</v>
      </c>
      <c r="P12" s="26">
        <v>-13506261</v>
      </c>
      <c r="Q12" s="26">
        <v>-36698189</v>
      </c>
      <c r="R12" s="26">
        <v>-13849667</v>
      </c>
      <c r="S12" s="26">
        <v>-13148949</v>
      </c>
      <c r="T12" s="26"/>
      <c r="U12" s="26">
        <v>-26998616</v>
      </c>
      <c r="V12" s="26">
        <v>-139346259</v>
      </c>
      <c r="W12" s="26">
        <v>-132542885</v>
      </c>
      <c r="X12" s="26">
        <v>-6803374</v>
      </c>
      <c r="Y12" s="106">
        <v>5.13</v>
      </c>
      <c r="Z12" s="28">
        <v>-132542885</v>
      </c>
    </row>
    <row r="13" spans="1:26" ht="13.5">
      <c r="A13" s="225" t="s">
        <v>39</v>
      </c>
      <c r="B13" s="158"/>
      <c r="C13" s="121">
        <v>-37418466</v>
      </c>
      <c r="D13" s="25">
        <v>-66490469</v>
      </c>
      <c r="E13" s="26">
        <v>-66490469</v>
      </c>
      <c r="F13" s="26">
        <v>-8079681</v>
      </c>
      <c r="G13" s="26">
        <v>-9144569</v>
      </c>
      <c r="H13" s="26">
        <v>-8899775</v>
      </c>
      <c r="I13" s="26">
        <v>-26124025</v>
      </c>
      <c r="J13" s="26">
        <v>-5847226</v>
      </c>
      <c r="K13" s="26">
        <v>-6237069</v>
      </c>
      <c r="L13" s="26">
        <v>-1261713</v>
      </c>
      <c r="M13" s="26">
        <v>-13346008</v>
      </c>
      <c r="N13" s="26">
        <v>-1236000</v>
      </c>
      <c r="O13" s="26">
        <v>-2160156</v>
      </c>
      <c r="P13" s="26">
        <v>-9500921</v>
      </c>
      <c r="Q13" s="26">
        <v>-12897077</v>
      </c>
      <c r="R13" s="26">
        <v>-4399612</v>
      </c>
      <c r="S13" s="26">
        <v>-4289222</v>
      </c>
      <c r="T13" s="26"/>
      <c r="U13" s="26">
        <v>-8688834</v>
      </c>
      <c r="V13" s="26">
        <v>-61055944</v>
      </c>
      <c r="W13" s="26">
        <v>-66490469</v>
      </c>
      <c r="X13" s="26">
        <v>5434525</v>
      </c>
      <c r="Y13" s="106">
        <v>-8.17</v>
      </c>
      <c r="Z13" s="28">
        <v>-66490469</v>
      </c>
    </row>
    <row r="14" spans="1:26" ht="13.5">
      <c r="A14" s="225" t="s">
        <v>41</v>
      </c>
      <c r="B14" s="158" t="s">
        <v>71</v>
      </c>
      <c r="C14" s="121">
        <v>-3510537</v>
      </c>
      <c r="D14" s="25"/>
      <c r="E14" s="26"/>
      <c r="F14" s="26"/>
      <c r="G14" s="26"/>
      <c r="H14" s="26"/>
      <c r="I14" s="26"/>
      <c r="J14" s="26"/>
      <c r="K14" s="26"/>
      <c r="L14" s="26">
        <v>-195210</v>
      </c>
      <c r="M14" s="26">
        <v>-195210</v>
      </c>
      <c r="N14" s="26">
        <v>-123555</v>
      </c>
      <c r="O14" s="26"/>
      <c r="P14" s="26"/>
      <c r="Q14" s="26">
        <v>-123555</v>
      </c>
      <c r="R14" s="26"/>
      <c r="S14" s="26"/>
      <c r="T14" s="26"/>
      <c r="U14" s="26"/>
      <c r="V14" s="26">
        <v>-318765</v>
      </c>
      <c r="W14" s="26"/>
      <c r="X14" s="26">
        <v>-318765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57980235</v>
      </c>
      <c r="D15" s="38">
        <f t="shared" si="0"/>
        <v>57779793</v>
      </c>
      <c r="E15" s="39">
        <f t="shared" si="0"/>
        <v>57779793</v>
      </c>
      <c r="F15" s="39">
        <f t="shared" si="0"/>
        <v>16457766</v>
      </c>
      <c r="G15" s="39">
        <f t="shared" si="0"/>
        <v>-2179206</v>
      </c>
      <c r="H15" s="39">
        <f t="shared" si="0"/>
        <v>-6675193</v>
      </c>
      <c r="I15" s="39">
        <f t="shared" si="0"/>
        <v>7603367</v>
      </c>
      <c r="J15" s="39">
        <f t="shared" si="0"/>
        <v>-297295</v>
      </c>
      <c r="K15" s="39">
        <f t="shared" si="0"/>
        <v>-918919</v>
      </c>
      <c r="L15" s="39">
        <f t="shared" si="0"/>
        <v>2392872</v>
      </c>
      <c r="M15" s="39">
        <f t="shared" si="0"/>
        <v>1176658</v>
      </c>
      <c r="N15" s="39">
        <f t="shared" si="0"/>
        <v>18675569</v>
      </c>
      <c r="O15" s="39">
        <f t="shared" si="0"/>
        <v>9357617</v>
      </c>
      <c r="P15" s="39">
        <f t="shared" si="0"/>
        <v>37018928</v>
      </c>
      <c r="Q15" s="39">
        <f t="shared" si="0"/>
        <v>65052114</v>
      </c>
      <c r="R15" s="39">
        <f t="shared" si="0"/>
        <v>-5999577</v>
      </c>
      <c r="S15" s="39">
        <f t="shared" si="0"/>
        <v>4160000</v>
      </c>
      <c r="T15" s="39">
        <f t="shared" si="0"/>
        <v>0</v>
      </c>
      <c r="U15" s="39">
        <f t="shared" si="0"/>
        <v>-1839577</v>
      </c>
      <c r="V15" s="39">
        <f t="shared" si="0"/>
        <v>71992562</v>
      </c>
      <c r="W15" s="39">
        <f t="shared" si="0"/>
        <v>57779793</v>
      </c>
      <c r="X15" s="39">
        <f t="shared" si="0"/>
        <v>14212769</v>
      </c>
      <c r="Y15" s="140">
        <f>+IF(W15&lt;&gt;0,+(X15/W15)*100,0)</f>
        <v>24.59816531360713</v>
      </c>
      <c r="Z15" s="40">
        <f>SUM(Z6:Z14)</f>
        <v>57779793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117775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19000000</v>
      </c>
      <c r="E22" s="26">
        <v>19000000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19000000</v>
      </c>
      <c r="X22" s="26">
        <v>-19000000</v>
      </c>
      <c r="Y22" s="106">
        <v>-100</v>
      </c>
      <c r="Z22" s="28">
        <v>19000000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-55893145</v>
      </c>
      <c r="E24" s="26">
        <v>-55893145</v>
      </c>
      <c r="F24" s="26">
        <v>-2889667</v>
      </c>
      <c r="G24" s="26">
        <v>-1285412</v>
      </c>
      <c r="H24" s="26">
        <v>-2015389</v>
      </c>
      <c r="I24" s="26">
        <v>-6190468</v>
      </c>
      <c r="J24" s="26">
        <v>-2524382</v>
      </c>
      <c r="K24" s="26">
        <v>-6004984</v>
      </c>
      <c r="L24" s="26">
        <v>-4144106</v>
      </c>
      <c r="M24" s="26">
        <v>-12673472</v>
      </c>
      <c r="N24" s="26">
        <v>-165000</v>
      </c>
      <c r="O24" s="26">
        <v>-1470510</v>
      </c>
      <c r="P24" s="26">
        <v>-1909709</v>
      </c>
      <c r="Q24" s="26">
        <v>-3545219</v>
      </c>
      <c r="R24" s="26">
        <v>-2925879</v>
      </c>
      <c r="S24" s="26">
        <v>-6723969</v>
      </c>
      <c r="T24" s="26"/>
      <c r="U24" s="26">
        <v>-9649848</v>
      </c>
      <c r="V24" s="26">
        <v>-32059007</v>
      </c>
      <c r="W24" s="26">
        <v>-55893145</v>
      </c>
      <c r="X24" s="26">
        <v>23834138</v>
      </c>
      <c r="Y24" s="106">
        <v>-42.64</v>
      </c>
      <c r="Z24" s="28">
        <v>-55893145</v>
      </c>
    </row>
    <row r="25" spans="1:26" ht="13.5">
      <c r="A25" s="226" t="s">
        <v>193</v>
      </c>
      <c r="B25" s="227"/>
      <c r="C25" s="138">
        <f aca="true" t="shared" si="1" ref="C25:X25">SUM(C19:C24)</f>
        <v>117775</v>
      </c>
      <c r="D25" s="38">
        <f t="shared" si="1"/>
        <v>-36893145</v>
      </c>
      <c r="E25" s="39">
        <f t="shared" si="1"/>
        <v>-36893145</v>
      </c>
      <c r="F25" s="39">
        <f t="shared" si="1"/>
        <v>-2889667</v>
      </c>
      <c r="G25" s="39">
        <f t="shared" si="1"/>
        <v>-1285412</v>
      </c>
      <c r="H25" s="39">
        <f t="shared" si="1"/>
        <v>-2015389</v>
      </c>
      <c r="I25" s="39">
        <f t="shared" si="1"/>
        <v>-6190468</v>
      </c>
      <c r="J25" s="39">
        <f t="shared" si="1"/>
        <v>-2524382</v>
      </c>
      <c r="K25" s="39">
        <f t="shared" si="1"/>
        <v>-6004984</v>
      </c>
      <c r="L25" s="39">
        <f t="shared" si="1"/>
        <v>-4144106</v>
      </c>
      <c r="M25" s="39">
        <f t="shared" si="1"/>
        <v>-12673472</v>
      </c>
      <c r="N25" s="39">
        <f t="shared" si="1"/>
        <v>-165000</v>
      </c>
      <c r="O25" s="39">
        <f t="shared" si="1"/>
        <v>-1470510</v>
      </c>
      <c r="P25" s="39">
        <f t="shared" si="1"/>
        <v>-1909709</v>
      </c>
      <c r="Q25" s="39">
        <f t="shared" si="1"/>
        <v>-3545219</v>
      </c>
      <c r="R25" s="39">
        <f t="shared" si="1"/>
        <v>-2925879</v>
      </c>
      <c r="S25" s="39">
        <f t="shared" si="1"/>
        <v>-6723969</v>
      </c>
      <c r="T25" s="39">
        <f t="shared" si="1"/>
        <v>0</v>
      </c>
      <c r="U25" s="39">
        <f t="shared" si="1"/>
        <v>-9649848</v>
      </c>
      <c r="V25" s="39">
        <f t="shared" si="1"/>
        <v>-32059007</v>
      </c>
      <c r="W25" s="39">
        <f t="shared" si="1"/>
        <v>-36893145</v>
      </c>
      <c r="X25" s="39">
        <f t="shared" si="1"/>
        <v>4834138</v>
      </c>
      <c r="Y25" s="140">
        <f>+IF(W25&lt;&gt;0,+(X25/W25)*100,0)</f>
        <v>-13.103079176361895</v>
      </c>
      <c r="Z25" s="40">
        <f>SUM(Z19:Z24)</f>
        <v>-36893145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>
        <v>669633</v>
      </c>
      <c r="E31" s="26">
        <v>669633</v>
      </c>
      <c r="F31" s="26">
        <v>83334</v>
      </c>
      <c r="G31" s="125">
        <v>113879</v>
      </c>
      <c r="H31" s="125">
        <v>120958</v>
      </c>
      <c r="I31" s="125">
        <v>318171</v>
      </c>
      <c r="J31" s="26">
        <v>110850</v>
      </c>
      <c r="K31" s="26">
        <v>64040</v>
      </c>
      <c r="L31" s="26">
        <v>74302</v>
      </c>
      <c r="M31" s="26">
        <v>249192</v>
      </c>
      <c r="N31" s="125">
        <v>45990</v>
      </c>
      <c r="O31" s="125">
        <v>102232</v>
      </c>
      <c r="P31" s="125">
        <v>44644</v>
      </c>
      <c r="Q31" s="26">
        <v>192866</v>
      </c>
      <c r="R31" s="26">
        <v>104216</v>
      </c>
      <c r="S31" s="26">
        <v>62584</v>
      </c>
      <c r="T31" s="26"/>
      <c r="U31" s="125">
        <v>166800</v>
      </c>
      <c r="V31" s="125">
        <v>927029</v>
      </c>
      <c r="W31" s="125">
        <v>669633</v>
      </c>
      <c r="X31" s="26">
        <v>257396</v>
      </c>
      <c r="Y31" s="106">
        <v>38.44</v>
      </c>
      <c r="Z31" s="28">
        <v>669633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-1790531</v>
      </c>
      <c r="E33" s="26">
        <v>-1790531</v>
      </c>
      <c r="F33" s="26">
        <v>-60893</v>
      </c>
      <c r="G33" s="26">
        <v>-60893</v>
      </c>
      <c r="H33" s="26">
        <v>-60893</v>
      </c>
      <c r="I33" s="26">
        <v>-182679</v>
      </c>
      <c r="J33" s="26">
        <v>-60893</v>
      </c>
      <c r="K33" s="26"/>
      <c r="L33" s="26">
        <v>-121787</v>
      </c>
      <c r="M33" s="26">
        <v>-182680</v>
      </c>
      <c r="N33" s="26">
        <v>-60893</v>
      </c>
      <c r="O33" s="26">
        <v>-60893</v>
      </c>
      <c r="P33" s="26">
        <v>-60893</v>
      </c>
      <c r="Q33" s="26">
        <v>-182679</v>
      </c>
      <c r="R33" s="26">
        <v>-60893</v>
      </c>
      <c r="S33" s="26">
        <v>-60893</v>
      </c>
      <c r="T33" s="26"/>
      <c r="U33" s="26">
        <v>-121786</v>
      </c>
      <c r="V33" s="26">
        <v>-669824</v>
      </c>
      <c r="W33" s="26">
        <v>-1790531</v>
      </c>
      <c r="X33" s="26">
        <v>1120707</v>
      </c>
      <c r="Y33" s="106">
        <v>-62.59</v>
      </c>
      <c r="Z33" s="28">
        <v>-1790531</v>
      </c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-1120898</v>
      </c>
      <c r="E34" s="39">
        <f t="shared" si="2"/>
        <v>-1120898</v>
      </c>
      <c r="F34" s="39">
        <f t="shared" si="2"/>
        <v>22441</v>
      </c>
      <c r="G34" s="39">
        <f t="shared" si="2"/>
        <v>52986</v>
      </c>
      <c r="H34" s="39">
        <f t="shared" si="2"/>
        <v>60065</v>
      </c>
      <c r="I34" s="39">
        <f t="shared" si="2"/>
        <v>135492</v>
      </c>
      <c r="J34" s="39">
        <f t="shared" si="2"/>
        <v>49957</v>
      </c>
      <c r="K34" s="39">
        <f t="shared" si="2"/>
        <v>64040</v>
      </c>
      <c r="L34" s="39">
        <f t="shared" si="2"/>
        <v>-47485</v>
      </c>
      <c r="M34" s="39">
        <f t="shared" si="2"/>
        <v>66512</v>
      </c>
      <c r="N34" s="39">
        <f t="shared" si="2"/>
        <v>-14903</v>
      </c>
      <c r="O34" s="39">
        <f t="shared" si="2"/>
        <v>41339</v>
      </c>
      <c r="P34" s="39">
        <f t="shared" si="2"/>
        <v>-16249</v>
      </c>
      <c r="Q34" s="39">
        <f t="shared" si="2"/>
        <v>10187</v>
      </c>
      <c r="R34" s="39">
        <f t="shared" si="2"/>
        <v>43323</v>
      </c>
      <c r="S34" s="39">
        <f t="shared" si="2"/>
        <v>1691</v>
      </c>
      <c r="T34" s="39">
        <f t="shared" si="2"/>
        <v>0</v>
      </c>
      <c r="U34" s="39">
        <f t="shared" si="2"/>
        <v>45014</v>
      </c>
      <c r="V34" s="39">
        <f t="shared" si="2"/>
        <v>257205</v>
      </c>
      <c r="W34" s="39">
        <f t="shared" si="2"/>
        <v>-1120898</v>
      </c>
      <c r="X34" s="39">
        <f t="shared" si="2"/>
        <v>1378103</v>
      </c>
      <c r="Y34" s="140">
        <f>+IF(W34&lt;&gt;0,+(X34/W34)*100,0)</f>
        <v>-122.94633409998055</v>
      </c>
      <c r="Z34" s="40">
        <f>SUM(Z29:Z33)</f>
        <v>-1120898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58098010</v>
      </c>
      <c r="D36" s="65">
        <f t="shared" si="3"/>
        <v>19765750</v>
      </c>
      <c r="E36" s="66">
        <f t="shared" si="3"/>
        <v>19765750</v>
      </c>
      <c r="F36" s="66">
        <f t="shared" si="3"/>
        <v>13590540</v>
      </c>
      <c r="G36" s="66">
        <f t="shared" si="3"/>
        <v>-3411632</v>
      </c>
      <c r="H36" s="66">
        <f t="shared" si="3"/>
        <v>-8630517</v>
      </c>
      <c r="I36" s="66">
        <f t="shared" si="3"/>
        <v>1548391</v>
      </c>
      <c r="J36" s="66">
        <f t="shared" si="3"/>
        <v>-2771720</v>
      </c>
      <c r="K36" s="66">
        <f t="shared" si="3"/>
        <v>-6859863</v>
      </c>
      <c r="L36" s="66">
        <f t="shared" si="3"/>
        <v>-1798719</v>
      </c>
      <c r="M36" s="66">
        <f t="shared" si="3"/>
        <v>-11430302</v>
      </c>
      <c r="N36" s="66">
        <f t="shared" si="3"/>
        <v>18495666</v>
      </c>
      <c r="O36" s="66">
        <f t="shared" si="3"/>
        <v>7928446</v>
      </c>
      <c r="P36" s="66">
        <f t="shared" si="3"/>
        <v>35092970</v>
      </c>
      <c r="Q36" s="66">
        <f t="shared" si="3"/>
        <v>61517082</v>
      </c>
      <c r="R36" s="66">
        <f t="shared" si="3"/>
        <v>-8882133</v>
      </c>
      <c r="S36" s="66">
        <f t="shared" si="3"/>
        <v>-2562278</v>
      </c>
      <c r="T36" s="66">
        <f t="shared" si="3"/>
        <v>0</v>
      </c>
      <c r="U36" s="66">
        <f t="shared" si="3"/>
        <v>-11444411</v>
      </c>
      <c r="V36" s="66">
        <f t="shared" si="3"/>
        <v>40190760</v>
      </c>
      <c r="W36" s="66">
        <f t="shared" si="3"/>
        <v>19765750</v>
      </c>
      <c r="X36" s="66">
        <f t="shared" si="3"/>
        <v>20425010</v>
      </c>
      <c r="Y36" s="103">
        <f>+IF(W36&lt;&gt;0,+(X36/W36)*100,0)</f>
        <v>103.33536546804447</v>
      </c>
      <c r="Z36" s="68">
        <f>+Z15+Z25+Z34</f>
        <v>19765750</v>
      </c>
    </row>
    <row r="37" spans="1:26" ht="13.5">
      <c r="A37" s="225" t="s">
        <v>201</v>
      </c>
      <c r="B37" s="158" t="s">
        <v>95</v>
      </c>
      <c r="C37" s="119"/>
      <c r="D37" s="65">
        <v>260738</v>
      </c>
      <c r="E37" s="66">
        <v>260738</v>
      </c>
      <c r="F37" s="66">
        <v>-18250035</v>
      </c>
      <c r="G37" s="66">
        <v>-4659495</v>
      </c>
      <c r="H37" s="66">
        <v>-8071127</v>
      </c>
      <c r="I37" s="66">
        <v>-18250035</v>
      </c>
      <c r="J37" s="66">
        <v>-16701644</v>
      </c>
      <c r="K37" s="66">
        <v>-19473364</v>
      </c>
      <c r="L37" s="66">
        <v>-26333227</v>
      </c>
      <c r="M37" s="66">
        <v>-16701644</v>
      </c>
      <c r="N37" s="66">
        <v>-28131946</v>
      </c>
      <c r="O37" s="66">
        <v>-9636280</v>
      </c>
      <c r="P37" s="66">
        <v>-1707834</v>
      </c>
      <c r="Q37" s="66">
        <v>-28131946</v>
      </c>
      <c r="R37" s="66">
        <v>33385136</v>
      </c>
      <c r="S37" s="66">
        <v>24503003</v>
      </c>
      <c r="T37" s="66">
        <v>21940725</v>
      </c>
      <c r="U37" s="66">
        <v>33385136</v>
      </c>
      <c r="V37" s="66">
        <v>-18250035</v>
      </c>
      <c r="W37" s="66">
        <v>260738</v>
      </c>
      <c r="X37" s="66">
        <v>-18510773</v>
      </c>
      <c r="Y37" s="103">
        <v>-7099.38</v>
      </c>
      <c r="Z37" s="68">
        <v>260738</v>
      </c>
    </row>
    <row r="38" spans="1:26" ht="13.5">
      <c r="A38" s="243" t="s">
        <v>202</v>
      </c>
      <c r="B38" s="232" t="s">
        <v>95</v>
      </c>
      <c r="C38" s="233">
        <v>58098010</v>
      </c>
      <c r="D38" s="234">
        <v>20026488</v>
      </c>
      <c r="E38" s="235">
        <v>20026488</v>
      </c>
      <c r="F38" s="235">
        <v>-4659495</v>
      </c>
      <c r="G38" s="235">
        <v>-8071127</v>
      </c>
      <c r="H38" s="235">
        <v>-16701644</v>
      </c>
      <c r="I38" s="235">
        <v>-16701644</v>
      </c>
      <c r="J38" s="235">
        <v>-19473364</v>
      </c>
      <c r="K38" s="235">
        <v>-26333227</v>
      </c>
      <c r="L38" s="235">
        <v>-28131946</v>
      </c>
      <c r="M38" s="235">
        <v>-28131946</v>
      </c>
      <c r="N38" s="235">
        <v>-9636280</v>
      </c>
      <c r="O38" s="235">
        <v>-1707834</v>
      </c>
      <c r="P38" s="235">
        <v>33385136</v>
      </c>
      <c r="Q38" s="235">
        <v>33385136</v>
      </c>
      <c r="R38" s="235">
        <v>24503003</v>
      </c>
      <c r="S38" s="235">
        <v>21940725</v>
      </c>
      <c r="T38" s="235">
        <v>21940725</v>
      </c>
      <c r="U38" s="235">
        <v>21940725</v>
      </c>
      <c r="V38" s="235">
        <v>21940725</v>
      </c>
      <c r="W38" s="235">
        <v>20026488</v>
      </c>
      <c r="X38" s="235">
        <v>1914237</v>
      </c>
      <c r="Y38" s="236">
        <v>9.56</v>
      </c>
      <c r="Z38" s="237">
        <v>20026488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2011-08-12T10:31:23Z</dcterms:created>
  <dcterms:modified xsi:type="dcterms:W3CDTF">2011-08-12T10:31:23Z</dcterms:modified>
  <cp:category/>
  <cp:version/>
  <cp:contentType/>
  <cp:contentStatus/>
</cp:coreProperties>
</file>