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<sst xmlns="http://schemas.openxmlformats.org/spreadsheetml/2006/main" count="497" uniqueCount="248">
  <si>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Ngqushwa(EC126)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</si>
  <si>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</si>
  <si>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</si>
  <si>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</si>
  <si>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</si>
  <si>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</si>
  <si>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</si>
  <si>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</si>
  <si>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</si>
  <si>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</si>
  <si>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</si>
  <si>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</si>
  <si>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</si>
  <si>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</si>
  <si>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</si>
  <si>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</si>
  <si>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</si>
  <si>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</si>
  <si>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</si>
  <si>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</si>
  <si>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</si>
  <si>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</si>
  <si>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</si>
  <si>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</si>
  <si>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</si>
  <si>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</si>
  <si>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</si>
  <si>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</si>
  <si>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</si>
  <si>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</si>
  <si>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</si>
  <si>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</si>
  <si>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</si>
  <si>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</si>
  <si>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</si>
  <si>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</si>
  <si>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</si>
  <si>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</si>
  <si>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</si>
  <si>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</si>
  <si>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</si>
  <si>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</si>
  <si>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</si>
  <si>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</si>
  <si>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</si>
  <si>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</si>
  <si>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</si>
  <si>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</si>
  <si>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</si>
  <si>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</si>
  <si>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</si>
  <si>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</si>
  <si>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</si>
  <si>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</si>
  <si>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</si>
  <si>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</si>
  <si>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</si>
  <si>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</si>
  <si>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</si>
  <si>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</si>
  <si>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</si>
  <si>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</si>
  <si>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</si>
  <si>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</si>
  <si>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</si>
  <si>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</si>
  <si>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</si>
  <si>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</si>
  <si>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</si>
  <si>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</si>
  <si>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</si>
  <si>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</si>
  <si>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</si>
  <si>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</si>
  <si>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</si>
  <si>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</si>
  <si>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</si>
  <si>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</si>
  <si>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</si>
  <si>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</si>
  <si>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</si>
  <si>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</si>
  <si>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</si>
  <si>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</si>
  <si>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</si>
  <si>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</si>
  <si>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</si>
  <si>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</si>
  <si>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</si>
  <si>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</si>
  <si>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</si>
  <si>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</si>
  <si>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</si>
  <si>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</si>
  <si>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</si>
  <si>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</si>
  <si>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</si>
  <si>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</si>
  <si>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</si>
  <si>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</si>
  <si>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</si>
  <si>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</si>
  <si>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</si>
  <si>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</si>
  <si>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</si>
  <si>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</si>
  <si>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</si>
  <si>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</si>
  <si>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</si>
  <si>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</si>
  <si>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</si>
  <si>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</si>
  <si>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</si>
  <si>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</si>
  <si>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</si>
  <si>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</si>
  <si>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</si>
  <si>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</si>
  <si>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</si>
  <si>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</si>
  <si>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</si>
  <si>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</si>
  <si>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</si>
  <si>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</si>
  <si>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</si>
  <si>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</si>
  <si>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</si>
  <si>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</si>
  <si>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</si>
  <si>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</si>
  <si>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</si>
  <si>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</si>
  <si>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Ngqushwa(EC126)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</si>
  <si>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</si>
  <si>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</si>
  <si>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</si>
  <si>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</si>
  <si>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</si>
  <si>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</si>
  <si>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</si>
  <si>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</si>
  <si>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</si>
  <si>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Ngqushwa(EC126)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</si>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</sst>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2598525</v>
      </c>
      <c r="C5" s="25">
        <v>2800000</v>
      </c>
      <c r="D5" s="26">
        <v>2800000</v>
      </c>
      <c r="E5" s="26">
        <v>0</v>
      </c>
      <c r="F5" s="26">
        <v>271876</v>
      </c>
      <c r="G5" s="26">
        <v>136439</v>
      </c>
      <c r="H5" s="26">
        <v>408315</v>
      </c>
      <c r="I5" s="26">
        <v>227537</v>
      </c>
      <c r="J5" s="26">
        <v>227537</v>
      </c>
      <c r="K5" s="26">
        <v>227536</v>
      </c>
      <c r="L5" s="26">
        <v>682610</v>
      </c>
      <c r="M5" s="26">
        <v>227536</v>
      </c>
      <c r="N5" s="26">
        <v>4194</v>
      </c>
      <c r="O5" s="26">
        <v>0</v>
      </c>
      <c r="P5" s="26">
        <v>231730</v>
      </c>
      <c r="Q5" s="26">
        <v>0</v>
      </c>
      <c r="R5" s="26">
        <v>0</v>
      </c>
      <c r="S5" s="26">
        <v>131806</v>
      </c>
      <c r="T5" s="26">
        <v>131806</v>
      </c>
      <c r="U5" s="26">
        <v>1454461</v>
      </c>
      <c r="V5" s="26">
        <v>2800000</v>
      </c>
      <c r="W5" s="26">
        <v>-1345539</v>
      </c>
      <c r="X5" s="27">
        <v>-48.05</v>
      </c>
      <c r="Y5" s="28">
        <v>2800000</v>
      </c>
    </row>
    <row r="6" spans="1:25" ht="13.5">
      <c r="A6" s="24" t="s">
        <v>31</v>
      </c>
      <c r="B6" s="2">
        <v>384319</v>
      </c>
      <c r="C6" s="25">
        <v>402684</v>
      </c>
      <c r="D6" s="26">
        <v>402684</v>
      </c>
      <c r="E6" s="26">
        <v>0</v>
      </c>
      <c r="F6" s="26">
        <v>0</v>
      </c>
      <c r="G6" s="26">
        <v>11095</v>
      </c>
      <c r="H6" s="26">
        <v>11095</v>
      </c>
      <c r="I6" s="26">
        <v>33845</v>
      </c>
      <c r="J6" s="26">
        <v>37007</v>
      </c>
      <c r="K6" s="26">
        <v>0</v>
      </c>
      <c r="L6" s="26">
        <v>70852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81947</v>
      </c>
      <c r="V6" s="26">
        <v>402684</v>
      </c>
      <c r="W6" s="26">
        <v>-320737</v>
      </c>
      <c r="X6" s="27">
        <v>-79.65</v>
      </c>
      <c r="Y6" s="28">
        <v>402684</v>
      </c>
    </row>
    <row r="7" spans="1:25" ht="13.5">
      <c r="A7" s="24" t="s">
        <v>32</v>
      </c>
      <c r="B7" s="2">
        <v>0</v>
      </c>
      <c r="C7" s="25">
        <v>0</v>
      </c>
      <c r="D7" s="26">
        <v>0</v>
      </c>
      <c r="E7" s="26">
        <v>3879</v>
      </c>
      <c r="F7" s="26">
        <v>6135</v>
      </c>
      <c r="G7" s="26">
        <v>0</v>
      </c>
      <c r="H7" s="26">
        <v>10014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10014</v>
      </c>
      <c r="V7" s="26">
        <v>0</v>
      </c>
      <c r="W7" s="26">
        <v>10014</v>
      </c>
      <c r="X7" s="27">
        <v>0</v>
      </c>
      <c r="Y7" s="28">
        <v>0</v>
      </c>
    </row>
    <row r="8" spans="1:25" ht="13.5">
      <c r="A8" s="24" t="s">
        <v>33</v>
      </c>
      <c r="B8" s="2">
        <v>51334369</v>
      </c>
      <c r="C8" s="25">
        <v>49211000</v>
      </c>
      <c r="D8" s="26">
        <v>49211000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12887189</v>
      </c>
      <c r="P8" s="26">
        <v>12887189</v>
      </c>
      <c r="Q8" s="26">
        <v>0</v>
      </c>
      <c r="R8" s="26">
        <v>0</v>
      </c>
      <c r="S8" s="26">
        <v>0</v>
      </c>
      <c r="T8" s="26">
        <v>0</v>
      </c>
      <c r="U8" s="26">
        <v>12887189</v>
      </c>
      <c r="V8" s="26">
        <v>49211000</v>
      </c>
      <c r="W8" s="26">
        <v>-36323811</v>
      </c>
      <c r="X8" s="27">
        <v>-73.81</v>
      </c>
      <c r="Y8" s="28">
        <v>49211000</v>
      </c>
    </row>
    <row r="9" spans="1:25" ht="13.5">
      <c r="A9" s="24" t="s">
        <v>34</v>
      </c>
      <c r="B9" s="2">
        <v>3549467</v>
      </c>
      <c r="C9" s="25">
        <v>3925336</v>
      </c>
      <c r="D9" s="26">
        <v>3925336</v>
      </c>
      <c r="E9" s="26">
        <v>122427</v>
      </c>
      <c r="F9" s="26">
        <v>96802</v>
      </c>
      <c r="G9" s="26">
        <v>226520</v>
      </c>
      <c r="H9" s="26">
        <v>445749</v>
      </c>
      <c r="I9" s="26">
        <v>54932</v>
      </c>
      <c r="J9" s="26">
        <v>153427</v>
      </c>
      <c r="K9" s="26">
        <v>208043</v>
      </c>
      <c r="L9" s="26">
        <v>416402</v>
      </c>
      <c r="M9" s="26">
        <v>57655</v>
      </c>
      <c r="N9" s="26">
        <v>229501</v>
      </c>
      <c r="O9" s="26">
        <v>68037</v>
      </c>
      <c r="P9" s="26">
        <v>355193</v>
      </c>
      <c r="Q9" s="26">
        <v>262345</v>
      </c>
      <c r="R9" s="26">
        <v>1937403</v>
      </c>
      <c r="S9" s="26">
        <v>501293</v>
      </c>
      <c r="T9" s="26">
        <v>2701041</v>
      </c>
      <c r="U9" s="26">
        <v>3918385</v>
      </c>
      <c r="V9" s="26">
        <v>3925336</v>
      </c>
      <c r="W9" s="26">
        <v>-6951</v>
      </c>
      <c r="X9" s="27">
        <v>-0.18</v>
      </c>
      <c r="Y9" s="28">
        <v>3925336</v>
      </c>
    </row>
    <row r="10" spans="1:25" ht="25.5">
      <c r="A10" s="29" t="s">
        <v>212</v>
      </c>
      <c r="B10" s="30">
        <f>SUM(B5:B9)</f>
        <v>57866680</v>
      </c>
      <c r="C10" s="31">
        <f aca="true" t="shared" si="0" ref="C10:Y10">SUM(C5:C9)</f>
        <v>56339020</v>
      </c>
      <c r="D10" s="32">
        <f t="shared" si="0"/>
        <v>56339020</v>
      </c>
      <c r="E10" s="32">
        <f t="shared" si="0"/>
        <v>126306</v>
      </c>
      <c r="F10" s="32">
        <f t="shared" si="0"/>
        <v>374813</v>
      </c>
      <c r="G10" s="32">
        <f t="shared" si="0"/>
        <v>374054</v>
      </c>
      <c r="H10" s="32">
        <f t="shared" si="0"/>
        <v>875173</v>
      </c>
      <c r="I10" s="32">
        <f t="shared" si="0"/>
        <v>316314</v>
      </c>
      <c r="J10" s="32">
        <f t="shared" si="0"/>
        <v>417971</v>
      </c>
      <c r="K10" s="32">
        <f t="shared" si="0"/>
        <v>435579</v>
      </c>
      <c r="L10" s="32">
        <f t="shared" si="0"/>
        <v>1169864</v>
      </c>
      <c r="M10" s="32">
        <f t="shared" si="0"/>
        <v>285191</v>
      </c>
      <c r="N10" s="32">
        <f t="shared" si="0"/>
        <v>233695</v>
      </c>
      <c r="O10" s="32">
        <f t="shared" si="0"/>
        <v>12955226</v>
      </c>
      <c r="P10" s="32">
        <f t="shared" si="0"/>
        <v>13474112</v>
      </c>
      <c r="Q10" s="32">
        <f t="shared" si="0"/>
        <v>262345</v>
      </c>
      <c r="R10" s="32">
        <f t="shared" si="0"/>
        <v>1937403</v>
      </c>
      <c r="S10" s="32">
        <f t="shared" si="0"/>
        <v>633099</v>
      </c>
      <c r="T10" s="32">
        <f t="shared" si="0"/>
        <v>2832847</v>
      </c>
      <c r="U10" s="32">
        <f t="shared" si="0"/>
        <v>18351996</v>
      </c>
      <c r="V10" s="32">
        <f t="shared" si="0"/>
        <v>56339020</v>
      </c>
      <c r="W10" s="32">
        <f t="shared" si="0"/>
        <v>-37987024</v>
      </c>
      <c r="X10" s="33">
        <f>+IF(V10&lt;&gt;0,(W10/V10)*100,0)</f>
        <v>-67.42578056913308</v>
      </c>
      <c r="Y10" s="34">
        <f t="shared" si="0"/>
        <v>56339020</v>
      </c>
    </row>
    <row r="11" spans="1:25" ht="13.5">
      <c r="A11" s="24" t="s">
        <v>36</v>
      </c>
      <c r="B11" s="2">
        <v>17806875</v>
      </c>
      <c r="C11" s="25">
        <v>27773701</v>
      </c>
      <c r="D11" s="26">
        <v>27773701</v>
      </c>
      <c r="E11" s="26">
        <v>1683805</v>
      </c>
      <c r="F11" s="26">
        <v>1689407</v>
      </c>
      <c r="G11" s="26">
        <v>1781118</v>
      </c>
      <c r="H11" s="26">
        <v>5154330</v>
      </c>
      <c r="I11" s="26">
        <v>1868017</v>
      </c>
      <c r="J11" s="26">
        <v>1589326</v>
      </c>
      <c r="K11" s="26">
        <v>2104902</v>
      </c>
      <c r="L11" s="26">
        <v>5562245</v>
      </c>
      <c r="M11" s="26">
        <v>2097196</v>
      </c>
      <c r="N11" s="26">
        <v>1532090</v>
      </c>
      <c r="O11" s="26">
        <v>1903464</v>
      </c>
      <c r="P11" s="26">
        <v>5532750</v>
      </c>
      <c r="Q11" s="26">
        <v>1759583</v>
      </c>
      <c r="R11" s="26">
        <v>1574748</v>
      </c>
      <c r="S11" s="26">
        <v>2298936</v>
      </c>
      <c r="T11" s="26">
        <v>5633267</v>
      </c>
      <c r="U11" s="26">
        <v>21882592</v>
      </c>
      <c r="V11" s="26">
        <v>27773701</v>
      </c>
      <c r="W11" s="26">
        <v>-5891109</v>
      </c>
      <c r="X11" s="27">
        <v>-21.21</v>
      </c>
      <c r="Y11" s="28">
        <v>27773701</v>
      </c>
    </row>
    <row r="12" spans="1:25" ht="13.5">
      <c r="A12" s="24" t="s">
        <v>37</v>
      </c>
      <c r="B12" s="2">
        <v>5610150</v>
      </c>
      <c r="C12" s="25">
        <v>3053740</v>
      </c>
      <c r="D12" s="26">
        <v>3053740</v>
      </c>
      <c r="E12" s="26">
        <v>436626</v>
      </c>
      <c r="F12" s="26">
        <v>436626</v>
      </c>
      <c r="G12" s="26">
        <v>394608</v>
      </c>
      <c r="H12" s="26">
        <v>1267860</v>
      </c>
      <c r="I12" s="26">
        <v>394408</v>
      </c>
      <c r="J12" s="26">
        <v>391789</v>
      </c>
      <c r="K12" s="26">
        <v>0</v>
      </c>
      <c r="L12" s="26">
        <v>786197</v>
      </c>
      <c r="M12" s="26">
        <v>0</v>
      </c>
      <c r="N12" s="26">
        <v>291588</v>
      </c>
      <c r="O12" s="26">
        <v>291588</v>
      </c>
      <c r="P12" s="26">
        <v>583176</v>
      </c>
      <c r="Q12" s="26">
        <v>219970</v>
      </c>
      <c r="R12" s="26">
        <v>291588</v>
      </c>
      <c r="S12" s="26">
        <v>402361</v>
      </c>
      <c r="T12" s="26">
        <v>913919</v>
      </c>
      <c r="U12" s="26">
        <v>3551152</v>
      </c>
      <c r="V12" s="26">
        <v>3053740</v>
      </c>
      <c r="W12" s="26">
        <v>497412</v>
      </c>
      <c r="X12" s="27">
        <v>16.29</v>
      </c>
      <c r="Y12" s="28">
        <v>3053740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1576272</v>
      </c>
      <c r="D15" s="26">
        <v>1576272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1576272</v>
      </c>
      <c r="W15" s="26">
        <v>-1576272</v>
      </c>
      <c r="X15" s="27">
        <v>-100</v>
      </c>
      <c r="Y15" s="28">
        <v>1576272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24860675</v>
      </c>
      <c r="C17" s="25">
        <v>15587125</v>
      </c>
      <c r="D17" s="26">
        <v>15587125</v>
      </c>
      <c r="E17" s="26">
        <v>1301253</v>
      </c>
      <c r="F17" s="26">
        <v>2572840</v>
      </c>
      <c r="G17" s="26">
        <v>2898471</v>
      </c>
      <c r="H17" s="26">
        <v>6772564</v>
      </c>
      <c r="I17" s="26">
        <v>1133220</v>
      </c>
      <c r="J17" s="26">
        <v>2284685</v>
      </c>
      <c r="K17" s="26">
        <v>2365494</v>
      </c>
      <c r="L17" s="26">
        <v>5783399</v>
      </c>
      <c r="M17" s="26">
        <v>1730099</v>
      </c>
      <c r="N17" s="26">
        <v>6057240</v>
      </c>
      <c r="O17" s="26">
        <v>4535030</v>
      </c>
      <c r="P17" s="26">
        <v>12322369</v>
      </c>
      <c r="Q17" s="26">
        <v>3801236</v>
      </c>
      <c r="R17" s="26">
        <v>5590055</v>
      </c>
      <c r="S17" s="26">
        <v>5780109</v>
      </c>
      <c r="T17" s="26">
        <v>15171400</v>
      </c>
      <c r="U17" s="26">
        <v>40049732</v>
      </c>
      <c r="V17" s="26">
        <v>15587125</v>
      </c>
      <c r="W17" s="26">
        <v>24462607</v>
      </c>
      <c r="X17" s="27">
        <v>156.94</v>
      </c>
      <c r="Y17" s="28">
        <v>15587125</v>
      </c>
    </row>
    <row r="18" spans="1:25" ht="13.5">
      <c r="A18" s="36" t="s">
        <v>43</v>
      </c>
      <c r="B18" s="37">
        <f>SUM(B11:B17)</f>
        <v>48277700</v>
      </c>
      <c r="C18" s="38">
        <f aca="true" t="shared" si="1" ref="C18:Y18">SUM(C11:C17)</f>
        <v>47990838</v>
      </c>
      <c r="D18" s="39">
        <f t="shared" si="1"/>
        <v>47990838</v>
      </c>
      <c r="E18" s="39">
        <f t="shared" si="1"/>
        <v>3421684</v>
      </c>
      <c r="F18" s="39">
        <f t="shared" si="1"/>
        <v>4698873</v>
      </c>
      <c r="G18" s="39">
        <f t="shared" si="1"/>
        <v>5074197</v>
      </c>
      <c r="H18" s="39">
        <f t="shared" si="1"/>
        <v>13194754</v>
      </c>
      <c r="I18" s="39">
        <f t="shared" si="1"/>
        <v>3395645</v>
      </c>
      <c r="J18" s="39">
        <f t="shared" si="1"/>
        <v>4265800</v>
      </c>
      <c r="K18" s="39">
        <f t="shared" si="1"/>
        <v>4470396</v>
      </c>
      <c r="L18" s="39">
        <f t="shared" si="1"/>
        <v>12131841</v>
      </c>
      <c r="M18" s="39">
        <f t="shared" si="1"/>
        <v>3827295</v>
      </c>
      <c r="N18" s="39">
        <f t="shared" si="1"/>
        <v>7880918</v>
      </c>
      <c r="O18" s="39">
        <f t="shared" si="1"/>
        <v>6730082</v>
      </c>
      <c r="P18" s="39">
        <f t="shared" si="1"/>
        <v>18438295</v>
      </c>
      <c r="Q18" s="39">
        <f t="shared" si="1"/>
        <v>5780789</v>
      </c>
      <c r="R18" s="39">
        <f t="shared" si="1"/>
        <v>7456391</v>
      </c>
      <c r="S18" s="39">
        <f t="shared" si="1"/>
        <v>8481406</v>
      </c>
      <c r="T18" s="39">
        <f t="shared" si="1"/>
        <v>21718586</v>
      </c>
      <c r="U18" s="39">
        <f t="shared" si="1"/>
        <v>65483476</v>
      </c>
      <c r="V18" s="39">
        <f t="shared" si="1"/>
        <v>47990838</v>
      </c>
      <c r="W18" s="39">
        <f t="shared" si="1"/>
        <v>17492638</v>
      </c>
      <c r="X18" s="33">
        <f>+IF(V18&lt;&gt;0,(W18/V18)*100,0)</f>
        <v>36.449953218153844</v>
      </c>
      <c r="Y18" s="40">
        <f t="shared" si="1"/>
        <v>47990838</v>
      </c>
    </row>
    <row r="19" spans="1:25" ht="13.5">
      <c r="A19" s="36" t="s">
        <v>44</v>
      </c>
      <c r="B19" s="41">
        <f>+B10-B18</f>
        <v>9588980</v>
      </c>
      <c r="C19" s="42">
        <f aca="true" t="shared" si="2" ref="C19:Y19">+C10-C18</f>
        <v>8348182</v>
      </c>
      <c r="D19" s="43">
        <f t="shared" si="2"/>
        <v>8348182</v>
      </c>
      <c r="E19" s="43">
        <f t="shared" si="2"/>
        <v>-3295378</v>
      </c>
      <c r="F19" s="43">
        <f t="shared" si="2"/>
        <v>-4324060</v>
      </c>
      <c r="G19" s="43">
        <f t="shared" si="2"/>
        <v>-4700143</v>
      </c>
      <c r="H19" s="43">
        <f t="shared" si="2"/>
        <v>-12319581</v>
      </c>
      <c r="I19" s="43">
        <f t="shared" si="2"/>
        <v>-3079331</v>
      </c>
      <c r="J19" s="43">
        <f t="shared" si="2"/>
        <v>-3847829</v>
      </c>
      <c r="K19" s="43">
        <f t="shared" si="2"/>
        <v>-4034817</v>
      </c>
      <c r="L19" s="43">
        <f t="shared" si="2"/>
        <v>-10961977</v>
      </c>
      <c r="M19" s="43">
        <f t="shared" si="2"/>
        <v>-3542104</v>
      </c>
      <c r="N19" s="43">
        <f t="shared" si="2"/>
        <v>-7647223</v>
      </c>
      <c r="O19" s="43">
        <f t="shared" si="2"/>
        <v>6225144</v>
      </c>
      <c r="P19" s="43">
        <f t="shared" si="2"/>
        <v>-4964183</v>
      </c>
      <c r="Q19" s="43">
        <f t="shared" si="2"/>
        <v>-5518444</v>
      </c>
      <c r="R19" s="43">
        <f t="shared" si="2"/>
        <v>-5518988</v>
      </c>
      <c r="S19" s="43">
        <f t="shared" si="2"/>
        <v>-7848307</v>
      </c>
      <c r="T19" s="43">
        <f t="shared" si="2"/>
        <v>-18885739</v>
      </c>
      <c r="U19" s="43">
        <f t="shared" si="2"/>
        <v>-47131480</v>
      </c>
      <c r="V19" s="43">
        <f>IF(D10=D18,0,V10-V18)</f>
        <v>8348182</v>
      </c>
      <c r="W19" s="43">
        <f t="shared" si="2"/>
        <v>-55479662</v>
      </c>
      <c r="X19" s="44">
        <f>+IF(V19&lt;&gt;0,(W19/V19)*100,0)</f>
        <v>-664.5717834134426</v>
      </c>
      <c r="Y19" s="45">
        <f t="shared" si="2"/>
        <v>8348182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9588980</v>
      </c>
      <c r="C22" s="53">
        <f aca="true" t="shared" si="3" ref="C22:Y22">SUM(C19:C21)</f>
        <v>8348182</v>
      </c>
      <c r="D22" s="54">
        <f t="shared" si="3"/>
        <v>8348182</v>
      </c>
      <c r="E22" s="54">
        <f t="shared" si="3"/>
        <v>-3295378</v>
      </c>
      <c r="F22" s="54">
        <f t="shared" si="3"/>
        <v>-4324060</v>
      </c>
      <c r="G22" s="54">
        <f t="shared" si="3"/>
        <v>-4700143</v>
      </c>
      <c r="H22" s="54">
        <f t="shared" si="3"/>
        <v>-12319581</v>
      </c>
      <c r="I22" s="54">
        <f t="shared" si="3"/>
        <v>-3079331</v>
      </c>
      <c r="J22" s="54">
        <f t="shared" si="3"/>
        <v>-3847829</v>
      </c>
      <c r="K22" s="54">
        <f t="shared" si="3"/>
        <v>-4034817</v>
      </c>
      <c r="L22" s="54">
        <f t="shared" si="3"/>
        <v>-10961977</v>
      </c>
      <c r="M22" s="54">
        <f t="shared" si="3"/>
        <v>-3542104</v>
      </c>
      <c r="N22" s="54">
        <f t="shared" si="3"/>
        <v>-7647223</v>
      </c>
      <c r="O22" s="54">
        <f t="shared" si="3"/>
        <v>6225144</v>
      </c>
      <c r="P22" s="54">
        <f t="shared" si="3"/>
        <v>-4964183</v>
      </c>
      <c r="Q22" s="54">
        <f t="shared" si="3"/>
        <v>-5518444</v>
      </c>
      <c r="R22" s="54">
        <f t="shared" si="3"/>
        <v>-5518988</v>
      </c>
      <c r="S22" s="54">
        <f t="shared" si="3"/>
        <v>-7848307</v>
      </c>
      <c r="T22" s="54">
        <f t="shared" si="3"/>
        <v>-18885739</v>
      </c>
      <c r="U22" s="54">
        <f t="shared" si="3"/>
        <v>-47131480</v>
      </c>
      <c r="V22" s="54">
        <f t="shared" si="3"/>
        <v>8348182</v>
      </c>
      <c r="W22" s="54">
        <f t="shared" si="3"/>
        <v>-55479662</v>
      </c>
      <c r="X22" s="55">
        <f>+IF(V22&lt;&gt;0,(W22/V22)*100,0)</f>
        <v>-664.5717834134426</v>
      </c>
      <c r="Y22" s="56">
        <f t="shared" si="3"/>
        <v>8348182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9588980</v>
      </c>
      <c r="C24" s="42">
        <f aca="true" t="shared" si="4" ref="C24:Y24">SUM(C22:C23)</f>
        <v>8348182</v>
      </c>
      <c r="D24" s="43">
        <f t="shared" si="4"/>
        <v>8348182</v>
      </c>
      <c r="E24" s="43">
        <f t="shared" si="4"/>
        <v>-3295378</v>
      </c>
      <c r="F24" s="43">
        <f t="shared" si="4"/>
        <v>-4324060</v>
      </c>
      <c r="G24" s="43">
        <f t="shared" si="4"/>
        <v>-4700143</v>
      </c>
      <c r="H24" s="43">
        <f t="shared" si="4"/>
        <v>-12319581</v>
      </c>
      <c r="I24" s="43">
        <f t="shared" si="4"/>
        <v>-3079331</v>
      </c>
      <c r="J24" s="43">
        <f t="shared" si="4"/>
        <v>-3847829</v>
      </c>
      <c r="K24" s="43">
        <f t="shared" si="4"/>
        <v>-4034817</v>
      </c>
      <c r="L24" s="43">
        <f t="shared" si="4"/>
        <v>-10961977</v>
      </c>
      <c r="M24" s="43">
        <f t="shared" si="4"/>
        <v>-3542104</v>
      </c>
      <c r="N24" s="43">
        <f t="shared" si="4"/>
        <v>-7647223</v>
      </c>
      <c r="O24" s="43">
        <f t="shared" si="4"/>
        <v>6225144</v>
      </c>
      <c r="P24" s="43">
        <f t="shared" si="4"/>
        <v>-4964183</v>
      </c>
      <c r="Q24" s="43">
        <f t="shared" si="4"/>
        <v>-5518444</v>
      </c>
      <c r="R24" s="43">
        <f t="shared" si="4"/>
        <v>-5518988</v>
      </c>
      <c r="S24" s="43">
        <f t="shared" si="4"/>
        <v>-7848307</v>
      </c>
      <c r="T24" s="43">
        <f t="shared" si="4"/>
        <v>-18885739</v>
      </c>
      <c r="U24" s="43">
        <f t="shared" si="4"/>
        <v>-47131480</v>
      </c>
      <c r="V24" s="43">
        <f t="shared" si="4"/>
        <v>8348182</v>
      </c>
      <c r="W24" s="43">
        <f t="shared" si="4"/>
        <v>-55479662</v>
      </c>
      <c r="X24" s="44">
        <f>+IF(V24&lt;&gt;0,(W24/V24)*100,0)</f>
        <v>-664.5717834134426</v>
      </c>
      <c r="Y24" s="45">
        <f t="shared" si="4"/>
        <v>8348182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24261107</v>
      </c>
      <c r="D27" s="66">
        <v>24261107</v>
      </c>
      <c r="E27" s="66">
        <v>9965</v>
      </c>
      <c r="F27" s="66">
        <v>236370</v>
      </c>
      <c r="G27" s="66">
        <v>0</v>
      </c>
      <c r="H27" s="66">
        <v>246335</v>
      </c>
      <c r="I27" s="66">
        <v>521070</v>
      </c>
      <c r="J27" s="66">
        <v>321440</v>
      </c>
      <c r="K27" s="66">
        <v>931982</v>
      </c>
      <c r="L27" s="66">
        <v>1774492</v>
      </c>
      <c r="M27" s="66">
        <v>1550962</v>
      </c>
      <c r="N27" s="66">
        <v>2703820</v>
      </c>
      <c r="O27" s="66">
        <v>3878513</v>
      </c>
      <c r="P27" s="66">
        <v>8133295</v>
      </c>
      <c r="Q27" s="66">
        <v>737006</v>
      </c>
      <c r="R27" s="66">
        <v>1917098</v>
      </c>
      <c r="S27" s="66">
        <v>2323543</v>
      </c>
      <c r="T27" s="66">
        <v>4977647</v>
      </c>
      <c r="U27" s="66">
        <v>15131769</v>
      </c>
      <c r="V27" s="66">
        <v>24261107</v>
      </c>
      <c r="W27" s="66">
        <v>-9129338</v>
      </c>
      <c r="X27" s="67">
        <v>-37.63</v>
      </c>
      <c r="Y27" s="68">
        <v>24261107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0</v>
      </c>
      <c r="F28" s="26">
        <v>222510</v>
      </c>
      <c r="G28" s="26">
        <v>0</v>
      </c>
      <c r="H28" s="26">
        <v>222510</v>
      </c>
      <c r="I28" s="26">
        <v>517970</v>
      </c>
      <c r="J28" s="26">
        <v>310067</v>
      </c>
      <c r="K28" s="26">
        <v>930090</v>
      </c>
      <c r="L28" s="26">
        <v>1758127</v>
      </c>
      <c r="M28" s="26">
        <v>1379462</v>
      </c>
      <c r="N28" s="26">
        <v>2677007</v>
      </c>
      <c r="O28" s="26">
        <v>3665383</v>
      </c>
      <c r="P28" s="26">
        <v>7721852</v>
      </c>
      <c r="Q28" s="26">
        <v>449882</v>
      </c>
      <c r="R28" s="26">
        <v>1917098</v>
      </c>
      <c r="S28" s="26">
        <v>2323543</v>
      </c>
      <c r="T28" s="26">
        <v>4690523</v>
      </c>
      <c r="U28" s="26">
        <v>14393012</v>
      </c>
      <c r="V28" s="26">
        <v>0</v>
      </c>
      <c r="W28" s="26">
        <v>14393012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26813</v>
      </c>
      <c r="O29" s="26">
        <v>213130</v>
      </c>
      <c r="P29" s="26">
        <v>239943</v>
      </c>
      <c r="Q29" s="26">
        <v>287124</v>
      </c>
      <c r="R29" s="26">
        <v>0</v>
      </c>
      <c r="S29" s="26">
        <v>0</v>
      </c>
      <c r="T29" s="26">
        <v>287124</v>
      </c>
      <c r="U29" s="26">
        <v>527067</v>
      </c>
      <c r="V29" s="26">
        <v>0</v>
      </c>
      <c r="W29" s="26">
        <v>527067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9965</v>
      </c>
      <c r="F31" s="26">
        <v>13860</v>
      </c>
      <c r="G31" s="26">
        <v>0</v>
      </c>
      <c r="H31" s="26">
        <v>23825</v>
      </c>
      <c r="I31" s="26">
        <v>3100</v>
      </c>
      <c r="J31" s="26">
        <v>11373</v>
      </c>
      <c r="K31" s="26">
        <v>1892</v>
      </c>
      <c r="L31" s="26">
        <v>16365</v>
      </c>
      <c r="M31" s="26">
        <v>171500</v>
      </c>
      <c r="N31" s="26">
        <v>0</v>
      </c>
      <c r="O31" s="26">
        <v>0</v>
      </c>
      <c r="P31" s="26">
        <v>171500</v>
      </c>
      <c r="Q31" s="26">
        <v>0</v>
      </c>
      <c r="R31" s="26">
        <v>0</v>
      </c>
      <c r="S31" s="26">
        <v>0</v>
      </c>
      <c r="T31" s="26">
        <v>0</v>
      </c>
      <c r="U31" s="26">
        <v>211690</v>
      </c>
      <c r="V31" s="26">
        <v>0</v>
      </c>
      <c r="W31" s="26">
        <v>211690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9965</v>
      </c>
      <c r="F32" s="66">
        <f t="shared" si="5"/>
        <v>236370</v>
      </c>
      <c r="G32" s="66">
        <f t="shared" si="5"/>
        <v>0</v>
      </c>
      <c r="H32" s="66">
        <f t="shared" si="5"/>
        <v>246335</v>
      </c>
      <c r="I32" s="66">
        <f t="shared" si="5"/>
        <v>521070</v>
      </c>
      <c r="J32" s="66">
        <f t="shared" si="5"/>
        <v>321440</v>
      </c>
      <c r="K32" s="66">
        <f t="shared" si="5"/>
        <v>931982</v>
      </c>
      <c r="L32" s="66">
        <f t="shared" si="5"/>
        <v>1774492</v>
      </c>
      <c r="M32" s="66">
        <f t="shared" si="5"/>
        <v>1550962</v>
      </c>
      <c r="N32" s="66">
        <f t="shared" si="5"/>
        <v>2703820</v>
      </c>
      <c r="O32" s="66">
        <f t="shared" si="5"/>
        <v>3878513</v>
      </c>
      <c r="P32" s="66">
        <f t="shared" si="5"/>
        <v>8133295</v>
      </c>
      <c r="Q32" s="66">
        <f t="shared" si="5"/>
        <v>737006</v>
      </c>
      <c r="R32" s="66">
        <f t="shared" si="5"/>
        <v>1917098</v>
      </c>
      <c r="S32" s="66">
        <f t="shared" si="5"/>
        <v>2323543</v>
      </c>
      <c r="T32" s="66">
        <f t="shared" si="5"/>
        <v>4977647</v>
      </c>
      <c r="U32" s="66">
        <f t="shared" si="5"/>
        <v>15131769</v>
      </c>
      <c r="V32" s="66">
        <f t="shared" si="5"/>
        <v>0</v>
      </c>
      <c r="W32" s="66">
        <f t="shared" si="5"/>
        <v>15131769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13897084</v>
      </c>
      <c r="C35" s="25">
        <v>7328545</v>
      </c>
      <c r="D35" s="26">
        <v>7328545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7328545</v>
      </c>
      <c r="W35" s="26">
        <v>-7328545</v>
      </c>
      <c r="X35" s="27">
        <v>-100</v>
      </c>
      <c r="Y35" s="28">
        <v>7328545</v>
      </c>
    </row>
    <row r="36" spans="1:25" ht="13.5">
      <c r="A36" s="24" t="s">
        <v>56</v>
      </c>
      <c r="B36" s="2">
        <v>19517338</v>
      </c>
      <c r="C36" s="25">
        <v>19097897</v>
      </c>
      <c r="D36" s="26">
        <v>19097897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19097897</v>
      </c>
      <c r="W36" s="26">
        <v>-19097897</v>
      </c>
      <c r="X36" s="27">
        <v>-100</v>
      </c>
      <c r="Y36" s="28">
        <v>19097897</v>
      </c>
    </row>
    <row r="37" spans="1:25" ht="13.5">
      <c r="A37" s="24" t="s">
        <v>57</v>
      </c>
      <c r="B37" s="2">
        <v>13327691</v>
      </c>
      <c r="C37" s="25">
        <v>12142711</v>
      </c>
      <c r="D37" s="26">
        <v>12142711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12142711</v>
      </c>
      <c r="W37" s="26">
        <v>-12142711</v>
      </c>
      <c r="X37" s="27">
        <v>-100</v>
      </c>
      <c r="Y37" s="28">
        <v>12142711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20086731</v>
      </c>
      <c r="C39" s="25">
        <v>14283731</v>
      </c>
      <c r="D39" s="26">
        <v>14283731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14283731</v>
      </c>
      <c r="W39" s="26">
        <v>-14283731</v>
      </c>
      <c r="X39" s="27">
        <v>-100</v>
      </c>
      <c r="Y39" s="28">
        <v>14283731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9519979</v>
      </c>
      <c r="C42" s="25">
        <v>19862256</v>
      </c>
      <c r="D42" s="26">
        <v>19862256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-3396372</v>
      </c>
      <c r="O42" s="26">
        <v>8693811</v>
      </c>
      <c r="P42" s="26">
        <v>5297439</v>
      </c>
      <c r="Q42" s="26">
        <v>-1967547</v>
      </c>
      <c r="R42" s="26">
        <v>-1007476</v>
      </c>
      <c r="S42" s="26">
        <v>-5670449</v>
      </c>
      <c r="T42" s="26">
        <v>-8645472</v>
      </c>
      <c r="U42" s="26">
        <v>-3348033</v>
      </c>
      <c r="V42" s="26">
        <v>19862256</v>
      </c>
      <c r="W42" s="26">
        <v>-23210289</v>
      </c>
      <c r="X42" s="27">
        <v>-116.86</v>
      </c>
      <c r="Y42" s="28">
        <v>19862256</v>
      </c>
    </row>
    <row r="43" spans="1:25" ht="13.5">
      <c r="A43" s="24" t="s">
        <v>62</v>
      </c>
      <c r="B43" s="2">
        <v>69000</v>
      </c>
      <c r="C43" s="25">
        <v>-19862256</v>
      </c>
      <c r="D43" s="26">
        <v>-19862256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-2198800</v>
      </c>
      <c r="O43" s="26">
        <v>-3763424</v>
      </c>
      <c r="P43" s="26">
        <v>-5962224</v>
      </c>
      <c r="Q43" s="26">
        <v>-1430576</v>
      </c>
      <c r="R43" s="26">
        <v>-3424945</v>
      </c>
      <c r="S43" s="26">
        <v>-2180225</v>
      </c>
      <c r="T43" s="26">
        <v>-7035746</v>
      </c>
      <c r="U43" s="26">
        <v>-12997970</v>
      </c>
      <c r="V43" s="26">
        <v>-19862256</v>
      </c>
      <c r="W43" s="26">
        <v>6864286</v>
      </c>
      <c r="X43" s="27">
        <v>-34.56</v>
      </c>
      <c r="Y43" s="28">
        <v>-19862256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9588979</v>
      </c>
      <c r="C45" s="65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-5595172</v>
      </c>
      <c r="O45" s="66">
        <v>-664785</v>
      </c>
      <c r="P45" s="66">
        <v>-664785</v>
      </c>
      <c r="Q45" s="66">
        <v>-4062908</v>
      </c>
      <c r="R45" s="66">
        <v>-8495329</v>
      </c>
      <c r="S45" s="66">
        <v>-16346003</v>
      </c>
      <c r="T45" s="66">
        <v>-16346003</v>
      </c>
      <c r="U45" s="66">
        <v>-16346003</v>
      </c>
      <c r="V45" s="66">
        <v>0</v>
      </c>
      <c r="W45" s="66">
        <v>-16346003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500745</v>
      </c>
      <c r="C49" s="95">
        <v>232570</v>
      </c>
      <c r="D49" s="20">
        <v>7296138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8029453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5071414</v>
      </c>
      <c r="C51" s="95">
        <v>601315</v>
      </c>
      <c r="D51" s="20">
        <v>46337</v>
      </c>
      <c r="E51" s="20">
        <v>0</v>
      </c>
      <c r="F51" s="20">
        <v>0</v>
      </c>
      <c r="G51" s="20">
        <v>0</v>
      </c>
      <c r="H51" s="20">
        <v>73053</v>
      </c>
      <c r="I51" s="20">
        <v>0</v>
      </c>
      <c r="J51" s="20">
        <v>0</v>
      </c>
      <c r="K51" s="20">
        <v>0</v>
      </c>
      <c r="L51" s="20">
        <v>827057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6619176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56709480</v>
      </c>
      <c r="D5" s="120">
        <f t="shared" si="0"/>
        <v>54513593</v>
      </c>
      <c r="E5" s="66">
        <f t="shared" si="0"/>
        <v>54513593</v>
      </c>
      <c r="F5" s="66">
        <f t="shared" si="0"/>
        <v>3879</v>
      </c>
      <c r="G5" s="66">
        <f t="shared" si="0"/>
        <v>278011</v>
      </c>
      <c r="H5" s="66">
        <f t="shared" si="0"/>
        <v>274070</v>
      </c>
      <c r="I5" s="66">
        <f t="shared" si="0"/>
        <v>555960</v>
      </c>
      <c r="J5" s="66">
        <f t="shared" si="0"/>
        <v>227537</v>
      </c>
      <c r="K5" s="66">
        <f t="shared" si="0"/>
        <v>258535</v>
      </c>
      <c r="L5" s="66">
        <f t="shared" si="0"/>
        <v>274486</v>
      </c>
      <c r="M5" s="66">
        <f t="shared" si="0"/>
        <v>760558</v>
      </c>
      <c r="N5" s="66">
        <f t="shared" si="0"/>
        <v>269386</v>
      </c>
      <c r="O5" s="66">
        <f t="shared" si="0"/>
        <v>197415</v>
      </c>
      <c r="P5" s="66">
        <f t="shared" si="0"/>
        <v>12890872</v>
      </c>
      <c r="Q5" s="66">
        <f t="shared" si="0"/>
        <v>13357673</v>
      </c>
      <c r="R5" s="66">
        <f t="shared" si="0"/>
        <v>8939</v>
      </c>
      <c r="S5" s="66">
        <f t="shared" si="0"/>
        <v>1830921</v>
      </c>
      <c r="T5" s="66">
        <f t="shared" si="0"/>
        <v>459376</v>
      </c>
      <c r="U5" s="66">
        <f t="shared" si="0"/>
        <v>2299236</v>
      </c>
      <c r="V5" s="66">
        <f t="shared" si="0"/>
        <v>16973427</v>
      </c>
      <c r="W5" s="66">
        <f t="shared" si="0"/>
        <v>54513593</v>
      </c>
      <c r="X5" s="66">
        <f t="shared" si="0"/>
        <v>-37540166</v>
      </c>
      <c r="Y5" s="103">
        <f>+IF(W5&lt;&gt;0,+(X5/W5)*100,0)</f>
        <v>-68.86386300018786</v>
      </c>
      <c r="Z5" s="119">
        <f>SUM(Z6:Z8)</f>
        <v>54513593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56709480</v>
      </c>
      <c r="D7" s="124">
        <v>54513593</v>
      </c>
      <c r="E7" s="125">
        <v>54513593</v>
      </c>
      <c r="F7" s="125">
        <v>3879</v>
      </c>
      <c r="G7" s="125">
        <v>278011</v>
      </c>
      <c r="H7" s="125">
        <v>274070</v>
      </c>
      <c r="I7" s="125">
        <v>555960</v>
      </c>
      <c r="J7" s="125">
        <v>227537</v>
      </c>
      <c r="K7" s="125">
        <v>258535</v>
      </c>
      <c r="L7" s="125">
        <v>271854</v>
      </c>
      <c r="M7" s="125">
        <v>757926</v>
      </c>
      <c r="N7" s="125">
        <v>269386</v>
      </c>
      <c r="O7" s="125">
        <v>197415</v>
      </c>
      <c r="P7" s="125">
        <v>12890872</v>
      </c>
      <c r="Q7" s="125">
        <v>13357673</v>
      </c>
      <c r="R7" s="125">
        <v>8939</v>
      </c>
      <c r="S7" s="125">
        <v>1830921</v>
      </c>
      <c r="T7" s="125">
        <v>459376</v>
      </c>
      <c r="U7" s="125">
        <v>2299236</v>
      </c>
      <c r="V7" s="125">
        <v>16970795</v>
      </c>
      <c r="W7" s="125">
        <v>54513593</v>
      </c>
      <c r="X7" s="125">
        <v>-37542798</v>
      </c>
      <c r="Y7" s="107">
        <v>-68.87</v>
      </c>
      <c r="Z7" s="123">
        <v>54513593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>
        <v>2632</v>
      </c>
      <c r="M8" s="26">
        <v>2632</v>
      </c>
      <c r="N8" s="26"/>
      <c r="O8" s="26"/>
      <c r="P8" s="26"/>
      <c r="Q8" s="26"/>
      <c r="R8" s="26"/>
      <c r="S8" s="26"/>
      <c r="T8" s="26"/>
      <c r="U8" s="26"/>
      <c r="V8" s="26">
        <v>2632</v>
      </c>
      <c r="W8" s="26"/>
      <c r="X8" s="26">
        <v>2632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1157200</v>
      </c>
      <c r="D9" s="120">
        <f t="shared" si="1"/>
        <v>1495427</v>
      </c>
      <c r="E9" s="66">
        <f t="shared" si="1"/>
        <v>1495427</v>
      </c>
      <c r="F9" s="66">
        <f t="shared" si="1"/>
        <v>122427</v>
      </c>
      <c r="G9" s="66">
        <f t="shared" si="1"/>
        <v>96802</v>
      </c>
      <c r="H9" s="66">
        <f t="shared" si="1"/>
        <v>99984</v>
      </c>
      <c r="I9" s="66">
        <f t="shared" si="1"/>
        <v>319213</v>
      </c>
      <c r="J9" s="66">
        <f t="shared" si="1"/>
        <v>0</v>
      </c>
      <c r="K9" s="66">
        <f t="shared" si="1"/>
        <v>0</v>
      </c>
      <c r="L9" s="66">
        <f t="shared" si="1"/>
        <v>161093</v>
      </c>
      <c r="M9" s="66">
        <f t="shared" si="1"/>
        <v>161093</v>
      </c>
      <c r="N9" s="66">
        <f t="shared" si="1"/>
        <v>15805</v>
      </c>
      <c r="O9" s="66">
        <f t="shared" si="1"/>
        <v>16042</v>
      </c>
      <c r="P9" s="66">
        <f t="shared" si="1"/>
        <v>64354</v>
      </c>
      <c r="Q9" s="66">
        <f t="shared" si="1"/>
        <v>96201</v>
      </c>
      <c r="R9" s="66">
        <f t="shared" si="1"/>
        <v>232198</v>
      </c>
      <c r="S9" s="66">
        <f t="shared" si="1"/>
        <v>64148</v>
      </c>
      <c r="T9" s="66">
        <f t="shared" si="1"/>
        <v>128009</v>
      </c>
      <c r="U9" s="66">
        <f t="shared" si="1"/>
        <v>424355</v>
      </c>
      <c r="V9" s="66">
        <f t="shared" si="1"/>
        <v>1000862</v>
      </c>
      <c r="W9" s="66">
        <f t="shared" si="1"/>
        <v>1495427</v>
      </c>
      <c r="X9" s="66">
        <f t="shared" si="1"/>
        <v>-494565</v>
      </c>
      <c r="Y9" s="103">
        <f>+IF(W9&lt;&gt;0,+(X9/W9)*100,0)</f>
        <v>-33.071824970393074</v>
      </c>
      <c r="Z9" s="119">
        <f>SUM(Z10:Z14)</f>
        <v>1495427</v>
      </c>
    </row>
    <row r="10" spans="1:26" ht="13.5">
      <c r="A10" s="104" t="s">
        <v>78</v>
      </c>
      <c r="B10" s="102"/>
      <c r="C10" s="121">
        <v>1157200</v>
      </c>
      <c r="D10" s="122">
        <v>1495427</v>
      </c>
      <c r="E10" s="26">
        <v>1495427</v>
      </c>
      <c r="F10" s="26">
        <v>122427</v>
      </c>
      <c r="G10" s="26">
        <v>96802</v>
      </c>
      <c r="H10" s="26">
        <v>99984</v>
      </c>
      <c r="I10" s="26">
        <v>319213</v>
      </c>
      <c r="J10" s="26"/>
      <c r="K10" s="26"/>
      <c r="L10" s="26">
        <v>161093</v>
      </c>
      <c r="M10" s="26">
        <v>161093</v>
      </c>
      <c r="N10" s="26">
        <v>15805</v>
      </c>
      <c r="O10" s="26">
        <v>16042</v>
      </c>
      <c r="P10" s="26">
        <v>64354</v>
      </c>
      <c r="Q10" s="26">
        <v>96201</v>
      </c>
      <c r="R10" s="26">
        <v>232198</v>
      </c>
      <c r="S10" s="26">
        <v>64148</v>
      </c>
      <c r="T10" s="26">
        <v>128009</v>
      </c>
      <c r="U10" s="26">
        <v>424355</v>
      </c>
      <c r="V10" s="26">
        <v>1000862</v>
      </c>
      <c r="W10" s="26">
        <v>1495427</v>
      </c>
      <c r="X10" s="26">
        <v>-494565</v>
      </c>
      <c r="Y10" s="106">
        <v>-33.07</v>
      </c>
      <c r="Z10" s="121">
        <v>1495427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88777</v>
      </c>
      <c r="K15" s="66">
        <f t="shared" si="2"/>
        <v>159436</v>
      </c>
      <c r="L15" s="66">
        <f t="shared" si="2"/>
        <v>0</v>
      </c>
      <c r="M15" s="66">
        <f t="shared" si="2"/>
        <v>248213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248213</v>
      </c>
      <c r="W15" s="66">
        <f t="shared" si="2"/>
        <v>0</v>
      </c>
      <c r="X15" s="66">
        <f t="shared" si="2"/>
        <v>248213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>
        <v>88777</v>
      </c>
      <c r="K16" s="26">
        <v>159436</v>
      </c>
      <c r="L16" s="26"/>
      <c r="M16" s="26">
        <v>248213</v>
      </c>
      <c r="N16" s="26"/>
      <c r="O16" s="26"/>
      <c r="P16" s="26"/>
      <c r="Q16" s="26"/>
      <c r="R16" s="26"/>
      <c r="S16" s="26"/>
      <c r="T16" s="26"/>
      <c r="U16" s="26"/>
      <c r="V16" s="26">
        <v>248213</v>
      </c>
      <c r="W16" s="26"/>
      <c r="X16" s="26">
        <v>248213</v>
      </c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330000</v>
      </c>
      <c r="E19" s="66">
        <f t="shared" si="3"/>
        <v>330000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20238</v>
      </c>
      <c r="P19" s="66">
        <f t="shared" si="3"/>
        <v>0</v>
      </c>
      <c r="Q19" s="66">
        <f t="shared" si="3"/>
        <v>20238</v>
      </c>
      <c r="R19" s="66">
        <f t="shared" si="3"/>
        <v>21208</v>
      </c>
      <c r="S19" s="66">
        <f t="shared" si="3"/>
        <v>42334</v>
      </c>
      <c r="T19" s="66">
        <f t="shared" si="3"/>
        <v>45714</v>
      </c>
      <c r="U19" s="66">
        <f t="shared" si="3"/>
        <v>109256</v>
      </c>
      <c r="V19" s="66">
        <f t="shared" si="3"/>
        <v>129494</v>
      </c>
      <c r="W19" s="66">
        <f t="shared" si="3"/>
        <v>330000</v>
      </c>
      <c r="X19" s="66">
        <f t="shared" si="3"/>
        <v>-200506</v>
      </c>
      <c r="Y19" s="103">
        <f>+IF(W19&lt;&gt;0,+(X19/W19)*100,0)</f>
        <v>-60.75939393939394</v>
      </c>
      <c r="Z19" s="119">
        <f>SUM(Z20:Z23)</f>
        <v>330000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>
        <v>330000</v>
      </c>
      <c r="E23" s="26">
        <v>330000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v>20238</v>
      </c>
      <c r="P23" s="26"/>
      <c r="Q23" s="26">
        <v>20238</v>
      </c>
      <c r="R23" s="26">
        <v>21208</v>
      </c>
      <c r="S23" s="26">
        <v>42334</v>
      </c>
      <c r="T23" s="26">
        <v>45714</v>
      </c>
      <c r="U23" s="26">
        <v>109256</v>
      </c>
      <c r="V23" s="26">
        <v>129494</v>
      </c>
      <c r="W23" s="26">
        <v>330000</v>
      </c>
      <c r="X23" s="26">
        <v>-200506</v>
      </c>
      <c r="Y23" s="106">
        <v>-60.76</v>
      </c>
      <c r="Z23" s="121">
        <v>330000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57866680</v>
      </c>
      <c r="D25" s="139">
        <f t="shared" si="4"/>
        <v>56339020</v>
      </c>
      <c r="E25" s="39">
        <f t="shared" si="4"/>
        <v>56339020</v>
      </c>
      <c r="F25" s="39">
        <f t="shared" si="4"/>
        <v>126306</v>
      </c>
      <c r="G25" s="39">
        <f t="shared" si="4"/>
        <v>374813</v>
      </c>
      <c r="H25" s="39">
        <f t="shared" si="4"/>
        <v>374054</v>
      </c>
      <c r="I25" s="39">
        <f t="shared" si="4"/>
        <v>875173</v>
      </c>
      <c r="J25" s="39">
        <f t="shared" si="4"/>
        <v>316314</v>
      </c>
      <c r="K25" s="39">
        <f t="shared" si="4"/>
        <v>417971</v>
      </c>
      <c r="L25" s="39">
        <f t="shared" si="4"/>
        <v>435579</v>
      </c>
      <c r="M25" s="39">
        <f t="shared" si="4"/>
        <v>1169864</v>
      </c>
      <c r="N25" s="39">
        <f t="shared" si="4"/>
        <v>285191</v>
      </c>
      <c r="O25" s="39">
        <f t="shared" si="4"/>
        <v>233695</v>
      </c>
      <c r="P25" s="39">
        <f t="shared" si="4"/>
        <v>12955226</v>
      </c>
      <c r="Q25" s="39">
        <f t="shared" si="4"/>
        <v>13474112</v>
      </c>
      <c r="R25" s="39">
        <f t="shared" si="4"/>
        <v>262345</v>
      </c>
      <c r="S25" s="39">
        <f t="shared" si="4"/>
        <v>1937403</v>
      </c>
      <c r="T25" s="39">
        <f t="shared" si="4"/>
        <v>633099</v>
      </c>
      <c r="U25" s="39">
        <f t="shared" si="4"/>
        <v>2832847</v>
      </c>
      <c r="V25" s="39">
        <f t="shared" si="4"/>
        <v>18351996</v>
      </c>
      <c r="W25" s="39">
        <f t="shared" si="4"/>
        <v>56339020</v>
      </c>
      <c r="X25" s="39">
        <f t="shared" si="4"/>
        <v>-37987024</v>
      </c>
      <c r="Y25" s="140">
        <f>+IF(W25&lt;&gt;0,+(X25/W25)*100,0)</f>
        <v>-67.42578056913308</v>
      </c>
      <c r="Z25" s="138">
        <f>+Z5+Z9+Z15+Z19+Z24</f>
        <v>56339020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33511656</v>
      </c>
      <c r="D28" s="120">
        <f t="shared" si="5"/>
        <v>26054758</v>
      </c>
      <c r="E28" s="66">
        <f t="shared" si="5"/>
        <v>26054758</v>
      </c>
      <c r="F28" s="66">
        <f t="shared" si="5"/>
        <v>1930665</v>
      </c>
      <c r="G28" s="66">
        <f t="shared" si="5"/>
        <v>2724975</v>
      </c>
      <c r="H28" s="66">
        <f t="shared" si="5"/>
        <v>3035969</v>
      </c>
      <c r="I28" s="66">
        <f t="shared" si="5"/>
        <v>7691609</v>
      </c>
      <c r="J28" s="66">
        <f t="shared" si="5"/>
        <v>1673453</v>
      </c>
      <c r="K28" s="66">
        <f t="shared" si="5"/>
        <v>2210228</v>
      </c>
      <c r="L28" s="66">
        <f t="shared" si="5"/>
        <v>2363889</v>
      </c>
      <c r="M28" s="66">
        <f t="shared" si="5"/>
        <v>6247570</v>
      </c>
      <c r="N28" s="66">
        <f t="shared" si="5"/>
        <v>1544291</v>
      </c>
      <c r="O28" s="66">
        <f t="shared" si="5"/>
        <v>2756815</v>
      </c>
      <c r="P28" s="66">
        <f t="shared" si="5"/>
        <v>2211348</v>
      </c>
      <c r="Q28" s="66">
        <f t="shared" si="5"/>
        <v>6512454</v>
      </c>
      <c r="R28" s="66">
        <f t="shared" si="5"/>
        <v>3387565</v>
      </c>
      <c r="S28" s="66">
        <f t="shared" si="5"/>
        <v>2521995</v>
      </c>
      <c r="T28" s="66">
        <f t="shared" si="5"/>
        <v>4539577</v>
      </c>
      <c r="U28" s="66">
        <f t="shared" si="5"/>
        <v>10449137</v>
      </c>
      <c r="V28" s="66">
        <f t="shared" si="5"/>
        <v>30900770</v>
      </c>
      <c r="W28" s="66">
        <f t="shared" si="5"/>
        <v>26054758</v>
      </c>
      <c r="X28" s="66">
        <f t="shared" si="5"/>
        <v>4846012</v>
      </c>
      <c r="Y28" s="103">
        <f>+IF(W28&lt;&gt;0,+(X28/W28)*100,0)</f>
        <v>18.599336059847495</v>
      </c>
      <c r="Z28" s="119">
        <f>SUM(Z29:Z31)</f>
        <v>26054758</v>
      </c>
    </row>
    <row r="29" spans="1:26" ht="13.5">
      <c r="A29" s="104" t="s">
        <v>74</v>
      </c>
      <c r="B29" s="102"/>
      <c r="C29" s="121">
        <v>13158168</v>
      </c>
      <c r="D29" s="122">
        <v>11609187</v>
      </c>
      <c r="E29" s="26">
        <v>11609187</v>
      </c>
      <c r="F29" s="26">
        <v>677779</v>
      </c>
      <c r="G29" s="26">
        <v>673674</v>
      </c>
      <c r="H29" s="26">
        <v>795601</v>
      </c>
      <c r="I29" s="26">
        <v>2147054</v>
      </c>
      <c r="J29" s="26">
        <v>655946</v>
      </c>
      <c r="K29" s="26">
        <v>995527</v>
      </c>
      <c r="L29" s="26">
        <v>1095251</v>
      </c>
      <c r="M29" s="26">
        <v>2746724</v>
      </c>
      <c r="N29" s="26">
        <v>712392</v>
      </c>
      <c r="O29" s="26">
        <v>1195434</v>
      </c>
      <c r="P29" s="26">
        <v>1113227</v>
      </c>
      <c r="Q29" s="26">
        <v>3021053</v>
      </c>
      <c r="R29" s="26">
        <v>1220486</v>
      </c>
      <c r="S29" s="26">
        <v>800160</v>
      </c>
      <c r="T29" s="26">
        <v>824282</v>
      </c>
      <c r="U29" s="26">
        <v>2844928</v>
      </c>
      <c r="V29" s="26">
        <v>10759759</v>
      </c>
      <c r="W29" s="26">
        <v>11609187</v>
      </c>
      <c r="X29" s="26">
        <v>-849428</v>
      </c>
      <c r="Y29" s="106">
        <v>-7.32</v>
      </c>
      <c r="Z29" s="121">
        <v>11609187</v>
      </c>
    </row>
    <row r="30" spans="1:26" ht="13.5">
      <c r="A30" s="104" t="s">
        <v>75</v>
      </c>
      <c r="B30" s="102"/>
      <c r="C30" s="123">
        <v>12248581</v>
      </c>
      <c r="D30" s="124">
        <v>5488990</v>
      </c>
      <c r="E30" s="125">
        <v>5488990</v>
      </c>
      <c r="F30" s="125">
        <v>362959</v>
      </c>
      <c r="G30" s="125">
        <v>1260549</v>
      </c>
      <c r="H30" s="125">
        <v>1142771</v>
      </c>
      <c r="I30" s="125">
        <v>2766279</v>
      </c>
      <c r="J30" s="125">
        <v>341121</v>
      </c>
      <c r="K30" s="125">
        <v>698960</v>
      </c>
      <c r="L30" s="125">
        <v>649307</v>
      </c>
      <c r="M30" s="125">
        <v>1689388</v>
      </c>
      <c r="N30" s="125">
        <v>357162</v>
      </c>
      <c r="O30" s="125">
        <v>738692</v>
      </c>
      <c r="P30" s="125">
        <v>394599</v>
      </c>
      <c r="Q30" s="125">
        <v>1490453</v>
      </c>
      <c r="R30" s="125">
        <v>472934</v>
      </c>
      <c r="S30" s="125">
        <v>521021</v>
      </c>
      <c r="T30" s="125">
        <v>1579166</v>
      </c>
      <c r="U30" s="125">
        <v>2573121</v>
      </c>
      <c r="V30" s="125">
        <v>8519241</v>
      </c>
      <c r="W30" s="125">
        <v>5488990</v>
      </c>
      <c r="X30" s="125">
        <v>3030251</v>
      </c>
      <c r="Y30" s="107">
        <v>55.21</v>
      </c>
      <c r="Z30" s="123">
        <v>5488990</v>
      </c>
    </row>
    <row r="31" spans="1:26" ht="13.5">
      <c r="A31" s="104" t="s">
        <v>76</v>
      </c>
      <c r="B31" s="102"/>
      <c r="C31" s="121">
        <v>8104907</v>
      </c>
      <c r="D31" s="122">
        <v>8956581</v>
      </c>
      <c r="E31" s="26">
        <v>8956581</v>
      </c>
      <c r="F31" s="26">
        <v>889927</v>
      </c>
      <c r="G31" s="26">
        <v>790752</v>
      </c>
      <c r="H31" s="26">
        <v>1097597</v>
      </c>
      <c r="I31" s="26">
        <v>2778276</v>
      </c>
      <c r="J31" s="26">
        <v>676386</v>
      </c>
      <c r="K31" s="26">
        <v>515741</v>
      </c>
      <c r="L31" s="26">
        <v>619331</v>
      </c>
      <c r="M31" s="26">
        <v>1811458</v>
      </c>
      <c r="N31" s="26">
        <v>474737</v>
      </c>
      <c r="O31" s="26">
        <v>822689</v>
      </c>
      <c r="P31" s="26">
        <v>703522</v>
      </c>
      <c r="Q31" s="26">
        <v>2000948</v>
      </c>
      <c r="R31" s="26">
        <v>1694145</v>
      </c>
      <c r="S31" s="26">
        <v>1200814</v>
      </c>
      <c r="T31" s="26">
        <v>2136129</v>
      </c>
      <c r="U31" s="26">
        <v>5031088</v>
      </c>
      <c r="V31" s="26">
        <v>11621770</v>
      </c>
      <c r="W31" s="26">
        <v>8956581</v>
      </c>
      <c r="X31" s="26">
        <v>2665189</v>
      </c>
      <c r="Y31" s="106">
        <v>29.76</v>
      </c>
      <c r="Z31" s="121">
        <v>8956581</v>
      </c>
    </row>
    <row r="32" spans="1:26" ht="13.5">
      <c r="A32" s="101" t="s">
        <v>77</v>
      </c>
      <c r="B32" s="102"/>
      <c r="C32" s="119">
        <f aca="true" t="shared" si="6" ref="C32:X32">SUM(C33:C37)</f>
        <v>14766044</v>
      </c>
      <c r="D32" s="120">
        <f t="shared" si="6"/>
        <v>11582948</v>
      </c>
      <c r="E32" s="66">
        <f t="shared" si="6"/>
        <v>11582948</v>
      </c>
      <c r="F32" s="66">
        <f t="shared" si="6"/>
        <v>627183</v>
      </c>
      <c r="G32" s="66">
        <f t="shared" si="6"/>
        <v>736253</v>
      </c>
      <c r="H32" s="66">
        <f t="shared" si="6"/>
        <v>897344</v>
      </c>
      <c r="I32" s="66">
        <f t="shared" si="6"/>
        <v>2260780</v>
      </c>
      <c r="J32" s="66">
        <f t="shared" si="6"/>
        <v>130707</v>
      </c>
      <c r="K32" s="66">
        <f t="shared" si="6"/>
        <v>416219</v>
      </c>
      <c r="L32" s="66">
        <f t="shared" si="6"/>
        <v>2022690</v>
      </c>
      <c r="M32" s="66">
        <f t="shared" si="6"/>
        <v>2569616</v>
      </c>
      <c r="N32" s="66">
        <f t="shared" si="6"/>
        <v>1964620</v>
      </c>
      <c r="O32" s="66">
        <f t="shared" si="6"/>
        <v>2212737</v>
      </c>
      <c r="P32" s="66">
        <f t="shared" si="6"/>
        <v>2053018</v>
      </c>
      <c r="Q32" s="66">
        <f t="shared" si="6"/>
        <v>6230375</v>
      </c>
      <c r="R32" s="66">
        <f t="shared" si="6"/>
        <v>2010153</v>
      </c>
      <c r="S32" s="66">
        <f t="shared" si="6"/>
        <v>2218402</v>
      </c>
      <c r="T32" s="66">
        <f t="shared" si="6"/>
        <v>1019388</v>
      </c>
      <c r="U32" s="66">
        <f t="shared" si="6"/>
        <v>5247943</v>
      </c>
      <c r="V32" s="66">
        <f t="shared" si="6"/>
        <v>16308714</v>
      </c>
      <c r="W32" s="66">
        <f t="shared" si="6"/>
        <v>11582948</v>
      </c>
      <c r="X32" s="66">
        <f t="shared" si="6"/>
        <v>4725766</v>
      </c>
      <c r="Y32" s="103">
        <f>+IF(W32&lt;&gt;0,+(X32/W32)*100,0)</f>
        <v>40.799337094494426</v>
      </c>
      <c r="Z32" s="119">
        <f>SUM(Z33:Z37)</f>
        <v>11582948</v>
      </c>
    </row>
    <row r="33" spans="1:26" ht="13.5">
      <c r="A33" s="104" t="s">
        <v>78</v>
      </c>
      <c r="B33" s="102"/>
      <c r="C33" s="121">
        <v>14766044</v>
      </c>
      <c r="D33" s="122">
        <v>11582948</v>
      </c>
      <c r="E33" s="26">
        <v>11582948</v>
      </c>
      <c r="F33" s="26">
        <v>627183</v>
      </c>
      <c r="G33" s="26">
        <v>736253</v>
      </c>
      <c r="H33" s="26">
        <v>897344</v>
      </c>
      <c r="I33" s="26">
        <v>2260780</v>
      </c>
      <c r="J33" s="26">
        <v>117591</v>
      </c>
      <c r="K33" s="26">
        <v>403103</v>
      </c>
      <c r="L33" s="26">
        <v>2022690</v>
      </c>
      <c r="M33" s="26">
        <v>2543384</v>
      </c>
      <c r="N33" s="26">
        <v>1964620</v>
      </c>
      <c r="O33" s="26">
        <v>2212737</v>
      </c>
      <c r="P33" s="26">
        <v>2053018</v>
      </c>
      <c r="Q33" s="26">
        <v>6230375</v>
      </c>
      <c r="R33" s="26">
        <v>2010153</v>
      </c>
      <c r="S33" s="26">
        <v>2218402</v>
      </c>
      <c r="T33" s="26">
        <v>1019388</v>
      </c>
      <c r="U33" s="26">
        <v>5247943</v>
      </c>
      <c r="V33" s="26">
        <v>16282482</v>
      </c>
      <c r="W33" s="26">
        <v>11582948</v>
      </c>
      <c r="X33" s="26">
        <v>4699534</v>
      </c>
      <c r="Y33" s="106">
        <v>40.57</v>
      </c>
      <c r="Z33" s="121">
        <v>11582948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>
        <v>13116</v>
      </c>
      <c r="K36" s="26">
        <v>13116</v>
      </c>
      <c r="L36" s="26"/>
      <c r="M36" s="26">
        <v>26232</v>
      </c>
      <c r="N36" s="26"/>
      <c r="O36" s="26"/>
      <c r="P36" s="26"/>
      <c r="Q36" s="26"/>
      <c r="R36" s="26"/>
      <c r="S36" s="26"/>
      <c r="T36" s="26"/>
      <c r="U36" s="26"/>
      <c r="V36" s="26">
        <v>26232</v>
      </c>
      <c r="W36" s="26"/>
      <c r="X36" s="26">
        <v>26232</v>
      </c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4559196</v>
      </c>
      <c r="E38" s="66">
        <f t="shared" si="7"/>
        <v>4559196</v>
      </c>
      <c r="F38" s="66">
        <f t="shared" si="7"/>
        <v>212109</v>
      </c>
      <c r="G38" s="66">
        <f t="shared" si="7"/>
        <v>285343</v>
      </c>
      <c r="H38" s="66">
        <f t="shared" si="7"/>
        <v>235840</v>
      </c>
      <c r="I38" s="66">
        <f t="shared" si="7"/>
        <v>733292</v>
      </c>
      <c r="J38" s="66">
        <f t="shared" si="7"/>
        <v>1145561</v>
      </c>
      <c r="K38" s="66">
        <f t="shared" si="7"/>
        <v>839984</v>
      </c>
      <c r="L38" s="66">
        <f t="shared" si="7"/>
        <v>0</v>
      </c>
      <c r="M38" s="66">
        <f t="shared" si="7"/>
        <v>1985545</v>
      </c>
      <c r="N38" s="66">
        <f t="shared" si="7"/>
        <v>0</v>
      </c>
      <c r="O38" s="66">
        <f t="shared" si="7"/>
        <v>2289867</v>
      </c>
      <c r="P38" s="66">
        <f t="shared" si="7"/>
        <v>2353112</v>
      </c>
      <c r="Q38" s="66">
        <f t="shared" si="7"/>
        <v>4642979</v>
      </c>
      <c r="R38" s="66">
        <f t="shared" si="7"/>
        <v>288203</v>
      </c>
      <c r="S38" s="66">
        <f t="shared" si="7"/>
        <v>0</v>
      </c>
      <c r="T38" s="66">
        <f t="shared" si="7"/>
        <v>0</v>
      </c>
      <c r="U38" s="66">
        <f t="shared" si="7"/>
        <v>288203</v>
      </c>
      <c r="V38" s="66">
        <f t="shared" si="7"/>
        <v>7650019</v>
      </c>
      <c r="W38" s="66">
        <f t="shared" si="7"/>
        <v>4559196</v>
      </c>
      <c r="X38" s="66">
        <f t="shared" si="7"/>
        <v>3090823</v>
      </c>
      <c r="Y38" s="103">
        <f>+IF(W38&lt;&gt;0,+(X38/W38)*100,0)</f>
        <v>67.79315914472639</v>
      </c>
      <c r="Z38" s="119">
        <f>SUM(Z39:Z41)</f>
        <v>4559196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>
        <v>863640</v>
      </c>
      <c r="K39" s="26">
        <v>666458</v>
      </c>
      <c r="L39" s="26"/>
      <c r="M39" s="26">
        <v>1530098</v>
      </c>
      <c r="N39" s="26"/>
      <c r="O39" s="26"/>
      <c r="P39" s="26"/>
      <c r="Q39" s="26"/>
      <c r="R39" s="26"/>
      <c r="S39" s="26"/>
      <c r="T39" s="26"/>
      <c r="U39" s="26"/>
      <c r="V39" s="26">
        <v>1530098</v>
      </c>
      <c r="W39" s="26"/>
      <c r="X39" s="26">
        <v>1530098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4559196</v>
      </c>
      <c r="E40" s="26">
        <v>4559196</v>
      </c>
      <c r="F40" s="26">
        <v>212109</v>
      </c>
      <c r="G40" s="26">
        <v>285343</v>
      </c>
      <c r="H40" s="26">
        <v>235840</v>
      </c>
      <c r="I40" s="26">
        <v>733292</v>
      </c>
      <c r="J40" s="26">
        <v>281921</v>
      </c>
      <c r="K40" s="26">
        <v>173526</v>
      </c>
      <c r="L40" s="26"/>
      <c r="M40" s="26">
        <v>455447</v>
      </c>
      <c r="N40" s="26"/>
      <c r="O40" s="26">
        <v>2289867</v>
      </c>
      <c r="P40" s="26">
        <v>2353112</v>
      </c>
      <c r="Q40" s="26">
        <v>4642979</v>
      </c>
      <c r="R40" s="26">
        <v>288203</v>
      </c>
      <c r="S40" s="26"/>
      <c r="T40" s="26"/>
      <c r="U40" s="26">
        <v>288203</v>
      </c>
      <c r="V40" s="26">
        <v>6119921</v>
      </c>
      <c r="W40" s="26">
        <v>4559196</v>
      </c>
      <c r="X40" s="26">
        <v>1560725</v>
      </c>
      <c r="Y40" s="106">
        <v>34.23</v>
      </c>
      <c r="Z40" s="121">
        <v>4559196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5793936</v>
      </c>
      <c r="E42" s="66">
        <f t="shared" si="8"/>
        <v>5793936</v>
      </c>
      <c r="F42" s="66">
        <f t="shared" si="8"/>
        <v>651727</v>
      </c>
      <c r="G42" s="66">
        <f t="shared" si="8"/>
        <v>952302</v>
      </c>
      <c r="H42" s="66">
        <f t="shared" si="8"/>
        <v>905044</v>
      </c>
      <c r="I42" s="66">
        <f t="shared" si="8"/>
        <v>2509073</v>
      </c>
      <c r="J42" s="66">
        <f t="shared" si="8"/>
        <v>445924</v>
      </c>
      <c r="K42" s="66">
        <f t="shared" si="8"/>
        <v>799369</v>
      </c>
      <c r="L42" s="66">
        <f t="shared" si="8"/>
        <v>83817</v>
      </c>
      <c r="M42" s="66">
        <f t="shared" si="8"/>
        <v>1329110</v>
      </c>
      <c r="N42" s="66">
        <f t="shared" si="8"/>
        <v>318384</v>
      </c>
      <c r="O42" s="66">
        <f t="shared" si="8"/>
        <v>621499</v>
      </c>
      <c r="P42" s="66">
        <f t="shared" si="8"/>
        <v>112604</v>
      </c>
      <c r="Q42" s="66">
        <f t="shared" si="8"/>
        <v>1052487</v>
      </c>
      <c r="R42" s="66">
        <f t="shared" si="8"/>
        <v>94868</v>
      </c>
      <c r="S42" s="66">
        <f t="shared" si="8"/>
        <v>2715994</v>
      </c>
      <c r="T42" s="66">
        <f t="shared" si="8"/>
        <v>2922441</v>
      </c>
      <c r="U42" s="66">
        <f t="shared" si="8"/>
        <v>5733303</v>
      </c>
      <c r="V42" s="66">
        <f t="shared" si="8"/>
        <v>10623973</v>
      </c>
      <c r="W42" s="66">
        <f t="shared" si="8"/>
        <v>5793936</v>
      </c>
      <c r="X42" s="66">
        <f t="shared" si="8"/>
        <v>4830037</v>
      </c>
      <c r="Y42" s="103">
        <f>+IF(W42&lt;&gt;0,+(X42/W42)*100,0)</f>
        <v>83.36365814189179</v>
      </c>
      <c r="Z42" s="119">
        <f>SUM(Z43:Z46)</f>
        <v>5793936</v>
      </c>
    </row>
    <row r="43" spans="1:26" ht="13.5">
      <c r="A43" s="104" t="s">
        <v>88</v>
      </c>
      <c r="B43" s="102"/>
      <c r="C43" s="121"/>
      <c r="D43" s="122">
        <v>2077316</v>
      </c>
      <c r="E43" s="26">
        <v>2077316</v>
      </c>
      <c r="F43" s="26">
        <v>339324</v>
      </c>
      <c r="G43" s="26">
        <v>655916</v>
      </c>
      <c r="H43" s="26">
        <v>655916</v>
      </c>
      <c r="I43" s="26">
        <v>1651156</v>
      </c>
      <c r="J43" s="26">
        <v>53088</v>
      </c>
      <c r="K43" s="26">
        <v>617564</v>
      </c>
      <c r="L43" s="26">
        <v>83817</v>
      </c>
      <c r="M43" s="26">
        <v>754469</v>
      </c>
      <c r="N43" s="26">
        <v>318384</v>
      </c>
      <c r="O43" s="26">
        <v>501093</v>
      </c>
      <c r="P43" s="26">
        <v>84519</v>
      </c>
      <c r="Q43" s="26">
        <v>903996</v>
      </c>
      <c r="R43" s="26">
        <v>25857</v>
      </c>
      <c r="S43" s="26">
        <v>250302</v>
      </c>
      <c r="T43" s="26">
        <v>235290</v>
      </c>
      <c r="U43" s="26">
        <v>511449</v>
      </c>
      <c r="V43" s="26">
        <v>3821070</v>
      </c>
      <c r="W43" s="26">
        <v>2077316</v>
      </c>
      <c r="X43" s="26">
        <v>1743754</v>
      </c>
      <c r="Y43" s="106">
        <v>83.94</v>
      </c>
      <c r="Z43" s="121">
        <v>2077316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>
        <v>310999</v>
      </c>
      <c r="G45" s="125">
        <v>291749</v>
      </c>
      <c r="H45" s="125">
        <v>248077</v>
      </c>
      <c r="I45" s="125">
        <v>850825</v>
      </c>
      <c r="J45" s="125">
        <v>53788</v>
      </c>
      <c r="K45" s="125"/>
      <c r="L45" s="125"/>
      <c r="M45" s="125">
        <v>53788</v>
      </c>
      <c r="N45" s="125"/>
      <c r="O45" s="125"/>
      <c r="P45" s="125"/>
      <c r="Q45" s="125"/>
      <c r="R45" s="125"/>
      <c r="S45" s="125">
        <v>2397689</v>
      </c>
      <c r="T45" s="125">
        <v>2151476</v>
      </c>
      <c r="U45" s="125">
        <v>4549165</v>
      </c>
      <c r="V45" s="125">
        <v>5453778</v>
      </c>
      <c r="W45" s="125"/>
      <c r="X45" s="125">
        <v>5453778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>
        <v>3716620</v>
      </c>
      <c r="E46" s="26">
        <v>3716620</v>
      </c>
      <c r="F46" s="26">
        <v>1404</v>
      </c>
      <c r="G46" s="26">
        <v>4637</v>
      </c>
      <c r="H46" s="26">
        <v>1051</v>
      </c>
      <c r="I46" s="26">
        <v>7092</v>
      </c>
      <c r="J46" s="26">
        <v>339048</v>
      </c>
      <c r="K46" s="26">
        <v>181805</v>
      </c>
      <c r="L46" s="26"/>
      <c r="M46" s="26">
        <v>520853</v>
      </c>
      <c r="N46" s="26"/>
      <c r="O46" s="26">
        <v>120406</v>
      </c>
      <c r="P46" s="26">
        <v>28085</v>
      </c>
      <c r="Q46" s="26">
        <v>148491</v>
      </c>
      <c r="R46" s="26">
        <v>69011</v>
      </c>
      <c r="S46" s="26">
        <v>68003</v>
      </c>
      <c r="T46" s="26">
        <v>535675</v>
      </c>
      <c r="U46" s="26">
        <v>672689</v>
      </c>
      <c r="V46" s="26">
        <v>1349125</v>
      </c>
      <c r="W46" s="26">
        <v>3716620</v>
      </c>
      <c r="X46" s="26">
        <v>-2367495</v>
      </c>
      <c r="Y46" s="106">
        <v>-63.7</v>
      </c>
      <c r="Z46" s="121">
        <v>3716620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48277700</v>
      </c>
      <c r="D48" s="139">
        <f t="shared" si="9"/>
        <v>47990838</v>
      </c>
      <c r="E48" s="39">
        <f t="shared" si="9"/>
        <v>47990838</v>
      </c>
      <c r="F48" s="39">
        <f t="shared" si="9"/>
        <v>3421684</v>
      </c>
      <c r="G48" s="39">
        <f t="shared" si="9"/>
        <v>4698873</v>
      </c>
      <c r="H48" s="39">
        <f t="shared" si="9"/>
        <v>5074197</v>
      </c>
      <c r="I48" s="39">
        <f t="shared" si="9"/>
        <v>13194754</v>
      </c>
      <c r="J48" s="39">
        <f t="shared" si="9"/>
        <v>3395645</v>
      </c>
      <c r="K48" s="39">
        <f t="shared" si="9"/>
        <v>4265800</v>
      </c>
      <c r="L48" s="39">
        <f t="shared" si="9"/>
        <v>4470396</v>
      </c>
      <c r="M48" s="39">
        <f t="shared" si="9"/>
        <v>12131841</v>
      </c>
      <c r="N48" s="39">
        <f t="shared" si="9"/>
        <v>3827295</v>
      </c>
      <c r="O48" s="39">
        <f t="shared" si="9"/>
        <v>7880918</v>
      </c>
      <c r="P48" s="39">
        <f t="shared" si="9"/>
        <v>6730082</v>
      </c>
      <c r="Q48" s="39">
        <f t="shared" si="9"/>
        <v>18438295</v>
      </c>
      <c r="R48" s="39">
        <f t="shared" si="9"/>
        <v>5780789</v>
      </c>
      <c r="S48" s="39">
        <f t="shared" si="9"/>
        <v>7456391</v>
      </c>
      <c r="T48" s="39">
        <f t="shared" si="9"/>
        <v>8481406</v>
      </c>
      <c r="U48" s="39">
        <f t="shared" si="9"/>
        <v>21718586</v>
      </c>
      <c r="V48" s="39">
        <f t="shared" si="9"/>
        <v>65483476</v>
      </c>
      <c r="W48" s="39">
        <f t="shared" si="9"/>
        <v>47990838</v>
      </c>
      <c r="X48" s="39">
        <f t="shared" si="9"/>
        <v>17492638</v>
      </c>
      <c r="Y48" s="140">
        <f>+IF(W48&lt;&gt;0,+(X48/W48)*100,0)</f>
        <v>36.449953218153844</v>
      </c>
      <c r="Z48" s="138">
        <f>+Z28+Z32+Z38+Z42+Z47</f>
        <v>47990838</v>
      </c>
    </row>
    <row r="49" spans="1:26" ht="13.5">
      <c r="A49" s="114" t="s">
        <v>48</v>
      </c>
      <c r="B49" s="115"/>
      <c r="C49" s="141">
        <f aca="true" t="shared" si="10" ref="C49:X49">+C25-C48</f>
        <v>9588980</v>
      </c>
      <c r="D49" s="142">
        <f t="shared" si="10"/>
        <v>8348182</v>
      </c>
      <c r="E49" s="143">
        <f t="shared" si="10"/>
        <v>8348182</v>
      </c>
      <c r="F49" s="143">
        <f t="shared" si="10"/>
        <v>-3295378</v>
      </c>
      <c r="G49" s="143">
        <f t="shared" si="10"/>
        <v>-4324060</v>
      </c>
      <c r="H49" s="143">
        <f t="shared" si="10"/>
        <v>-4700143</v>
      </c>
      <c r="I49" s="143">
        <f t="shared" si="10"/>
        <v>-12319581</v>
      </c>
      <c r="J49" s="143">
        <f t="shared" si="10"/>
        <v>-3079331</v>
      </c>
      <c r="K49" s="143">
        <f t="shared" si="10"/>
        <v>-3847829</v>
      </c>
      <c r="L49" s="143">
        <f t="shared" si="10"/>
        <v>-4034817</v>
      </c>
      <c r="M49" s="143">
        <f t="shared" si="10"/>
        <v>-10961977</v>
      </c>
      <c r="N49" s="143">
        <f t="shared" si="10"/>
        <v>-3542104</v>
      </c>
      <c r="O49" s="143">
        <f t="shared" si="10"/>
        <v>-7647223</v>
      </c>
      <c r="P49" s="143">
        <f t="shared" si="10"/>
        <v>6225144</v>
      </c>
      <c r="Q49" s="143">
        <f t="shared" si="10"/>
        <v>-4964183</v>
      </c>
      <c r="R49" s="143">
        <f t="shared" si="10"/>
        <v>-5518444</v>
      </c>
      <c r="S49" s="143">
        <f t="shared" si="10"/>
        <v>-5518988</v>
      </c>
      <c r="T49" s="143">
        <f t="shared" si="10"/>
        <v>-7848307</v>
      </c>
      <c r="U49" s="143">
        <f t="shared" si="10"/>
        <v>-18885739</v>
      </c>
      <c r="V49" s="143">
        <f t="shared" si="10"/>
        <v>-47131480</v>
      </c>
      <c r="W49" s="143">
        <f>IF(E25=E48,0,W25-W48)</f>
        <v>8348182</v>
      </c>
      <c r="X49" s="143">
        <f t="shared" si="10"/>
        <v>-55479662</v>
      </c>
      <c r="Y49" s="144">
        <f>+IF(W49&lt;&gt;0,+(X49/W49)*100,0)</f>
        <v>-664.5717834134426</v>
      </c>
      <c r="Z49" s="141">
        <f>+Z25-Z48</f>
        <v>8348182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2598525</v>
      </c>
      <c r="D5" s="122">
        <v>2800000</v>
      </c>
      <c r="E5" s="26">
        <v>2800000</v>
      </c>
      <c r="F5" s="26">
        <v>0</v>
      </c>
      <c r="G5" s="26">
        <v>271876</v>
      </c>
      <c r="H5" s="26">
        <v>136439</v>
      </c>
      <c r="I5" s="26">
        <v>408315</v>
      </c>
      <c r="J5" s="26">
        <v>227537</v>
      </c>
      <c r="K5" s="26">
        <v>227537</v>
      </c>
      <c r="L5" s="26">
        <v>227536</v>
      </c>
      <c r="M5" s="26">
        <v>682610</v>
      </c>
      <c r="N5" s="26">
        <v>227536</v>
      </c>
      <c r="O5" s="26">
        <v>4194</v>
      </c>
      <c r="P5" s="26">
        <v>0</v>
      </c>
      <c r="Q5" s="26">
        <v>231730</v>
      </c>
      <c r="R5" s="26">
        <v>0</v>
      </c>
      <c r="S5" s="26">
        <v>0</v>
      </c>
      <c r="T5" s="26">
        <v>131806</v>
      </c>
      <c r="U5" s="26">
        <v>131806</v>
      </c>
      <c r="V5" s="26">
        <v>1454461</v>
      </c>
      <c r="W5" s="26">
        <v>2800000</v>
      </c>
      <c r="X5" s="26">
        <v>-1345539</v>
      </c>
      <c r="Y5" s="106">
        <v>-48.05</v>
      </c>
      <c r="Z5" s="121">
        <v>2800000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330000</v>
      </c>
      <c r="E10" s="20">
        <v>330000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330000</v>
      </c>
      <c r="X10" s="20">
        <v>-330000</v>
      </c>
      <c r="Y10" s="160">
        <v>-100</v>
      </c>
      <c r="Z10" s="96">
        <v>330000</v>
      </c>
    </row>
    <row r="11" spans="1:26" ht="13.5">
      <c r="A11" s="159" t="s">
        <v>106</v>
      </c>
      <c r="B11" s="161"/>
      <c r="C11" s="121">
        <v>384319</v>
      </c>
      <c r="D11" s="122">
        <v>72684</v>
      </c>
      <c r="E11" s="26">
        <v>72684</v>
      </c>
      <c r="F11" s="26">
        <v>0</v>
      </c>
      <c r="G11" s="26">
        <v>0</v>
      </c>
      <c r="H11" s="26">
        <v>11095</v>
      </c>
      <c r="I11" s="26">
        <v>11095</v>
      </c>
      <c r="J11" s="26">
        <v>33845</v>
      </c>
      <c r="K11" s="26">
        <v>37007</v>
      </c>
      <c r="L11" s="26">
        <v>0</v>
      </c>
      <c r="M11" s="26">
        <v>70852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81947</v>
      </c>
      <c r="W11" s="26">
        <v>72684</v>
      </c>
      <c r="X11" s="26">
        <v>9263</v>
      </c>
      <c r="Y11" s="106">
        <v>12.74</v>
      </c>
      <c r="Z11" s="121">
        <v>72684</v>
      </c>
    </row>
    <row r="12" spans="1:26" ht="13.5">
      <c r="A12" s="159" t="s">
        <v>107</v>
      </c>
      <c r="B12" s="161"/>
      <c r="C12" s="121">
        <v>53378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0</v>
      </c>
      <c r="E13" s="26">
        <v>0</v>
      </c>
      <c r="F13" s="26">
        <v>3879</v>
      </c>
      <c r="G13" s="26">
        <v>6135</v>
      </c>
      <c r="H13" s="26">
        <v>0</v>
      </c>
      <c r="I13" s="26">
        <v>10014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10014</v>
      </c>
      <c r="W13" s="26">
        <v>0</v>
      </c>
      <c r="X13" s="26">
        <v>10014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312013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466148</v>
      </c>
      <c r="D16" s="122">
        <v>211400</v>
      </c>
      <c r="E16" s="26">
        <v>211400</v>
      </c>
      <c r="F16" s="26">
        <v>44290</v>
      </c>
      <c r="G16" s="26">
        <v>17400</v>
      </c>
      <c r="H16" s="26">
        <v>21130</v>
      </c>
      <c r="I16" s="26">
        <v>82820</v>
      </c>
      <c r="J16" s="26">
        <v>540</v>
      </c>
      <c r="K16" s="26">
        <v>25950</v>
      </c>
      <c r="L16" s="26">
        <v>25950</v>
      </c>
      <c r="M16" s="26">
        <v>52440</v>
      </c>
      <c r="N16" s="26">
        <v>0</v>
      </c>
      <c r="O16" s="26">
        <v>0</v>
      </c>
      <c r="P16" s="26">
        <v>0</v>
      </c>
      <c r="Q16" s="26">
        <v>0</v>
      </c>
      <c r="R16" s="26">
        <v>43800</v>
      </c>
      <c r="S16" s="26">
        <v>2000</v>
      </c>
      <c r="T16" s="26">
        <v>58350</v>
      </c>
      <c r="U16" s="26">
        <v>104150</v>
      </c>
      <c r="V16" s="26">
        <v>239410</v>
      </c>
      <c r="W16" s="26">
        <v>211400</v>
      </c>
      <c r="X16" s="26">
        <v>28010</v>
      </c>
      <c r="Y16" s="106">
        <v>13.25</v>
      </c>
      <c r="Z16" s="121">
        <v>211400</v>
      </c>
    </row>
    <row r="17" spans="1:26" ht="13.5">
      <c r="A17" s="157" t="s">
        <v>112</v>
      </c>
      <c r="B17" s="161"/>
      <c r="C17" s="121">
        <v>637674</v>
      </c>
      <c r="D17" s="122">
        <v>1130990</v>
      </c>
      <c r="E17" s="26">
        <v>1130990</v>
      </c>
      <c r="F17" s="26">
        <v>58239</v>
      </c>
      <c r="G17" s="26">
        <v>64266</v>
      </c>
      <c r="H17" s="26">
        <v>64935</v>
      </c>
      <c r="I17" s="26">
        <v>187440</v>
      </c>
      <c r="J17" s="26">
        <v>40328</v>
      </c>
      <c r="K17" s="26">
        <v>71853</v>
      </c>
      <c r="L17" s="26">
        <v>71853</v>
      </c>
      <c r="M17" s="26">
        <v>184034</v>
      </c>
      <c r="N17" s="26">
        <v>0</v>
      </c>
      <c r="O17" s="26">
        <v>6966</v>
      </c>
      <c r="P17" s="26">
        <v>44646</v>
      </c>
      <c r="Q17" s="26">
        <v>51612</v>
      </c>
      <c r="R17" s="26">
        <v>133320</v>
      </c>
      <c r="S17" s="26">
        <v>44577</v>
      </c>
      <c r="T17" s="26">
        <v>48465</v>
      </c>
      <c r="U17" s="26">
        <v>226362</v>
      </c>
      <c r="V17" s="26">
        <v>649448</v>
      </c>
      <c r="W17" s="26">
        <v>1130990</v>
      </c>
      <c r="X17" s="26">
        <v>-481542</v>
      </c>
      <c r="Y17" s="106">
        <v>-42.58</v>
      </c>
      <c r="Z17" s="121">
        <v>1130990</v>
      </c>
    </row>
    <row r="18" spans="1:26" ht="13.5">
      <c r="A18" s="159" t="s">
        <v>113</v>
      </c>
      <c r="B18" s="158"/>
      <c r="C18" s="121">
        <v>0</v>
      </c>
      <c r="D18" s="122">
        <v>80353</v>
      </c>
      <c r="E18" s="26">
        <v>80353</v>
      </c>
      <c r="F18" s="26">
        <v>19898</v>
      </c>
      <c r="G18" s="26">
        <v>15136</v>
      </c>
      <c r="H18" s="26">
        <v>13919</v>
      </c>
      <c r="I18" s="26">
        <v>48953</v>
      </c>
      <c r="J18" s="26">
        <v>14064</v>
      </c>
      <c r="K18" s="26">
        <v>24626</v>
      </c>
      <c r="L18" s="26">
        <v>24626</v>
      </c>
      <c r="M18" s="26">
        <v>63316</v>
      </c>
      <c r="N18" s="26">
        <v>0</v>
      </c>
      <c r="O18" s="26">
        <v>1470</v>
      </c>
      <c r="P18" s="26">
        <v>18997</v>
      </c>
      <c r="Q18" s="26">
        <v>20467</v>
      </c>
      <c r="R18" s="26">
        <v>53525</v>
      </c>
      <c r="S18" s="26">
        <v>16797</v>
      </c>
      <c r="T18" s="26">
        <v>17189</v>
      </c>
      <c r="U18" s="26">
        <v>87511</v>
      </c>
      <c r="V18" s="26">
        <v>220247</v>
      </c>
      <c r="W18" s="26">
        <v>80353</v>
      </c>
      <c r="X18" s="26">
        <v>139894</v>
      </c>
      <c r="Y18" s="106">
        <v>174.1</v>
      </c>
      <c r="Z18" s="121">
        <v>80353</v>
      </c>
    </row>
    <row r="19" spans="1:26" ht="13.5">
      <c r="A19" s="157" t="s">
        <v>33</v>
      </c>
      <c r="B19" s="161"/>
      <c r="C19" s="121">
        <v>51334369</v>
      </c>
      <c r="D19" s="122">
        <v>49211000</v>
      </c>
      <c r="E19" s="26">
        <v>49211000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12887189</v>
      </c>
      <c r="Q19" s="26">
        <v>12887189</v>
      </c>
      <c r="R19" s="26">
        <v>0</v>
      </c>
      <c r="S19" s="26">
        <v>0</v>
      </c>
      <c r="T19" s="26">
        <v>0</v>
      </c>
      <c r="U19" s="26">
        <v>0</v>
      </c>
      <c r="V19" s="26">
        <v>12887189</v>
      </c>
      <c r="W19" s="26">
        <v>49211000</v>
      </c>
      <c r="X19" s="26">
        <v>-36323811</v>
      </c>
      <c r="Y19" s="106">
        <v>-73.81</v>
      </c>
      <c r="Z19" s="121">
        <v>49211000</v>
      </c>
    </row>
    <row r="20" spans="1:26" ht="13.5">
      <c r="A20" s="157" t="s">
        <v>34</v>
      </c>
      <c r="B20" s="161" t="s">
        <v>95</v>
      </c>
      <c r="C20" s="121">
        <v>2011254</v>
      </c>
      <c r="D20" s="122">
        <v>2502593</v>
      </c>
      <c r="E20" s="20">
        <v>2502593</v>
      </c>
      <c r="F20" s="20">
        <v>0</v>
      </c>
      <c r="G20" s="20">
        <v>0</v>
      </c>
      <c r="H20" s="20">
        <v>126536</v>
      </c>
      <c r="I20" s="20">
        <v>126536</v>
      </c>
      <c r="J20" s="20">
        <v>0</v>
      </c>
      <c r="K20" s="20">
        <v>30998</v>
      </c>
      <c r="L20" s="20">
        <v>85614</v>
      </c>
      <c r="M20" s="20">
        <v>116612</v>
      </c>
      <c r="N20" s="20">
        <v>57655</v>
      </c>
      <c r="O20" s="20">
        <v>221065</v>
      </c>
      <c r="P20" s="20">
        <v>4394</v>
      </c>
      <c r="Q20" s="20">
        <v>283114</v>
      </c>
      <c r="R20" s="20">
        <v>31700</v>
      </c>
      <c r="S20" s="20">
        <v>1874029</v>
      </c>
      <c r="T20" s="20">
        <v>377289</v>
      </c>
      <c r="U20" s="20">
        <v>2283018</v>
      </c>
      <c r="V20" s="20">
        <v>2809280</v>
      </c>
      <c r="W20" s="20">
        <v>2502593</v>
      </c>
      <c r="X20" s="20">
        <v>306687</v>
      </c>
      <c r="Y20" s="160">
        <v>12.25</v>
      </c>
      <c r="Z20" s="96">
        <v>2502593</v>
      </c>
    </row>
    <row r="21" spans="1:26" ht="13.5">
      <c r="A21" s="157" t="s">
        <v>114</v>
      </c>
      <c r="B21" s="161"/>
      <c r="C21" s="121">
        <v>69000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57866680</v>
      </c>
      <c r="D22" s="165">
        <f t="shared" si="0"/>
        <v>56339020</v>
      </c>
      <c r="E22" s="166">
        <f t="shared" si="0"/>
        <v>56339020</v>
      </c>
      <c r="F22" s="166">
        <f t="shared" si="0"/>
        <v>126306</v>
      </c>
      <c r="G22" s="166">
        <f t="shared" si="0"/>
        <v>374813</v>
      </c>
      <c r="H22" s="166">
        <f t="shared" si="0"/>
        <v>374054</v>
      </c>
      <c r="I22" s="166">
        <f t="shared" si="0"/>
        <v>875173</v>
      </c>
      <c r="J22" s="166">
        <f t="shared" si="0"/>
        <v>316314</v>
      </c>
      <c r="K22" s="166">
        <f t="shared" si="0"/>
        <v>417971</v>
      </c>
      <c r="L22" s="166">
        <f t="shared" si="0"/>
        <v>435579</v>
      </c>
      <c r="M22" s="166">
        <f t="shared" si="0"/>
        <v>1169864</v>
      </c>
      <c r="N22" s="166">
        <f t="shared" si="0"/>
        <v>285191</v>
      </c>
      <c r="O22" s="166">
        <f t="shared" si="0"/>
        <v>233695</v>
      </c>
      <c r="P22" s="166">
        <f t="shared" si="0"/>
        <v>12955226</v>
      </c>
      <c r="Q22" s="166">
        <f t="shared" si="0"/>
        <v>13474112</v>
      </c>
      <c r="R22" s="166">
        <f t="shared" si="0"/>
        <v>262345</v>
      </c>
      <c r="S22" s="166">
        <f t="shared" si="0"/>
        <v>1937403</v>
      </c>
      <c r="T22" s="166">
        <f t="shared" si="0"/>
        <v>633099</v>
      </c>
      <c r="U22" s="166">
        <f t="shared" si="0"/>
        <v>2832847</v>
      </c>
      <c r="V22" s="166">
        <f t="shared" si="0"/>
        <v>18351996</v>
      </c>
      <c r="W22" s="166">
        <f t="shared" si="0"/>
        <v>56339020</v>
      </c>
      <c r="X22" s="166">
        <f t="shared" si="0"/>
        <v>-37987024</v>
      </c>
      <c r="Y22" s="167">
        <f>+IF(W22&lt;&gt;0,+(X22/W22)*100,0)</f>
        <v>-67.42578056913308</v>
      </c>
      <c r="Z22" s="164">
        <f>SUM(Z5:Z21)</f>
        <v>56339020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17806875</v>
      </c>
      <c r="D25" s="122">
        <v>27773701</v>
      </c>
      <c r="E25" s="26">
        <v>27773701</v>
      </c>
      <c r="F25" s="26">
        <v>1683805</v>
      </c>
      <c r="G25" s="26">
        <v>1689407</v>
      </c>
      <c r="H25" s="26">
        <v>1781118</v>
      </c>
      <c r="I25" s="26">
        <v>5154330</v>
      </c>
      <c r="J25" s="26">
        <v>1868017</v>
      </c>
      <c r="K25" s="26">
        <v>1589326</v>
      </c>
      <c r="L25" s="26">
        <v>2104902</v>
      </c>
      <c r="M25" s="26">
        <v>5562245</v>
      </c>
      <c r="N25" s="26">
        <v>2097196</v>
      </c>
      <c r="O25" s="26">
        <v>1532090</v>
      </c>
      <c r="P25" s="26">
        <v>1903464</v>
      </c>
      <c r="Q25" s="26">
        <v>5532750</v>
      </c>
      <c r="R25" s="26">
        <v>1759583</v>
      </c>
      <c r="S25" s="26">
        <v>1574748</v>
      </c>
      <c r="T25" s="26">
        <v>2298936</v>
      </c>
      <c r="U25" s="26">
        <v>5633267</v>
      </c>
      <c r="V25" s="26">
        <v>21882592</v>
      </c>
      <c r="W25" s="26">
        <v>27773701</v>
      </c>
      <c r="X25" s="26">
        <v>-5891109</v>
      </c>
      <c r="Y25" s="106">
        <v>-21.21</v>
      </c>
      <c r="Z25" s="121">
        <v>27773701</v>
      </c>
    </row>
    <row r="26" spans="1:26" ht="13.5">
      <c r="A26" s="159" t="s">
        <v>37</v>
      </c>
      <c r="B26" s="158"/>
      <c r="C26" s="121">
        <v>5610150</v>
      </c>
      <c r="D26" s="122">
        <v>3053740</v>
      </c>
      <c r="E26" s="26">
        <v>3053740</v>
      </c>
      <c r="F26" s="26">
        <v>436626</v>
      </c>
      <c r="G26" s="26">
        <v>436626</v>
      </c>
      <c r="H26" s="26">
        <v>394608</v>
      </c>
      <c r="I26" s="26">
        <v>1267860</v>
      </c>
      <c r="J26" s="26">
        <v>394408</v>
      </c>
      <c r="K26" s="26">
        <v>391789</v>
      </c>
      <c r="L26" s="26">
        <v>0</v>
      </c>
      <c r="M26" s="26">
        <v>786197</v>
      </c>
      <c r="N26" s="26">
        <v>0</v>
      </c>
      <c r="O26" s="26">
        <v>291588</v>
      </c>
      <c r="P26" s="26">
        <v>291588</v>
      </c>
      <c r="Q26" s="26">
        <v>583176</v>
      </c>
      <c r="R26" s="26">
        <v>219970</v>
      </c>
      <c r="S26" s="26">
        <v>291588</v>
      </c>
      <c r="T26" s="26">
        <v>402361</v>
      </c>
      <c r="U26" s="26">
        <v>913919</v>
      </c>
      <c r="V26" s="26">
        <v>3551152</v>
      </c>
      <c r="W26" s="26">
        <v>3053740</v>
      </c>
      <c r="X26" s="26">
        <v>497412</v>
      </c>
      <c r="Y26" s="106">
        <v>16.29</v>
      </c>
      <c r="Z26" s="121">
        <v>3053740</v>
      </c>
    </row>
    <row r="27" spans="1:26" ht="13.5">
      <c r="A27" s="159" t="s">
        <v>117</v>
      </c>
      <c r="B27" s="158" t="s">
        <v>98</v>
      </c>
      <c r="C27" s="121">
        <v>4433271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1576272</v>
      </c>
      <c r="E31" s="26">
        <v>1576272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1576272</v>
      </c>
      <c r="X31" s="26">
        <v>-1576272</v>
      </c>
      <c r="Y31" s="106">
        <v>-100</v>
      </c>
      <c r="Z31" s="121">
        <v>1576272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20427404</v>
      </c>
      <c r="D34" s="122">
        <v>15587125</v>
      </c>
      <c r="E34" s="26">
        <v>15587125</v>
      </c>
      <c r="F34" s="26">
        <v>1301253</v>
      </c>
      <c r="G34" s="26">
        <v>2572840</v>
      </c>
      <c r="H34" s="26">
        <v>2898471</v>
      </c>
      <c r="I34" s="26">
        <v>6772564</v>
      </c>
      <c r="J34" s="26">
        <v>1133220</v>
      </c>
      <c r="K34" s="26">
        <v>2284685</v>
      </c>
      <c r="L34" s="26">
        <v>2365494</v>
      </c>
      <c r="M34" s="26">
        <v>5783399</v>
      </c>
      <c r="N34" s="26">
        <v>1730099</v>
      </c>
      <c r="O34" s="26">
        <v>6057240</v>
      </c>
      <c r="P34" s="26">
        <v>4535030</v>
      </c>
      <c r="Q34" s="26">
        <v>12322369</v>
      </c>
      <c r="R34" s="26">
        <v>3801236</v>
      </c>
      <c r="S34" s="26">
        <v>5590055</v>
      </c>
      <c r="T34" s="26">
        <v>5780109</v>
      </c>
      <c r="U34" s="26">
        <v>15171400</v>
      </c>
      <c r="V34" s="26">
        <v>40049732</v>
      </c>
      <c r="W34" s="26">
        <v>15587125</v>
      </c>
      <c r="X34" s="26">
        <v>24462607</v>
      </c>
      <c r="Y34" s="106">
        <v>156.94</v>
      </c>
      <c r="Z34" s="121">
        <v>15587125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48277700</v>
      </c>
      <c r="D36" s="165">
        <f t="shared" si="1"/>
        <v>47990838</v>
      </c>
      <c r="E36" s="166">
        <f t="shared" si="1"/>
        <v>47990838</v>
      </c>
      <c r="F36" s="166">
        <f t="shared" si="1"/>
        <v>3421684</v>
      </c>
      <c r="G36" s="166">
        <f t="shared" si="1"/>
        <v>4698873</v>
      </c>
      <c r="H36" s="166">
        <f t="shared" si="1"/>
        <v>5074197</v>
      </c>
      <c r="I36" s="166">
        <f t="shared" si="1"/>
        <v>13194754</v>
      </c>
      <c r="J36" s="166">
        <f t="shared" si="1"/>
        <v>3395645</v>
      </c>
      <c r="K36" s="166">
        <f t="shared" si="1"/>
        <v>4265800</v>
      </c>
      <c r="L36" s="166">
        <f t="shared" si="1"/>
        <v>4470396</v>
      </c>
      <c r="M36" s="166">
        <f t="shared" si="1"/>
        <v>12131841</v>
      </c>
      <c r="N36" s="166">
        <f t="shared" si="1"/>
        <v>3827295</v>
      </c>
      <c r="O36" s="166">
        <f t="shared" si="1"/>
        <v>7880918</v>
      </c>
      <c r="P36" s="166">
        <f t="shared" si="1"/>
        <v>6730082</v>
      </c>
      <c r="Q36" s="166">
        <f t="shared" si="1"/>
        <v>18438295</v>
      </c>
      <c r="R36" s="166">
        <f t="shared" si="1"/>
        <v>5780789</v>
      </c>
      <c r="S36" s="166">
        <f t="shared" si="1"/>
        <v>7456391</v>
      </c>
      <c r="T36" s="166">
        <f t="shared" si="1"/>
        <v>8481406</v>
      </c>
      <c r="U36" s="166">
        <f t="shared" si="1"/>
        <v>21718586</v>
      </c>
      <c r="V36" s="166">
        <f t="shared" si="1"/>
        <v>65483476</v>
      </c>
      <c r="W36" s="166">
        <f t="shared" si="1"/>
        <v>47990838</v>
      </c>
      <c r="X36" s="166">
        <f t="shared" si="1"/>
        <v>17492638</v>
      </c>
      <c r="Y36" s="167">
        <f>+IF(W36&lt;&gt;0,+(X36/W36)*100,0)</f>
        <v>36.449953218153844</v>
      </c>
      <c r="Z36" s="164">
        <f>SUM(Z25:Z35)</f>
        <v>47990838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9588980</v>
      </c>
      <c r="D38" s="176">
        <f t="shared" si="2"/>
        <v>8348182</v>
      </c>
      <c r="E38" s="72">
        <f t="shared" si="2"/>
        <v>8348182</v>
      </c>
      <c r="F38" s="72">
        <f t="shared" si="2"/>
        <v>-3295378</v>
      </c>
      <c r="G38" s="72">
        <f t="shared" si="2"/>
        <v>-4324060</v>
      </c>
      <c r="H38" s="72">
        <f t="shared" si="2"/>
        <v>-4700143</v>
      </c>
      <c r="I38" s="72">
        <f t="shared" si="2"/>
        <v>-12319581</v>
      </c>
      <c r="J38" s="72">
        <f t="shared" si="2"/>
        <v>-3079331</v>
      </c>
      <c r="K38" s="72">
        <f t="shared" si="2"/>
        <v>-3847829</v>
      </c>
      <c r="L38" s="72">
        <f t="shared" si="2"/>
        <v>-4034817</v>
      </c>
      <c r="M38" s="72">
        <f t="shared" si="2"/>
        <v>-10961977</v>
      </c>
      <c r="N38" s="72">
        <f t="shared" si="2"/>
        <v>-3542104</v>
      </c>
      <c r="O38" s="72">
        <f t="shared" si="2"/>
        <v>-7647223</v>
      </c>
      <c r="P38" s="72">
        <f t="shared" si="2"/>
        <v>6225144</v>
      </c>
      <c r="Q38" s="72">
        <f t="shared" si="2"/>
        <v>-4964183</v>
      </c>
      <c r="R38" s="72">
        <f t="shared" si="2"/>
        <v>-5518444</v>
      </c>
      <c r="S38" s="72">
        <f t="shared" si="2"/>
        <v>-5518988</v>
      </c>
      <c r="T38" s="72">
        <f t="shared" si="2"/>
        <v>-7848307</v>
      </c>
      <c r="U38" s="72">
        <f t="shared" si="2"/>
        <v>-18885739</v>
      </c>
      <c r="V38" s="72">
        <f t="shared" si="2"/>
        <v>-47131480</v>
      </c>
      <c r="W38" s="72">
        <f>IF(E22=E36,0,W22-W36)</f>
        <v>8348182</v>
      </c>
      <c r="X38" s="72">
        <f t="shared" si="2"/>
        <v>-55479662</v>
      </c>
      <c r="Y38" s="177">
        <f>+IF(W38&lt;&gt;0,+(X38/W38)*100,0)</f>
        <v>-664.5717834134426</v>
      </c>
      <c r="Z38" s="175">
        <f>+Z22-Z36</f>
        <v>8348182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9588980</v>
      </c>
      <c r="D42" s="183">
        <f t="shared" si="3"/>
        <v>8348182</v>
      </c>
      <c r="E42" s="54">
        <f t="shared" si="3"/>
        <v>8348182</v>
      </c>
      <c r="F42" s="54">
        <f t="shared" si="3"/>
        <v>-3295378</v>
      </c>
      <c r="G42" s="54">
        <f t="shared" si="3"/>
        <v>-4324060</v>
      </c>
      <c r="H42" s="54">
        <f t="shared" si="3"/>
        <v>-4700143</v>
      </c>
      <c r="I42" s="54">
        <f t="shared" si="3"/>
        <v>-12319581</v>
      </c>
      <c r="J42" s="54">
        <f t="shared" si="3"/>
        <v>-3079331</v>
      </c>
      <c r="K42" s="54">
        <f t="shared" si="3"/>
        <v>-3847829</v>
      </c>
      <c r="L42" s="54">
        <f t="shared" si="3"/>
        <v>-4034817</v>
      </c>
      <c r="M42" s="54">
        <f t="shared" si="3"/>
        <v>-10961977</v>
      </c>
      <c r="N42" s="54">
        <f t="shared" si="3"/>
        <v>-3542104</v>
      </c>
      <c r="O42" s="54">
        <f t="shared" si="3"/>
        <v>-7647223</v>
      </c>
      <c r="P42" s="54">
        <f t="shared" si="3"/>
        <v>6225144</v>
      </c>
      <c r="Q42" s="54">
        <f t="shared" si="3"/>
        <v>-4964183</v>
      </c>
      <c r="R42" s="54">
        <f t="shared" si="3"/>
        <v>-5518444</v>
      </c>
      <c r="S42" s="54">
        <f t="shared" si="3"/>
        <v>-5518988</v>
      </c>
      <c r="T42" s="54">
        <f t="shared" si="3"/>
        <v>-7848307</v>
      </c>
      <c r="U42" s="54">
        <f t="shared" si="3"/>
        <v>-18885739</v>
      </c>
      <c r="V42" s="54">
        <f t="shared" si="3"/>
        <v>-47131480</v>
      </c>
      <c r="W42" s="54">
        <f t="shared" si="3"/>
        <v>8348182</v>
      </c>
      <c r="X42" s="54">
        <f t="shared" si="3"/>
        <v>-55479662</v>
      </c>
      <c r="Y42" s="184">
        <f>+IF(W42&lt;&gt;0,+(X42/W42)*100,0)</f>
        <v>-664.5717834134426</v>
      </c>
      <c r="Z42" s="182">
        <f>SUM(Z38:Z41)</f>
        <v>8348182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9588980</v>
      </c>
      <c r="D44" s="187">
        <f t="shared" si="4"/>
        <v>8348182</v>
      </c>
      <c r="E44" s="43">
        <f t="shared" si="4"/>
        <v>8348182</v>
      </c>
      <c r="F44" s="43">
        <f t="shared" si="4"/>
        <v>-3295378</v>
      </c>
      <c r="G44" s="43">
        <f t="shared" si="4"/>
        <v>-4324060</v>
      </c>
      <c r="H44" s="43">
        <f t="shared" si="4"/>
        <v>-4700143</v>
      </c>
      <c r="I44" s="43">
        <f t="shared" si="4"/>
        <v>-12319581</v>
      </c>
      <c r="J44" s="43">
        <f t="shared" si="4"/>
        <v>-3079331</v>
      </c>
      <c r="K44" s="43">
        <f t="shared" si="4"/>
        <v>-3847829</v>
      </c>
      <c r="L44" s="43">
        <f t="shared" si="4"/>
        <v>-4034817</v>
      </c>
      <c r="M44" s="43">
        <f t="shared" si="4"/>
        <v>-10961977</v>
      </c>
      <c r="N44" s="43">
        <f t="shared" si="4"/>
        <v>-3542104</v>
      </c>
      <c r="O44" s="43">
        <f t="shared" si="4"/>
        <v>-7647223</v>
      </c>
      <c r="P44" s="43">
        <f t="shared" si="4"/>
        <v>6225144</v>
      </c>
      <c r="Q44" s="43">
        <f t="shared" si="4"/>
        <v>-4964183</v>
      </c>
      <c r="R44" s="43">
        <f t="shared" si="4"/>
        <v>-5518444</v>
      </c>
      <c r="S44" s="43">
        <f t="shared" si="4"/>
        <v>-5518988</v>
      </c>
      <c r="T44" s="43">
        <f t="shared" si="4"/>
        <v>-7848307</v>
      </c>
      <c r="U44" s="43">
        <f t="shared" si="4"/>
        <v>-18885739</v>
      </c>
      <c r="V44" s="43">
        <f t="shared" si="4"/>
        <v>-47131480</v>
      </c>
      <c r="W44" s="43">
        <f t="shared" si="4"/>
        <v>8348182</v>
      </c>
      <c r="X44" s="43">
        <f t="shared" si="4"/>
        <v>-55479662</v>
      </c>
      <c r="Y44" s="188">
        <f>+IF(W44&lt;&gt;0,+(X44/W44)*100,0)</f>
        <v>-664.5717834134426</v>
      </c>
      <c r="Z44" s="186">
        <f>+Z42-Z43</f>
        <v>8348182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9588980</v>
      </c>
      <c r="D46" s="183">
        <f t="shared" si="5"/>
        <v>8348182</v>
      </c>
      <c r="E46" s="54">
        <f t="shared" si="5"/>
        <v>8348182</v>
      </c>
      <c r="F46" s="54">
        <f t="shared" si="5"/>
        <v>-3295378</v>
      </c>
      <c r="G46" s="54">
        <f t="shared" si="5"/>
        <v>-4324060</v>
      </c>
      <c r="H46" s="54">
        <f t="shared" si="5"/>
        <v>-4700143</v>
      </c>
      <c r="I46" s="54">
        <f t="shared" si="5"/>
        <v>-12319581</v>
      </c>
      <c r="J46" s="54">
        <f t="shared" si="5"/>
        <v>-3079331</v>
      </c>
      <c r="K46" s="54">
        <f t="shared" si="5"/>
        <v>-3847829</v>
      </c>
      <c r="L46" s="54">
        <f t="shared" si="5"/>
        <v>-4034817</v>
      </c>
      <c r="M46" s="54">
        <f t="shared" si="5"/>
        <v>-10961977</v>
      </c>
      <c r="N46" s="54">
        <f t="shared" si="5"/>
        <v>-3542104</v>
      </c>
      <c r="O46" s="54">
        <f t="shared" si="5"/>
        <v>-7647223</v>
      </c>
      <c r="P46" s="54">
        <f t="shared" si="5"/>
        <v>6225144</v>
      </c>
      <c r="Q46" s="54">
        <f t="shared" si="5"/>
        <v>-4964183</v>
      </c>
      <c r="R46" s="54">
        <f t="shared" si="5"/>
        <v>-5518444</v>
      </c>
      <c r="S46" s="54">
        <f t="shared" si="5"/>
        <v>-5518988</v>
      </c>
      <c r="T46" s="54">
        <f t="shared" si="5"/>
        <v>-7848307</v>
      </c>
      <c r="U46" s="54">
        <f t="shared" si="5"/>
        <v>-18885739</v>
      </c>
      <c r="V46" s="54">
        <f t="shared" si="5"/>
        <v>-47131480</v>
      </c>
      <c r="W46" s="54">
        <f t="shared" si="5"/>
        <v>8348182</v>
      </c>
      <c r="X46" s="54">
        <f t="shared" si="5"/>
        <v>-55479662</v>
      </c>
      <c r="Y46" s="184">
        <f>+IF(W46&lt;&gt;0,+(X46/W46)*100,0)</f>
        <v>-664.5717834134426</v>
      </c>
      <c r="Z46" s="182">
        <f>SUM(Z44:Z45)</f>
        <v>8348182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9588980</v>
      </c>
      <c r="D48" s="194">
        <f t="shared" si="6"/>
        <v>8348182</v>
      </c>
      <c r="E48" s="195">
        <f t="shared" si="6"/>
        <v>8348182</v>
      </c>
      <c r="F48" s="195">
        <f t="shared" si="6"/>
        <v>-3295378</v>
      </c>
      <c r="G48" s="196">
        <f t="shared" si="6"/>
        <v>-4324060</v>
      </c>
      <c r="H48" s="196">
        <f t="shared" si="6"/>
        <v>-4700143</v>
      </c>
      <c r="I48" s="196">
        <f t="shared" si="6"/>
        <v>-12319581</v>
      </c>
      <c r="J48" s="196">
        <f t="shared" si="6"/>
        <v>-3079331</v>
      </c>
      <c r="K48" s="196">
        <f t="shared" si="6"/>
        <v>-3847829</v>
      </c>
      <c r="L48" s="195">
        <f t="shared" si="6"/>
        <v>-4034817</v>
      </c>
      <c r="M48" s="195">
        <f t="shared" si="6"/>
        <v>-10961977</v>
      </c>
      <c r="N48" s="196">
        <f t="shared" si="6"/>
        <v>-3542104</v>
      </c>
      <c r="O48" s="196">
        <f t="shared" si="6"/>
        <v>-7647223</v>
      </c>
      <c r="P48" s="196">
        <f t="shared" si="6"/>
        <v>6225144</v>
      </c>
      <c r="Q48" s="196">
        <f t="shared" si="6"/>
        <v>-4964183</v>
      </c>
      <c r="R48" s="196">
        <f t="shared" si="6"/>
        <v>-5518444</v>
      </c>
      <c r="S48" s="195">
        <f t="shared" si="6"/>
        <v>-5518988</v>
      </c>
      <c r="T48" s="195">
        <f t="shared" si="6"/>
        <v>-7848307</v>
      </c>
      <c r="U48" s="196">
        <f t="shared" si="6"/>
        <v>-18885739</v>
      </c>
      <c r="V48" s="196">
        <f t="shared" si="6"/>
        <v>-47131480</v>
      </c>
      <c r="W48" s="196">
        <f t="shared" si="6"/>
        <v>8348182</v>
      </c>
      <c r="X48" s="196">
        <f t="shared" si="6"/>
        <v>-55479662</v>
      </c>
      <c r="Y48" s="197">
        <f>+IF(W48&lt;&gt;0,+(X48/W48)*100,0)</f>
        <v>-664.5717834134426</v>
      </c>
      <c r="Z48" s="198">
        <f>SUM(Z46:Z47)</f>
        <v>8348182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2305000</v>
      </c>
      <c r="E5" s="66">
        <f t="shared" si="0"/>
        <v>2305000</v>
      </c>
      <c r="F5" s="66">
        <f t="shared" si="0"/>
        <v>9965</v>
      </c>
      <c r="G5" s="66">
        <f t="shared" si="0"/>
        <v>13860</v>
      </c>
      <c r="H5" s="66">
        <f t="shared" si="0"/>
        <v>0</v>
      </c>
      <c r="I5" s="66">
        <f t="shared" si="0"/>
        <v>23825</v>
      </c>
      <c r="J5" s="66">
        <f t="shared" si="0"/>
        <v>3100</v>
      </c>
      <c r="K5" s="66">
        <f t="shared" si="0"/>
        <v>11373</v>
      </c>
      <c r="L5" s="66">
        <f t="shared" si="0"/>
        <v>1892</v>
      </c>
      <c r="M5" s="66">
        <f t="shared" si="0"/>
        <v>16365</v>
      </c>
      <c r="N5" s="66">
        <f t="shared" si="0"/>
        <v>171500</v>
      </c>
      <c r="O5" s="66">
        <f t="shared" si="0"/>
        <v>26813</v>
      </c>
      <c r="P5" s="66">
        <f t="shared" si="0"/>
        <v>213130</v>
      </c>
      <c r="Q5" s="66">
        <f t="shared" si="0"/>
        <v>411443</v>
      </c>
      <c r="R5" s="66">
        <f t="shared" si="0"/>
        <v>31732</v>
      </c>
      <c r="S5" s="66">
        <f t="shared" si="0"/>
        <v>0</v>
      </c>
      <c r="T5" s="66">
        <f t="shared" si="0"/>
        <v>0</v>
      </c>
      <c r="U5" s="66">
        <f t="shared" si="0"/>
        <v>31732</v>
      </c>
      <c r="V5" s="66">
        <f t="shared" si="0"/>
        <v>483365</v>
      </c>
      <c r="W5" s="66">
        <f t="shared" si="0"/>
        <v>2305000</v>
      </c>
      <c r="X5" s="66">
        <f t="shared" si="0"/>
        <v>-1821635</v>
      </c>
      <c r="Y5" s="103">
        <f>+IF(W5&lt;&gt;0,+(X5/W5)*100,0)</f>
        <v>-79.02971800433839</v>
      </c>
      <c r="Z5" s="119">
        <f>SUM(Z6:Z8)</f>
        <v>2305000</v>
      </c>
    </row>
    <row r="6" spans="1:26" ht="13.5">
      <c r="A6" s="104" t="s">
        <v>74</v>
      </c>
      <c r="B6" s="102"/>
      <c r="C6" s="121"/>
      <c r="D6" s="122">
        <v>85000</v>
      </c>
      <c r="E6" s="26">
        <v>85000</v>
      </c>
      <c r="F6" s="26"/>
      <c r="G6" s="26"/>
      <c r="H6" s="26"/>
      <c r="I6" s="26"/>
      <c r="J6" s="26"/>
      <c r="K6" s="26"/>
      <c r="L6" s="26"/>
      <c r="M6" s="26"/>
      <c r="N6" s="26">
        <v>171500</v>
      </c>
      <c r="O6" s="26"/>
      <c r="P6" s="26"/>
      <c r="Q6" s="26">
        <v>171500</v>
      </c>
      <c r="R6" s="26"/>
      <c r="S6" s="26"/>
      <c r="T6" s="26"/>
      <c r="U6" s="26"/>
      <c r="V6" s="26">
        <v>171500</v>
      </c>
      <c r="W6" s="26">
        <v>85000</v>
      </c>
      <c r="X6" s="26">
        <v>86500</v>
      </c>
      <c r="Y6" s="106">
        <v>101.76</v>
      </c>
      <c r="Z6" s="28">
        <v>85000</v>
      </c>
    </row>
    <row r="7" spans="1:26" ht="13.5">
      <c r="A7" s="104" t="s">
        <v>75</v>
      </c>
      <c r="B7" s="102"/>
      <c r="C7" s="123"/>
      <c r="D7" s="124">
        <v>650000</v>
      </c>
      <c r="E7" s="125">
        <v>650000</v>
      </c>
      <c r="F7" s="125"/>
      <c r="G7" s="125"/>
      <c r="H7" s="125"/>
      <c r="I7" s="125"/>
      <c r="J7" s="125"/>
      <c r="K7" s="125"/>
      <c r="L7" s="125">
        <v>1892</v>
      </c>
      <c r="M7" s="125">
        <v>1892</v>
      </c>
      <c r="N7" s="125"/>
      <c r="O7" s="125">
        <v>26813</v>
      </c>
      <c r="P7" s="125">
        <v>213130</v>
      </c>
      <c r="Q7" s="125">
        <v>239943</v>
      </c>
      <c r="R7" s="125">
        <v>31732</v>
      </c>
      <c r="S7" s="125"/>
      <c r="T7" s="125"/>
      <c r="U7" s="125">
        <v>31732</v>
      </c>
      <c r="V7" s="125">
        <v>273567</v>
      </c>
      <c r="W7" s="125">
        <v>650000</v>
      </c>
      <c r="X7" s="125">
        <v>-376433</v>
      </c>
      <c r="Y7" s="107">
        <v>-57.91</v>
      </c>
      <c r="Z7" s="200">
        <v>650000</v>
      </c>
    </row>
    <row r="8" spans="1:26" ht="13.5">
      <c r="A8" s="104" t="s">
        <v>76</v>
      </c>
      <c r="B8" s="102"/>
      <c r="C8" s="121"/>
      <c r="D8" s="122">
        <v>1570000</v>
      </c>
      <c r="E8" s="26">
        <v>1570000</v>
      </c>
      <c r="F8" s="26">
        <v>9965</v>
      </c>
      <c r="G8" s="26">
        <v>13860</v>
      </c>
      <c r="H8" s="26"/>
      <c r="I8" s="26">
        <v>23825</v>
      </c>
      <c r="J8" s="26">
        <v>3100</v>
      </c>
      <c r="K8" s="26">
        <v>11373</v>
      </c>
      <c r="L8" s="26"/>
      <c r="M8" s="26">
        <v>14473</v>
      </c>
      <c r="N8" s="26"/>
      <c r="O8" s="26"/>
      <c r="P8" s="26"/>
      <c r="Q8" s="26"/>
      <c r="R8" s="26"/>
      <c r="S8" s="26"/>
      <c r="T8" s="26"/>
      <c r="U8" s="26"/>
      <c r="V8" s="26">
        <v>38298</v>
      </c>
      <c r="W8" s="26">
        <v>1570000</v>
      </c>
      <c r="X8" s="26">
        <v>-1531702</v>
      </c>
      <c r="Y8" s="106">
        <v>-97.56</v>
      </c>
      <c r="Z8" s="28">
        <v>1570000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10796752</v>
      </c>
      <c r="E9" s="66">
        <f t="shared" si="1"/>
        <v>10796752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273471</v>
      </c>
      <c r="K9" s="66">
        <f t="shared" si="1"/>
        <v>273471</v>
      </c>
      <c r="L9" s="66">
        <f t="shared" si="1"/>
        <v>307119</v>
      </c>
      <c r="M9" s="66">
        <f t="shared" si="1"/>
        <v>854061</v>
      </c>
      <c r="N9" s="66">
        <f t="shared" si="1"/>
        <v>200510</v>
      </c>
      <c r="O9" s="66">
        <f t="shared" si="1"/>
        <v>925641</v>
      </c>
      <c r="P9" s="66">
        <f t="shared" si="1"/>
        <v>1262890</v>
      </c>
      <c r="Q9" s="66">
        <f t="shared" si="1"/>
        <v>2389041</v>
      </c>
      <c r="R9" s="66">
        <f t="shared" si="1"/>
        <v>449882</v>
      </c>
      <c r="S9" s="66">
        <f t="shared" si="1"/>
        <v>1472746</v>
      </c>
      <c r="T9" s="66">
        <f t="shared" si="1"/>
        <v>249134</v>
      </c>
      <c r="U9" s="66">
        <f t="shared" si="1"/>
        <v>2171762</v>
      </c>
      <c r="V9" s="66">
        <f t="shared" si="1"/>
        <v>5414864</v>
      </c>
      <c r="W9" s="66">
        <f t="shared" si="1"/>
        <v>10796752</v>
      </c>
      <c r="X9" s="66">
        <f t="shared" si="1"/>
        <v>-5381888</v>
      </c>
      <c r="Y9" s="103">
        <f>+IF(W9&lt;&gt;0,+(X9/W9)*100,0)</f>
        <v>-49.84728740643482</v>
      </c>
      <c r="Z9" s="68">
        <f>SUM(Z10:Z14)</f>
        <v>10796752</v>
      </c>
    </row>
    <row r="10" spans="1:26" ht="13.5">
      <c r="A10" s="104" t="s">
        <v>78</v>
      </c>
      <c r="B10" s="102"/>
      <c r="C10" s="121"/>
      <c r="D10" s="122">
        <v>10796752</v>
      </c>
      <c r="E10" s="26">
        <v>10796752</v>
      </c>
      <c r="F10" s="26"/>
      <c r="G10" s="26"/>
      <c r="H10" s="26"/>
      <c r="I10" s="26"/>
      <c r="J10" s="26">
        <v>273471</v>
      </c>
      <c r="K10" s="26">
        <v>273471</v>
      </c>
      <c r="L10" s="26">
        <v>307119</v>
      </c>
      <c r="M10" s="26">
        <v>854061</v>
      </c>
      <c r="N10" s="26">
        <v>200510</v>
      </c>
      <c r="O10" s="26">
        <v>925641</v>
      </c>
      <c r="P10" s="26">
        <v>1262890</v>
      </c>
      <c r="Q10" s="26">
        <v>2389041</v>
      </c>
      <c r="R10" s="26">
        <v>449882</v>
      </c>
      <c r="S10" s="26">
        <v>1472746</v>
      </c>
      <c r="T10" s="26">
        <v>249134</v>
      </c>
      <c r="U10" s="26">
        <v>2171762</v>
      </c>
      <c r="V10" s="26">
        <v>5414864</v>
      </c>
      <c r="W10" s="26">
        <v>10796752</v>
      </c>
      <c r="X10" s="26">
        <v>-5381888</v>
      </c>
      <c r="Y10" s="106">
        <v>-49.85</v>
      </c>
      <c r="Z10" s="28">
        <v>10796752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9722700</v>
      </c>
      <c r="E15" s="66">
        <f t="shared" si="2"/>
        <v>9722700</v>
      </c>
      <c r="F15" s="66">
        <f t="shared" si="2"/>
        <v>0</v>
      </c>
      <c r="G15" s="66">
        <f t="shared" si="2"/>
        <v>222510</v>
      </c>
      <c r="H15" s="66">
        <f t="shared" si="2"/>
        <v>0</v>
      </c>
      <c r="I15" s="66">
        <f t="shared" si="2"/>
        <v>222510</v>
      </c>
      <c r="J15" s="66">
        <f t="shared" si="2"/>
        <v>244499</v>
      </c>
      <c r="K15" s="66">
        <f t="shared" si="2"/>
        <v>36596</v>
      </c>
      <c r="L15" s="66">
        <f t="shared" si="2"/>
        <v>622971</v>
      </c>
      <c r="M15" s="66">
        <f t="shared" si="2"/>
        <v>904066</v>
      </c>
      <c r="N15" s="66">
        <f t="shared" si="2"/>
        <v>1178952</v>
      </c>
      <c r="O15" s="66">
        <f t="shared" si="2"/>
        <v>1751366</v>
      </c>
      <c r="P15" s="66">
        <f t="shared" si="2"/>
        <v>2402493</v>
      </c>
      <c r="Q15" s="66">
        <f t="shared" si="2"/>
        <v>5332811</v>
      </c>
      <c r="R15" s="66">
        <f t="shared" si="2"/>
        <v>255392</v>
      </c>
      <c r="S15" s="66">
        <f t="shared" si="2"/>
        <v>444352</v>
      </c>
      <c r="T15" s="66">
        <f t="shared" si="2"/>
        <v>2074409</v>
      </c>
      <c r="U15" s="66">
        <f t="shared" si="2"/>
        <v>2774153</v>
      </c>
      <c r="V15" s="66">
        <f t="shared" si="2"/>
        <v>9233540</v>
      </c>
      <c r="W15" s="66">
        <f t="shared" si="2"/>
        <v>9722700</v>
      </c>
      <c r="X15" s="66">
        <f t="shared" si="2"/>
        <v>-489160</v>
      </c>
      <c r="Y15" s="103">
        <f>+IF(W15&lt;&gt;0,+(X15/W15)*100,0)</f>
        <v>-5.031112756744525</v>
      </c>
      <c r="Z15" s="68">
        <f>SUM(Z16:Z18)</f>
        <v>9722700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9722700</v>
      </c>
      <c r="E17" s="26">
        <v>9722700</v>
      </c>
      <c r="F17" s="26"/>
      <c r="G17" s="26">
        <v>222510</v>
      </c>
      <c r="H17" s="26"/>
      <c r="I17" s="26">
        <v>222510</v>
      </c>
      <c r="J17" s="26">
        <v>244499</v>
      </c>
      <c r="K17" s="26">
        <v>36596</v>
      </c>
      <c r="L17" s="26">
        <v>622971</v>
      </c>
      <c r="M17" s="26">
        <v>904066</v>
      </c>
      <c r="N17" s="26">
        <v>1178952</v>
      </c>
      <c r="O17" s="26">
        <v>1751366</v>
      </c>
      <c r="P17" s="26">
        <v>2402493</v>
      </c>
      <c r="Q17" s="26">
        <v>5332811</v>
      </c>
      <c r="R17" s="26">
        <v>255392</v>
      </c>
      <c r="S17" s="26">
        <v>444352</v>
      </c>
      <c r="T17" s="26">
        <v>2074409</v>
      </c>
      <c r="U17" s="26">
        <v>2774153</v>
      </c>
      <c r="V17" s="26">
        <v>9233540</v>
      </c>
      <c r="W17" s="26">
        <v>9722700</v>
      </c>
      <c r="X17" s="26">
        <v>-489160</v>
      </c>
      <c r="Y17" s="106">
        <v>-5.03</v>
      </c>
      <c r="Z17" s="28">
        <v>9722700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1436655</v>
      </c>
      <c r="E19" s="66">
        <f t="shared" si="3"/>
        <v>1436655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1436655</v>
      </c>
      <c r="X19" s="66">
        <f t="shared" si="3"/>
        <v>-1436655</v>
      </c>
      <c r="Y19" s="103">
        <f>+IF(W19&lt;&gt;0,+(X19/W19)*100,0)</f>
        <v>-100</v>
      </c>
      <c r="Z19" s="68">
        <f>SUM(Z20:Z23)</f>
        <v>1436655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>
        <v>1436655</v>
      </c>
      <c r="E23" s="26">
        <v>1436655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1436655</v>
      </c>
      <c r="X23" s="26">
        <v>-1436655</v>
      </c>
      <c r="Y23" s="106">
        <v>-100</v>
      </c>
      <c r="Z23" s="28">
        <v>1436655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24261107</v>
      </c>
      <c r="E25" s="195">
        <f t="shared" si="4"/>
        <v>24261107</v>
      </c>
      <c r="F25" s="195">
        <f t="shared" si="4"/>
        <v>9965</v>
      </c>
      <c r="G25" s="195">
        <f t="shared" si="4"/>
        <v>236370</v>
      </c>
      <c r="H25" s="195">
        <f t="shared" si="4"/>
        <v>0</v>
      </c>
      <c r="I25" s="195">
        <f t="shared" si="4"/>
        <v>246335</v>
      </c>
      <c r="J25" s="195">
        <f t="shared" si="4"/>
        <v>521070</v>
      </c>
      <c r="K25" s="195">
        <f t="shared" si="4"/>
        <v>321440</v>
      </c>
      <c r="L25" s="195">
        <f t="shared" si="4"/>
        <v>931982</v>
      </c>
      <c r="M25" s="195">
        <f t="shared" si="4"/>
        <v>1774492</v>
      </c>
      <c r="N25" s="195">
        <f t="shared" si="4"/>
        <v>1550962</v>
      </c>
      <c r="O25" s="195">
        <f t="shared" si="4"/>
        <v>2703820</v>
      </c>
      <c r="P25" s="195">
        <f t="shared" si="4"/>
        <v>3878513</v>
      </c>
      <c r="Q25" s="195">
        <f t="shared" si="4"/>
        <v>8133295</v>
      </c>
      <c r="R25" s="195">
        <f t="shared" si="4"/>
        <v>737006</v>
      </c>
      <c r="S25" s="195">
        <f t="shared" si="4"/>
        <v>1917098</v>
      </c>
      <c r="T25" s="195">
        <f t="shared" si="4"/>
        <v>2323543</v>
      </c>
      <c r="U25" s="195">
        <f t="shared" si="4"/>
        <v>4977647</v>
      </c>
      <c r="V25" s="195">
        <f t="shared" si="4"/>
        <v>15131769</v>
      </c>
      <c r="W25" s="195">
        <f t="shared" si="4"/>
        <v>24261107</v>
      </c>
      <c r="X25" s="195">
        <f t="shared" si="4"/>
        <v>-9129338</v>
      </c>
      <c r="Y25" s="207">
        <f>+IF(W25&lt;&gt;0,+(X25/W25)*100,0)</f>
        <v>-37.62951954335802</v>
      </c>
      <c r="Z25" s="208">
        <f>+Z5+Z9+Z15+Z19+Z24</f>
        <v>24261107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>
        <v>222510</v>
      </c>
      <c r="H28" s="26"/>
      <c r="I28" s="26">
        <v>222510</v>
      </c>
      <c r="J28" s="26">
        <v>517970</v>
      </c>
      <c r="K28" s="26">
        <v>310067</v>
      </c>
      <c r="L28" s="26">
        <v>930090</v>
      </c>
      <c r="M28" s="26">
        <v>1758127</v>
      </c>
      <c r="N28" s="26">
        <v>1379462</v>
      </c>
      <c r="O28" s="26">
        <v>2677007</v>
      </c>
      <c r="P28" s="26">
        <v>3665383</v>
      </c>
      <c r="Q28" s="26">
        <v>7721852</v>
      </c>
      <c r="R28" s="26">
        <v>449882</v>
      </c>
      <c r="S28" s="26">
        <v>1917098</v>
      </c>
      <c r="T28" s="26">
        <v>2323543</v>
      </c>
      <c r="U28" s="26">
        <v>4690523</v>
      </c>
      <c r="V28" s="26">
        <v>14393012</v>
      </c>
      <c r="W28" s="26"/>
      <c r="X28" s="26">
        <v>14393012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222510</v>
      </c>
      <c r="H32" s="43">
        <f t="shared" si="5"/>
        <v>0</v>
      </c>
      <c r="I32" s="43">
        <f t="shared" si="5"/>
        <v>222510</v>
      </c>
      <c r="J32" s="43">
        <f t="shared" si="5"/>
        <v>517970</v>
      </c>
      <c r="K32" s="43">
        <f t="shared" si="5"/>
        <v>310067</v>
      </c>
      <c r="L32" s="43">
        <f t="shared" si="5"/>
        <v>930090</v>
      </c>
      <c r="M32" s="43">
        <f t="shared" si="5"/>
        <v>1758127</v>
      </c>
      <c r="N32" s="43">
        <f t="shared" si="5"/>
        <v>1379462</v>
      </c>
      <c r="O32" s="43">
        <f t="shared" si="5"/>
        <v>2677007</v>
      </c>
      <c r="P32" s="43">
        <f t="shared" si="5"/>
        <v>3665383</v>
      </c>
      <c r="Q32" s="43">
        <f t="shared" si="5"/>
        <v>7721852</v>
      </c>
      <c r="R32" s="43">
        <f t="shared" si="5"/>
        <v>449882</v>
      </c>
      <c r="S32" s="43">
        <f t="shared" si="5"/>
        <v>1917098</v>
      </c>
      <c r="T32" s="43">
        <f t="shared" si="5"/>
        <v>2323543</v>
      </c>
      <c r="U32" s="43">
        <f t="shared" si="5"/>
        <v>4690523</v>
      </c>
      <c r="V32" s="43">
        <f t="shared" si="5"/>
        <v>14393012</v>
      </c>
      <c r="W32" s="43">
        <f t="shared" si="5"/>
        <v>0</v>
      </c>
      <c r="X32" s="43">
        <f t="shared" si="5"/>
        <v>14393012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26813</v>
      </c>
      <c r="P33" s="26">
        <v>213130</v>
      </c>
      <c r="Q33" s="26">
        <v>239943</v>
      </c>
      <c r="R33" s="26">
        <v>287124</v>
      </c>
      <c r="S33" s="26"/>
      <c r="T33" s="26"/>
      <c r="U33" s="26">
        <v>287124</v>
      </c>
      <c r="V33" s="26">
        <v>527067</v>
      </c>
      <c r="W33" s="26"/>
      <c r="X33" s="26">
        <v>527067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>
        <v>9965</v>
      </c>
      <c r="G35" s="26">
        <v>13860</v>
      </c>
      <c r="H35" s="26"/>
      <c r="I35" s="26">
        <v>23825</v>
      </c>
      <c r="J35" s="26">
        <v>3100</v>
      </c>
      <c r="K35" s="26">
        <v>11373</v>
      </c>
      <c r="L35" s="26">
        <v>1892</v>
      </c>
      <c r="M35" s="26">
        <v>16365</v>
      </c>
      <c r="N35" s="26">
        <v>171500</v>
      </c>
      <c r="O35" s="26"/>
      <c r="P35" s="26"/>
      <c r="Q35" s="26">
        <v>171500</v>
      </c>
      <c r="R35" s="26"/>
      <c r="S35" s="26"/>
      <c r="T35" s="26"/>
      <c r="U35" s="26"/>
      <c r="V35" s="26">
        <v>211690</v>
      </c>
      <c r="W35" s="26"/>
      <c r="X35" s="26">
        <v>211690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9965</v>
      </c>
      <c r="G36" s="196">
        <f t="shared" si="6"/>
        <v>236370</v>
      </c>
      <c r="H36" s="196">
        <f t="shared" si="6"/>
        <v>0</v>
      </c>
      <c r="I36" s="196">
        <f t="shared" si="6"/>
        <v>246335</v>
      </c>
      <c r="J36" s="196">
        <f t="shared" si="6"/>
        <v>521070</v>
      </c>
      <c r="K36" s="196">
        <f t="shared" si="6"/>
        <v>321440</v>
      </c>
      <c r="L36" s="196">
        <f t="shared" si="6"/>
        <v>931982</v>
      </c>
      <c r="M36" s="196">
        <f t="shared" si="6"/>
        <v>1774492</v>
      </c>
      <c r="N36" s="196">
        <f t="shared" si="6"/>
        <v>1550962</v>
      </c>
      <c r="O36" s="196">
        <f t="shared" si="6"/>
        <v>2703820</v>
      </c>
      <c r="P36" s="196">
        <f t="shared" si="6"/>
        <v>3878513</v>
      </c>
      <c r="Q36" s="196">
        <f t="shared" si="6"/>
        <v>8133295</v>
      </c>
      <c r="R36" s="196">
        <f t="shared" si="6"/>
        <v>737006</v>
      </c>
      <c r="S36" s="196">
        <f t="shared" si="6"/>
        <v>1917098</v>
      </c>
      <c r="T36" s="196">
        <f t="shared" si="6"/>
        <v>2323543</v>
      </c>
      <c r="U36" s="196">
        <f t="shared" si="6"/>
        <v>4977647</v>
      </c>
      <c r="V36" s="196">
        <f t="shared" si="6"/>
        <v>15131769</v>
      </c>
      <c r="W36" s="196">
        <f t="shared" si="6"/>
        <v>0</v>
      </c>
      <c r="X36" s="196">
        <f t="shared" si="6"/>
        <v>15131769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4207638</v>
      </c>
      <c r="D6" s="25">
        <v>4444324</v>
      </c>
      <c r="E6" s="26">
        <v>4444324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4444324</v>
      </c>
      <c r="X6" s="26">
        <v>-4444324</v>
      </c>
      <c r="Y6" s="106">
        <v>-100</v>
      </c>
      <c r="Z6" s="28">
        <v>4444324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3807323</v>
      </c>
      <c r="D8" s="25">
        <v>1500913</v>
      </c>
      <c r="E8" s="26">
        <v>1500913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1500913</v>
      </c>
      <c r="X8" s="26">
        <v>-1500913</v>
      </c>
      <c r="Y8" s="106">
        <v>-100</v>
      </c>
      <c r="Z8" s="28">
        <v>1500913</v>
      </c>
    </row>
    <row r="9" spans="1:26" ht="13.5">
      <c r="A9" s="225" t="s">
        <v>148</v>
      </c>
      <c r="B9" s="158"/>
      <c r="C9" s="121">
        <v>2148238</v>
      </c>
      <c r="D9" s="25">
        <v>1315188</v>
      </c>
      <c r="E9" s="26">
        <v>1315188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1315188</v>
      </c>
      <c r="X9" s="26">
        <v>-1315188</v>
      </c>
      <c r="Y9" s="106">
        <v>-100</v>
      </c>
      <c r="Z9" s="28">
        <v>1315188</v>
      </c>
    </row>
    <row r="10" spans="1:26" ht="13.5">
      <c r="A10" s="225" t="s">
        <v>149</v>
      </c>
      <c r="B10" s="158"/>
      <c r="C10" s="121">
        <v>3733885</v>
      </c>
      <c r="D10" s="25">
        <v>68120</v>
      </c>
      <c r="E10" s="26">
        <v>68120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68120</v>
      </c>
      <c r="X10" s="125">
        <v>-68120</v>
      </c>
      <c r="Y10" s="107">
        <v>-100</v>
      </c>
      <c r="Z10" s="200">
        <v>68120</v>
      </c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13897084</v>
      </c>
      <c r="D12" s="38">
        <f t="shared" si="0"/>
        <v>7328545</v>
      </c>
      <c r="E12" s="39">
        <f t="shared" si="0"/>
        <v>7328545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7328545</v>
      </c>
      <c r="X12" s="39">
        <f t="shared" si="0"/>
        <v>-7328545</v>
      </c>
      <c r="Y12" s="140">
        <f>+IF(W12&lt;&gt;0,+(X12/W12)*100,0)</f>
        <v>-100</v>
      </c>
      <c r="Z12" s="40">
        <f>SUM(Z6:Z11)</f>
        <v>7328545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19517338</v>
      </c>
      <c r="D19" s="25">
        <v>19097897</v>
      </c>
      <c r="E19" s="26">
        <v>19097897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19097897</v>
      </c>
      <c r="X19" s="26">
        <v>-19097897</v>
      </c>
      <c r="Y19" s="106">
        <v>-100</v>
      </c>
      <c r="Z19" s="28">
        <v>19097897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19517338</v>
      </c>
      <c r="D24" s="42">
        <f t="shared" si="1"/>
        <v>19097897</v>
      </c>
      <c r="E24" s="43">
        <f t="shared" si="1"/>
        <v>19097897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19097897</v>
      </c>
      <c r="X24" s="43">
        <f t="shared" si="1"/>
        <v>-19097897</v>
      </c>
      <c r="Y24" s="188">
        <f>+IF(W24&lt;&gt;0,+(X24/W24)*100,0)</f>
        <v>-100</v>
      </c>
      <c r="Z24" s="45">
        <f>SUM(Z15:Z23)</f>
        <v>19097897</v>
      </c>
    </row>
    <row r="25" spans="1:26" ht="13.5">
      <c r="A25" s="226" t="s">
        <v>161</v>
      </c>
      <c r="B25" s="227"/>
      <c r="C25" s="138">
        <f aca="true" t="shared" si="2" ref="C25:X25">+C12+C24</f>
        <v>33414422</v>
      </c>
      <c r="D25" s="38">
        <f t="shared" si="2"/>
        <v>26426442</v>
      </c>
      <c r="E25" s="39">
        <f t="shared" si="2"/>
        <v>26426442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26426442</v>
      </c>
      <c r="X25" s="39">
        <f t="shared" si="2"/>
        <v>-26426442</v>
      </c>
      <c r="Y25" s="140">
        <f>+IF(W25&lt;&gt;0,+(X25/W25)*100,0)</f>
        <v>-100</v>
      </c>
      <c r="Z25" s="40">
        <f>+Z12+Z24</f>
        <v>26426442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1428004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11899687</v>
      </c>
      <c r="D32" s="25">
        <v>12142711</v>
      </c>
      <c r="E32" s="26">
        <v>12142711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12142711</v>
      </c>
      <c r="X32" s="26">
        <v>-12142711</v>
      </c>
      <c r="Y32" s="106">
        <v>-100</v>
      </c>
      <c r="Z32" s="28">
        <v>12142711</v>
      </c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13327691</v>
      </c>
      <c r="D34" s="38">
        <f t="shared" si="3"/>
        <v>12142711</v>
      </c>
      <c r="E34" s="39">
        <f t="shared" si="3"/>
        <v>12142711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12142711</v>
      </c>
      <c r="X34" s="39">
        <f t="shared" si="3"/>
        <v>-12142711</v>
      </c>
      <c r="Y34" s="140">
        <f>+IF(W34&lt;&gt;0,+(X34/W34)*100,0)</f>
        <v>-100</v>
      </c>
      <c r="Z34" s="40">
        <f>SUM(Z29:Z33)</f>
        <v>12142711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13327691</v>
      </c>
      <c r="D40" s="38">
        <f t="shared" si="5"/>
        <v>12142711</v>
      </c>
      <c r="E40" s="39">
        <f t="shared" si="5"/>
        <v>12142711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12142711</v>
      </c>
      <c r="X40" s="39">
        <f t="shared" si="5"/>
        <v>-12142711</v>
      </c>
      <c r="Y40" s="140">
        <f>+IF(W40&lt;&gt;0,+(X40/W40)*100,0)</f>
        <v>-100</v>
      </c>
      <c r="Z40" s="40">
        <f>+Z34+Z39</f>
        <v>12142711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20086731</v>
      </c>
      <c r="D42" s="234">
        <f t="shared" si="6"/>
        <v>14283731</v>
      </c>
      <c r="E42" s="235">
        <f t="shared" si="6"/>
        <v>14283731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14283731</v>
      </c>
      <c r="X42" s="235">
        <f t="shared" si="6"/>
        <v>-14283731</v>
      </c>
      <c r="Y42" s="236">
        <f>+IF(W42&lt;&gt;0,+(X42/W42)*100,0)</f>
        <v>-100</v>
      </c>
      <c r="Z42" s="237">
        <f>+Z25-Z40</f>
        <v>14283731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18044153</v>
      </c>
      <c r="D45" s="25">
        <v>12241153</v>
      </c>
      <c r="E45" s="26">
        <v>12241153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12241153</v>
      </c>
      <c r="X45" s="26">
        <v>-12241153</v>
      </c>
      <c r="Y45" s="105">
        <v>-100</v>
      </c>
      <c r="Z45" s="28">
        <v>12241153</v>
      </c>
    </row>
    <row r="46" spans="1:26" ht="13.5">
      <c r="A46" s="225" t="s">
        <v>173</v>
      </c>
      <c r="B46" s="158" t="s">
        <v>93</v>
      </c>
      <c r="C46" s="121">
        <v>2042578</v>
      </c>
      <c r="D46" s="25">
        <v>2042578</v>
      </c>
      <c r="E46" s="26">
        <v>2042578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2042578</v>
      </c>
      <c r="X46" s="26">
        <v>-2042578</v>
      </c>
      <c r="Y46" s="105">
        <v>-100</v>
      </c>
      <c r="Z46" s="28">
        <v>2042578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20086731</v>
      </c>
      <c r="D48" s="240">
        <f t="shared" si="7"/>
        <v>14283731</v>
      </c>
      <c r="E48" s="195">
        <f t="shared" si="7"/>
        <v>14283731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14283731</v>
      </c>
      <c r="X48" s="195">
        <f t="shared" si="7"/>
        <v>-14283731</v>
      </c>
      <c r="Y48" s="241">
        <f>+IF(W48&lt;&gt;0,+(X48/W48)*100,0)</f>
        <v>-100</v>
      </c>
      <c r="Z48" s="208">
        <f>SUM(Z45:Z47)</f>
        <v>14283731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6151298</v>
      </c>
      <c r="D6" s="25">
        <v>7291516</v>
      </c>
      <c r="E6" s="26">
        <v>7291516</v>
      </c>
      <c r="F6" s="26"/>
      <c r="G6" s="26"/>
      <c r="H6" s="26"/>
      <c r="I6" s="26"/>
      <c r="J6" s="26"/>
      <c r="K6" s="26"/>
      <c r="L6" s="26"/>
      <c r="M6" s="26"/>
      <c r="N6" s="26"/>
      <c r="O6" s="26">
        <v>464786</v>
      </c>
      <c r="P6" s="26">
        <v>424887</v>
      </c>
      <c r="Q6" s="26">
        <v>889673</v>
      </c>
      <c r="R6" s="26">
        <v>1095608</v>
      </c>
      <c r="S6" s="26">
        <v>1445883</v>
      </c>
      <c r="T6" s="26">
        <v>633099</v>
      </c>
      <c r="U6" s="26">
        <v>3174590</v>
      </c>
      <c r="V6" s="26">
        <v>4064263</v>
      </c>
      <c r="W6" s="26">
        <v>7291516</v>
      </c>
      <c r="X6" s="26">
        <v>-3227253</v>
      </c>
      <c r="Y6" s="106">
        <v>-44.26</v>
      </c>
      <c r="Z6" s="28">
        <v>7291516</v>
      </c>
    </row>
    <row r="7" spans="1:26" ht="13.5">
      <c r="A7" s="225" t="s">
        <v>180</v>
      </c>
      <c r="B7" s="158" t="s">
        <v>71</v>
      </c>
      <c r="C7" s="121"/>
      <c r="D7" s="25">
        <v>38884352</v>
      </c>
      <c r="E7" s="26">
        <v>38884352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>
        <v>13064296</v>
      </c>
      <c r="Q7" s="26">
        <v>13064296</v>
      </c>
      <c r="R7" s="26"/>
      <c r="S7" s="26">
        <v>1991116</v>
      </c>
      <c r="T7" s="26"/>
      <c r="U7" s="26">
        <v>1991116</v>
      </c>
      <c r="V7" s="26">
        <v>15055412</v>
      </c>
      <c r="W7" s="26">
        <v>38884352</v>
      </c>
      <c r="X7" s="26">
        <v>-23828940</v>
      </c>
      <c r="Y7" s="106">
        <v>-61.28</v>
      </c>
      <c r="Z7" s="28">
        <v>38884352</v>
      </c>
    </row>
    <row r="8" spans="1:26" ht="13.5">
      <c r="A8" s="225" t="s">
        <v>181</v>
      </c>
      <c r="B8" s="158" t="s">
        <v>71</v>
      </c>
      <c r="C8" s="121">
        <v>51334369</v>
      </c>
      <c r="D8" s="25">
        <v>12832212</v>
      </c>
      <c r="E8" s="26">
        <v>12832212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12832212</v>
      </c>
      <c r="X8" s="26">
        <v>-12832212</v>
      </c>
      <c r="Y8" s="106">
        <v>-100</v>
      </c>
      <c r="Z8" s="28">
        <v>12832212</v>
      </c>
    </row>
    <row r="9" spans="1:26" ht="13.5">
      <c r="A9" s="225" t="s">
        <v>182</v>
      </c>
      <c r="B9" s="158"/>
      <c r="C9" s="121">
        <v>312013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-48277701</v>
      </c>
      <c r="D12" s="25">
        <v>-39145824</v>
      </c>
      <c r="E12" s="26">
        <v>-39145824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-3861158</v>
      </c>
      <c r="P12" s="26">
        <v>-4795372</v>
      </c>
      <c r="Q12" s="26">
        <v>-8656530</v>
      </c>
      <c r="R12" s="26">
        <v>-3063155</v>
      </c>
      <c r="S12" s="26">
        <v>-4444475</v>
      </c>
      <c r="T12" s="26">
        <v>-6303548</v>
      </c>
      <c r="U12" s="26">
        <v>-13811178</v>
      </c>
      <c r="V12" s="26">
        <v>-22467708</v>
      </c>
      <c r="W12" s="26">
        <v>-39145824</v>
      </c>
      <c r="X12" s="26">
        <v>16678116</v>
      </c>
      <c r="Y12" s="106">
        <v>-42.61</v>
      </c>
      <c r="Z12" s="28">
        <v>-39145824</v>
      </c>
    </row>
    <row r="13" spans="1:26" ht="13.5">
      <c r="A13" s="225" t="s">
        <v>39</v>
      </c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9519979</v>
      </c>
      <c r="D15" s="38">
        <f t="shared" si="0"/>
        <v>19862256</v>
      </c>
      <c r="E15" s="39">
        <f t="shared" si="0"/>
        <v>19862256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-3396372</v>
      </c>
      <c r="P15" s="39">
        <f t="shared" si="0"/>
        <v>8693811</v>
      </c>
      <c r="Q15" s="39">
        <f t="shared" si="0"/>
        <v>5297439</v>
      </c>
      <c r="R15" s="39">
        <f t="shared" si="0"/>
        <v>-1967547</v>
      </c>
      <c r="S15" s="39">
        <f t="shared" si="0"/>
        <v>-1007476</v>
      </c>
      <c r="T15" s="39">
        <f t="shared" si="0"/>
        <v>-5670449</v>
      </c>
      <c r="U15" s="39">
        <f t="shared" si="0"/>
        <v>-8645472</v>
      </c>
      <c r="V15" s="39">
        <f t="shared" si="0"/>
        <v>-3348033</v>
      </c>
      <c r="W15" s="39">
        <f t="shared" si="0"/>
        <v>19862256</v>
      </c>
      <c r="X15" s="39">
        <f t="shared" si="0"/>
        <v>-23210289</v>
      </c>
      <c r="Y15" s="140">
        <f>+IF(W15&lt;&gt;0,+(X15/W15)*100,0)</f>
        <v>-116.85625741607599</v>
      </c>
      <c r="Z15" s="40">
        <f>SUM(Z6:Z14)</f>
        <v>19862256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69000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-19862256</v>
      </c>
      <c r="E24" s="26">
        <v>-19862256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v>-2198800</v>
      </c>
      <c r="P24" s="26">
        <v>-3763424</v>
      </c>
      <c r="Q24" s="26">
        <v>-5962224</v>
      </c>
      <c r="R24" s="26">
        <v>-1430576</v>
      </c>
      <c r="S24" s="26">
        <v>-3424945</v>
      </c>
      <c r="T24" s="26">
        <v>-2180225</v>
      </c>
      <c r="U24" s="26">
        <v>-7035746</v>
      </c>
      <c r="V24" s="26">
        <v>-12997970</v>
      </c>
      <c r="W24" s="26">
        <v>-19862256</v>
      </c>
      <c r="X24" s="26">
        <v>6864286</v>
      </c>
      <c r="Y24" s="106">
        <v>-34.56</v>
      </c>
      <c r="Z24" s="28">
        <v>-19862256</v>
      </c>
    </row>
    <row r="25" spans="1:26" ht="13.5">
      <c r="A25" s="226" t="s">
        <v>193</v>
      </c>
      <c r="B25" s="227"/>
      <c r="C25" s="138">
        <f aca="true" t="shared" si="1" ref="C25:X25">SUM(C19:C24)</f>
        <v>69000</v>
      </c>
      <c r="D25" s="38">
        <f t="shared" si="1"/>
        <v>-19862256</v>
      </c>
      <c r="E25" s="39">
        <f t="shared" si="1"/>
        <v>-19862256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-2198800</v>
      </c>
      <c r="P25" s="39">
        <f t="shared" si="1"/>
        <v>-3763424</v>
      </c>
      <c r="Q25" s="39">
        <f t="shared" si="1"/>
        <v>-5962224</v>
      </c>
      <c r="R25" s="39">
        <f t="shared" si="1"/>
        <v>-1430576</v>
      </c>
      <c r="S25" s="39">
        <f t="shared" si="1"/>
        <v>-3424945</v>
      </c>
      <c r="T25" s="39">
        <f t="shared" si="1"/>
        <v>-2180225</v>
      </c>
      <c r="U25" s="39">
        <f t="shared" si="1"/>
        <v>-7035746</v>
      </c>
      <c r="V25" s="39">
        <f t="shared" si="1"/>
        <v>-12997970</v>
      </c>
      <c r="W25" s="39">
        <f t="shared" si="1"/>
        <v>-19862256</v>
      </c>
      <c r="X25" s="39">
        <f t="shared" si="1"/>
        <v>6864286</v>
      </c>
      <c r="Y25" s="140">
        <f>+IF(W25&lt;&gt;0,+(X25/W25)*100,0)</f>
        <v>-34.5594478290885</v>
      </c>
      <c r="Z25" s="40">
        <f>SUM(Z19:Z24)</f>
        <v>-19862256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9588979</v>
      </c>
      <c r="D36" s="65">
        <f t="shared" si="3"/>
        <v>0</v>
      </c>
      <c r="E36" s="66">
        <f t="shared" si="3"/>
        <v>0</v>
      </c>
      <c r="F36" s="66">
        <f t="shared" si="3"/>
        <v>0</v>
      </c>
      <c r="G36" s="66">
        <f t="shared" si="3"/>
        <v>0</v>
      </c>
      <c r="H36" s="66">
        <f t="shared" si="3"/>
        <v>0</v>
      </c>
      <c r="I36" s="66">
        <f t="shared" si="3"/>
        <v>0</v>
      </c>
      <c r="J36" s="66">
        <f t="shared" si="3"/>
        <v>0</v>
      </c>
      <c r="K36" s="66">
        <f t="shared" si="3"/>
        <v>0</v>
      </c>
      <c r="L36" s="66">
        <f t="shared" si="3"/>
        <v>0</v>
      </c>
      <c r="M36" s="66">
        <f t="shared" si="3"/>
        <v>0</v>
      </c>
      <c r="N36" s="66">
        <f t="shared" si="3"/>
        <v>0</v>
      </c>
      <c r="O36" s="66">
        <f t="shared" si="3"/>
        <v>-5595172</v>
      </c>
      <c r="P36" s="66">
        <f t="shared" si="3"/>
        <v>4930387</v>
      </c>
      <c r="Q36" s="66">
        <f t="shared" si="3"/>
        <v>-664785</v>
      </c>
      <c r="R36" s="66">
        <f t="shared" si="3"/>
        <v>-3398123</v>
      </c>
      <c r="S36" s="66">
        <f t="shared" si="3"/>
        <v>-4432421</v>
      </c>
      <c r="T36" s="66">
        <f t="shared" si="3"/>
        <v>-7850674</v>
      </c>
      <c r="U36" s="66">
        <f t="shared" si="3"/>
        <v>-15681218</v>
      </c>
      <c r="V36" s="66">
        <f t="shared" si="3"/>
        <v>-16346003</v>
      </c>
      <c r="W36" s="66">
        <f t="shared" si="3"/>
        <v>0</v>
      </c>
      <c r="X36" s="66">
        <f t="shared" si="3"/>
        <v>-16346003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>
        <v>-5595172</v>
      </c>
      <c r="Q37" s="66"/>
      <c r="R37" s="66">
        <v>-664785</v>
      </c>
      <c r="S37" s="66">
        <v>-4062908</v>
      </c>
      <c r="T37" s="66">
        <v>-8495329</v>
      </c>
      <c r="U37" s="66">
        <v>-664785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9588979</v>
      </c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>
        <v>-5595172</v>
      </c>
      <c r="P38" s="235">
        <v>-664785</v>
      </c>
      <c r="Q38" s="235">
        <v>-664785</v>
      </c>
      <c r="R38" s="235">
        <v>-4062908</v>
      </c>
      <c r="S38" s="235">
        <v>-8495329</v>
      </c>
      <c r="T38" s="235">
        <v>-16346003</v>
      </c>
      <c r="U38" s="235">
        <v>-16346003</v>
      </c>
      <c r="V38" s="235">
        <v>-16346003</v>
      </c>
      <c r="W38" s="235"/>
      <c r="X38" s="235">
        <v>-16346003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2011-08-12T10:16:35Z</dcterms:created>
  <dcterms:modified xsi:type="dcterms:W3CDTF">2011-08-12T10:16:35Z</dcterms:modified>
  <cp:category/>
  <cp:version/>
  <cp:contentType/>
  <cp:contentStatus/>
</cp:coreProperties>
</file>