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<sst xmlns="http://schemas.openxmlformats.org/spreadsheetml/2006/main" count="497" uniqueCount="248">
  <si>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Eastern Cape: Tsolwana(EC132)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</si>
  <si>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</si>
  <si>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</si>
  <si>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</si>
  <si>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</si>
  <si>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</si>
  <si>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</si>
  <si>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</si>
  <si>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</si>
  <si>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</si>
  <si>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</si>
  <si>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</si>
  <si>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</si>
  <si>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</si>
  <si>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</si>
  <si>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</si>
  <si>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</si>
  <si>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</si>
  <si>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</si>
  <si>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</si>
  <si>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</si>
  <si>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</si>
  <si>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</si>
  <si>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</si>
  <si>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</si>
  <si>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</si>
  <si>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</si>
  <si>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</si>
  <si>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</si>
  <si>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</si>
  <si>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</si>
  <si>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</si>
  <si>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</si>
  <si>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</si>
  <si>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</si>
  <si>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</si>
  <si>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</si>
  <si>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</si>
  <si>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</si>
  <si>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</si>
  <si>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</si>
  <si>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</si>
  <si>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</si>
  <si>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</si>
  <si>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</si>
  <si>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</si>
  <si>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</si>
  <si>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</si>
  <si>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</si>
  <si>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</si>
  <si>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</si>
  <si>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</si>
  <si>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</si>
  <si>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</si>
  <si>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</si>
  <si>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</si>
  <si>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</si>
  <si>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</si>
  <si>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</si>
  <si>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</si>
  <si>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</si>
  <si>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</si>
  <si>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</si>
  <si>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</si>
  <si>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</si>
  <si>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</si>
  <si>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</si>
  <si>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</si>
  <si>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</si>
  <si>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Tsolwana(EC132)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</si>
  <si>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</si>
  <si>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</si>
  <si>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</si>
  <si>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</si>
  <si>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</si>
  <si>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</si>
  <si>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</si>
  <si>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</si>
  <si>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</si>
  <si>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</si>
  <si>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</si>
  <si>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</si>
  <si>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</si>
  <si>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</si>
  <si>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</si>
  <si>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</si>
  <si>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</si>
  <si>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</si>
  <si>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</si>
  <si>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</si>
  <si>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</si>
  <si>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</si>
  <si>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</si>
  <si>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</si>
  <si>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</si>
  <si>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</si>
  <si>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</si>
  <si>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</si>
  <si>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</si>
  <si>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Tsolwana(EC132)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</si>
  <si>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</si>
  <si>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</si>
  <si>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</si>
  <si>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</si>
  <si>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</si>
  <si>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</si>
  <si>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</si>
  <si>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</si>
  <si>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</si>
  <si>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</si>
  <si>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</si>
  <si>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</si>
  <si>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</si>
  <si>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</si>
  <si>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</si>
  <si>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</si>
  <si>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</si>
  <si>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</si>
  <si>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</si>
  <si>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</si>
  <si>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</si>
  <si>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</si>
  <si>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</si>
  <si>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</si>
  <si>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</si>
  <si>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</si>
  <si>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</si>
  <si>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</si>
  <si>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</si>
  <si>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</si>
  <si>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</si>
  <si>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</si>
  <si>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Tsolwana(EC132)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</si>
  <si>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</si>
  <si>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</si>
  <si>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</si>
  <si>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</si>
  <si>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</si>
  <si>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</si>
  <si>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</si>
  <si>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</si>
  <si>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</si>
  <si>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Tsolwana(EC132)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</si>
  <si>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</si>
  <si>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</si>
  <si>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</si>
  <si>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</si>
  <si>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</si>
  <si>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</si>
  <si>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</si>
  <si>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</si>
  <si>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</si>
  <si>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</si>
  <si>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</si>
  <si>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</si>
  <si>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</si>
  <si>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</si>
  <si>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</si>
  <si>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</si>
  <si>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</si>
  <si>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</si>
  <si>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</si>
  <si>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</si>
  <si>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</si>
  <si>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</si>
  <si>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</si>
  <si>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</si>
  <si>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</si>
  <si>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</si>
  <si>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</si>
  <si>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</si>
  <si>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</si>
  <si>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</si>
  <si>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</si>
  <si>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</si>
  <si>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</si>
  <si>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Tsolwana(EC132)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</si>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</sst>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1374855</v>
      </c>
      <c r="C5" s="25">
        <v>38788267</v>
      </c>
      <c r="D5" s="26">
        <v>38788267</v>
      </c>
      <c r="E5" s="26">
        <v>359703</v>
      </c>
      <c r="F5" s="26">
        <v>2169</v>
      </c>
      <c r="G5" s="26">
        <v>3855</v>
      </c>
      <c r="H5" s="26">
        <v>365727</v>
      </c>
      <c r="I5" s="26">
        <v>15258</v>
      </c>
      <c r="J5" s="26">
        <v>25254</v>
      </c>
      <c r="K5" s="26">
        <v>25641</v>
      </c>
      <c r="L5" s="26">
        <v>66153</v>
      </c>
      <c r="M5" s="26">
        <v>25988</v>
      </c>
      <c r="N5" s="26">
        <v>26325</v>
      </c>
      <c r="O5" s="26">
        <v>26415</v>
      </c>
      <c r="P5" s="26">
        <v>78728</v>
      </c>
      <c r="Q5" s="26">
        <v>26852</v>
      </c>
      <c r="R5" s="26">
        <v>25611</v>
      </c>
      <c r="S5" s="26">
        <v>25611</v>
      </c>
      <c r="T5" s="26">
        <v>78074</v>
      </c>
      <c r="U5" s="26">
        <v>588682</v>
      </c>
      <c r="V5" s="26">
        <v>38788267</v>
      </c>
      <c r="W5" s="26">
        <v>-38199585</v>
      </c>
      <c r="X5" s="27">
        <v>-98.48</v>
      </c>
      <c r="Y5" s="28">
        <v>38788267</v>
      </c>
    </row>
    <row r="6" spans="1:25" ht="13.5">
      <c r="A6" s="24" t="s">
        <v>31</v>
      </c>
      <c r="B6" s="2">
        <v>4672245</v>
      </c>
      <c r="C6" s="25">
        <v>4050000</v>
      </c>
      <c r="D6" s="26">
        <v>4050000</v>
      </c>
      <c r="E6" s="26">
        <v>860519</v>
      </c>
      <c r="F6" s="26">
        <v>689326</v>
      </c>
      <c r="G6" s="26">
        <v>666093</v>
      </c>
      <c r="H6" s="26">
        <v>2215938</v>
      </c>
      <c r="I6" s="26">
        <v>664906</v>
      </c>
      <c r="J6" s="26">
        <v>563960</v>
      </c>
      <c r="K6" s="26">
        <v>571406</v>
      </c>
      <c r="L6" s="26">
        <v>1800272</v>
      </c>
      <c r="M6" s="26">
        <v>603453</v>
      </c>
      <c r="N6" s="26">
        <v>1291241</v>
      </c>
      <c r="O6" s="26">
        <v>614079</v>
      </c>
      <c r="P6" s="26">
        <v>2508773</v>
      </c>
      <c r="Q6" s="26">
        <v>564156</v>
      </c>
      <c r="R6" s="26">
        <v>238293</v>
      </c>
      <c r="S6" s="26">
        <v>270106</v>
      </c>
      <c r="T6" s="26">
        <v>1072555</v>
      </c>
      <c r="U6" s="26">
        <v>7597538</v>
      </c>
      <c r="V6" s="26">
        <v>4050000</v>
      </c>
      <c r="W6" s="26">
        <v>3547538</v>
      </c>
      <c r="X6" s="27">
        <v>87.59</v>
      </c>
      <c r="Y6" s="28">
        <v>4050000</v>
      </c>
    </row>
    <row r="7" spans="1:25" ht="13.5">
      <c r="A7" s="24" t="s">
        <v>32</v>
      </c>
      <c r="B7" s="2">
        <v>799617</v>
      </c>
      <c r="C7" s="25">
        <v>860000</v>
      </c>
      <c r="D7" s="26">
        <v>860000</v>
      </c>
      <c r="E7" s="26">
        <v>48439</v>
      </c>
      <c r="F7" s="26">
        <v>64578</v>
      </c>
      <c r="G7" s="26">
        <v>21967</v>
      </c>
      <c r="H7" s="26">
        <v>134984</v>
      </c>
      <c r="I7" s="26">
        <v>53997</v>
      </c>
      <c r="J7" s="26">
        <v>48197</v>
      </c>
      <c r="K7" s="26">
        <v>41687</v>
      </c>
      <c r="L7" s="26">
        <v>143881</v>
      </c>
      <c r="M7" s="26">
        <v>43274</v>
      </c>
      <c r="N7" s="26">
        <v>39249</v>
      </c>
      <c r="O7" s="26">
        <v>34694</v>
      </c>
      <c r="P7" s="26">
        <v>117217</v>
      </c>
      <c r="Q7" s="26">
        <v>39230</v>
      </c>
      <c r="R7" s="26">
        <v>33637</v>
      </c>
      <c r="S7" s="26">
        <v>28326</v>
      </c>
      <c r="T7" s="26">
        <v>101193</v>
      </c>
      <c r="U7" s="26">
        <v>497275</v>
      </c>
      <c r="V7" s="26">
        <v>860000</v>
      </c>
      <c r="W7" s="26">
        <v>-362725</v>
      </c>
      <c r="X7" s="27">
        <v>-42.18</v>
      </c>
      <c r="Y7" s="28">
        <v>860000</v>
      </c>
    </row>
    <row r="8" spans="1:25" ht="13.5">
      <c r="A8" s="24" t="s">
        <v>33</v>
      </c>
      <c r="B8" s="2">
        <v>23535344</v>
      </c>
      <c r="C8" s="25">
        <v>24642930</v>
      </c>
      <c r="D8" s="26">
        <v>24642930</v>
      </c>
      <c r="E8" s="26">
        <v>8328736</v>
      </c>
      <c r="F8" s="26">
        <v>0</v>
      </c>
      <c r="G8" s="26">
        <v>0</v>
      </c>
      <c r="H8" s="26">
        <v>8328736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6895735</v>
      </c>
      <c r="P8" s="26">
        <v>6895735</v>
      </c>
      <c r="Q8" s="26">
        <v>0</v>
      </c>
      <c r="R8" s="26">
        <v>0</v>
      </c>
      <c r="S8" s="26">
        <v>82000</v>
      </c>
      <c r="T8" s="26">
        <v>82000</v>
      </c>
      <c r="U8" s="26">
        <v>15306471</v>
      </c>
      <c r="V8" s="26">
        <v>24642930</v>
      </c>
      <c r="W8" s="26">
        <v>-9336459</v>
      </c>
      <c r="X8" s="27">
        <v>-37.89</v>
      </c>
      <c r="Y8" s="28">
        <v>24642930</v>
      </c>
    </row>
    <row r="9" spans="1:25" ht="13.5">
      <c r="A9" s="24" t="s">
        <v>34</v>
      </c>
      <c r="B9" s="2">
        <v>-1732525</v>
      </c>
      <c r="C9" s="25">
        <v>-36613318</v>
      </c>
      <c r="D9" s="26">
        <v>-36613318</v>
      </c>
      <c r="E9" s="26">
        <v>643249</v>
      </c>
      <c r="F9" s="26">
        <v>171</v>
      </c>
      <c r="G9" s="26">
        <v>43539</v>
      </c>
      <c r="H9" s="26">
        <v>686959</v>
      </c>
      <c r="I9" s="26">
        <v>574783</v>
      </c>
      <c r="J9" s="26">
        <v>7308334</v>
      </c>
      <c r="K9" s="26">
        <v>524921</v>
      </c>
      <c r="L9" s="26">
        <v>8408038</v>
      </c>
      <c r="M9" s="26">
        <v>77244</v>
      </c>
      <c r="N9" s="26">
        <v>944121</v>
      </c>
      <c r="O9" s="26">
        <v>397286</v>
      </c>
      <c r="P9" s="26">
        <v>1418651</v>
      </c>
      <c r="Q9" s="26">
        <v>671308</v>
      </c>
      <c r="R9" s="26">
        <v>118577</v>
      </c>
      <c r="S9" s="26">
        <v>1352243</v>
      </c>
      <c r="T9" s="26">
        <v>2142128</v>
      </c>
      <c r="U9" s="26">
        <v>12655776</v>
      </c>
      <c r="V9" s="26">
        <v>-36613318</v>
      </c>
      <c r="W9" s="26">
        <v>49269094</v>
      </c>
      <c r="X9" s="27">
        <v>-134.57</v>
      </c>
      <c r="Y9" s="28">
        <v>-36613318</v>
      </c>
    </row>
    <row r="10" spans="1:25" ht="25.5">
      <c r="A10" s="29" t="s">
        <v>212</v>
      </c>
      <c r="B10" s="30">
        <f>SUM(B5:B9)</f>
        <v>28649536</v>
      </c>
      <c r="C10" s="31">
        <f aca="true" t="shared" si="0" ref="C10:Y10">SUM(C5:C9)</f>
        <v>31727879</v>
      </c>
      <c r="D10" s="32">
        <f t="shared" si="0"/>
        <v>31727879</v>
      </c>
      <c r="E10" s="32">
        <f t="shared" si="0"/>
        <v>10240646</v>
      </c>
      <c r="F10" s="32">
        <f t="shared" si="0"/>
        <v>756244</v>
      </c>
      <c r="G10" s="32">
        <f t="shared" si="0"/>
        <v>735454</v>
      </c>
      <c r="H10" s="32">
        <f t="shared" si="0"/>
        <v>11732344</v>
      </c>
      <c r="I10" s="32">
        <f t="shared" si="0"/>
        <v>1308944</v>
      </c>
      <c r="J10" s="32">
        <f t="shared" si="0"/>
        <v>7945745</v>
      </c>
      <c r="K10" s="32">
        <f t="shared" si="0"/>
        <v>1163655</v>
      </c>
      <c r="L10" s="32">
        <f t="shared" si="0"/>
        <v>10418344</v>
      </c>
      <c r="M10" s="32">
        <f t="shared" si="0"/>
        <v>749959</v>
      </c>
      <c r="N10" s="32">
        <f t="shared" si="0"/>
        <v>2300936</v>
      </c>
      <c r="O10" s="32">
        <f t="shared" si="0"/>
        <v>7968209</v>
      </c>
      <c r="P10" s="32">
        <f t="shared" si="0"/>
        <v>11019104</v>
      </c>
      <c r="Q10" s="32">
        <f t="shared" si="0"/>
        <v>1301546</v>
      </c>
      <c r="R10" s="32">
        <f t="shared" si="0"/>
        <v>416118</v>
      </c>
      <c r="S10" s="32">
        <f t="shared" si="0"/>
        <v>1758286</v>
      </c>
      <c r="T10" s="32">
        <f t="shared" si="0"/>
        <v>3475950</v>
      </c>
      <c r="U10" s="32">
        <f t="shared" si="0"/>
        <v>36645742</v>
      </c>
      <c r="V10" s="32">
        <f t="shared" si="0"/>
        <v>31727879</v>
      </c>
      <c r="W10" s="32">
        <f t="shared" si="0"/>
        <v>4917863</v>
      </c>
      <c r="X10" s="33">
        <f>+IF(V10&lt;&gt;0,(W10/V10)*100,0)</f>
        <v>15.500131603502396</v>
      </c>
      <c r="Y10" s="34">
        <f t="shared" si="0"/>
        <v>31727879</v>
      </c>
    </row>
    <row r="11" spans="1:25" ht="13.5">
      <c r="A11" s="24" t="s">
        <v>36</v>
      </c>
      <c r="B11" s="2">
        <v>8616559</v>
      </c>
      <c r="C11" s="25">
        <v>12215736</v>
      </c>
      <c r="D11" s="26">
        <v>12215736</v>
      </c>
      <c r="E11" s="26">
        <v>1233452</v>
      </c>
      <c r="F11" s="26">
        <v>153600</v>
      </c>
      <c r="G11" s="26">
        <v>1022660</v>
      </c>
      <c r="H11" s="26">
        <v>2409712</v>
      </c>
      <c r="I11" s="26">
        <v>1148233</v>
      </c>
      <c r="J11" s="26">
        <v>1047748</v>
      </c>
      <c r="K11" s="26">
        <v>1397239</v>
      </c>
      <c r="L11" s="26">
        <v>3593220</v>
      </c>
      <c r="M11" s="26">
        <v>1153770</v>
      </c>
      <c r="N11" s="26">
        <v>1511371</v>
      </c>
      <c r="O11" s="26">
        <v>1032141</v>
      </c>
      <c r="P11" s="26">
        <v>3697282</v>
      </c>
      <c r="Q11" s="26">
        <v>1350521</v>
      </c>
      <c r="R11" s="26">
        <v>1148510</v>
      </c>
      <c r="S11" s="26">
        <v>933661</v>
      </c>
      <c r="T11" s="26">
        <v>3432692</v>
      </c>
      <c r="U11" s="26">
        <v>13132906</v>
      </c>
      <c r="V11" s="26">
        <v>12215736</v>
      </c>
      <c r="W11" s="26">
        <v>917170</v>
      </c>
      <c r="X11" s="27">
        <v>7.51</v>
      </c>
      <c r="Y11" s="28">
        <v>12215736</v>
      </c>
    </row>
    <row r="12" spans="1:25" ht="13.5">
      <c r="A12" s="24" t="s">
        <v>37</v>
      </c>
      <c r="B12" s="2">
        <v>0</v>
      </c>
      <c r="C12" s="25">
        <v>0</v>
      </c>
      <c r="D12" s="26">
        <v>0</v>
      </c>
      <c r="E12" s="26">
        <v>81685</v>
      </c>
      <c r="F12" s="26">
        <v>6497</v>
      </c>
      <c r="G12" s="26">
        <v>90199</v>
      </c>
      <c r="H12" s="26">
        <v>178381</v>
      </c>
      <c r="I12" s="26">
        <v>80864</v>
      </c>
      <c r="J12" s="26">
        <v>80864</v>
      </c>
      <c r="K12" s="26">
        <v>80864</v>
      </c>
      <c r="L12" s="26">
        <v>242592</v>
      </c>
      <c r="M12" s="26">
        <v>105988</v>
      </c>
      <c r="N12" s="26">
        <v>105988</v>
      </c>
      <c r="O12" s="26">
        <v>115796</v>
      </c>
      <c r="P12" s="26">
        <v>327772</v>
      </c>
      <c r="Q12" s="26">
        <v>115796</v>
      </c>
      <c r="R12" s="26">
        <v>86100</v>
      </c>
      <c r="S12" s="26">
        <v>106860</v>
      </c>
      <c r="T12" s="26">
        <v>308756</v>
      </c>
      <c r="U12" s="26">
        <v>1057501</v>
      </c>
      <c r="V12" s="26">
        <v>0</v>
      </c>
      <c r="W12" s="26">
        <v>1057501</v>
      </c>
      <c r="X12" s="27">
        <v>0</v>
      </c>
      <c r="Y12" s="28">
        <v>0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50000</v>
      </c>
      <c r="D14" s="26">
        <v>50000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24421</v>
      </c>
      <c r="R14" s="26">
        <v>0</v>
      </c>
      <c r="S14" s="26">
        <v>0</v>
      </c>
      <c r="T14" s="26">
        <v>24421</v>
      </c>
      <c r="U14" s="26">
        <v>24421</v>
      </c>
      <c r="V14" s="26">
        <v>50000</v>
      </c>
      <c r="W14" s="26">
        <v>-25579</v>
      </c>
      <c r="X14" s="27">
        <v>-51.16</v>
      </c>
      <c r="Y14" s="28">
        <v>50000</v>
      </c>
    </row>
    <row r="15" spans="1:25" ht="13.5">
      <c r="A15" s="24" t="s">
        <v>40</v>
      </c>
      <c r="B15" s="2">
        <v>3866623</v>
      </c>
      <c r="C15" s="25">
        <v>5762000</v>
      </c>
      <c r="D15" s="26">
        <v>5762000</v>
      </c>
      <c r="E15" s="26">
        <v>115512</v>
      </c>
      <c r="F15" s="26">
        <v>2205460</v>
      </c>
      <c r="G15" s="26">
        <v>641065</v>
      </c>
      <c r="H15" s="26">
        <v>2962037</v>
      </c>
      <c r="I15" s="26">
        <v>161295</v>
      </c>
      <c r="J15" s="26">
        <v>444069</v>
      </c>
      <c r="K15" s="26">
        <v>559135</v>
      </c>
      <c r="L15" s="26">
        <v>1164499</v>
      </c>
      <c r="M15" s="26">
        <v>220821</v>
      </c>
      <c r="N15" s="26">
        <v>1049038</v>
      </c>
      <c r="O15" s="26">
        <v>181788</v>
      </c>
      <c r="P15" s="26">
        <v>1451647</v>
      </c>
      <c r="Q15" s="26">
        <v>848501</v>
      </c>
      <c r="R15" s="26">
        <v>602436</v>
      </c>
      <c r="S15" s="26">
        <v>786809</v>
      </c>
      <c r="T15" s="26">
        <v>2237746</v>
      </c>
      <c r="U15" s="26">
        <v>7815929</v>
      </c>
      <c r="V15" s="26">
        <v>5762000</v>
      </c>
      <c r="W15" s="26">
        <v>2053929</v>
      </c>
      <c r="X15" s="27">
        <v>35.65</v>
      </c>
      <c r="Y15" s="28">
        <v>5762000</v>
      </c>
    </row>
    <row r="16" spans="1:25" ht="13.5">
      <c r="A16" s="35" t="s">
        <v>41</v>
      </c>
      <c r="B16" s="2">
        <v>28991546</v>
      </c>
      <c r="C16" s="25">
        <v>15799410</v>
      </c>
      <c r="D16" s="26">
        <v>15799410</v>
      </c>
      <c r="E16" s="26">
        <v>341598</v>
      </c>
      <c r="F16" s="26">
        <v>582660</v>
      </c>
      <c r="G16" s="26">
        <v>615145</v>
      </c>
      <c r="H16" s="26">
        <v>1539403</v>
      </c>
      <c r="I16" s="26">
        <v>964700</v>
      </c>
      <c r="J16" s="26">
        <v>457803</v>
      </c>
      <c r="K16" s="26">
        <v>467207</v>
      </c>
      <c r="L16" s="26">
        <v>1889710</v>
      </c>
      <c r="M16" s="26">
        <v>389769</v>
      </c>
      <c r="N16" s="26">
        <v>338312</v>
      </c>
      <c r="O16" s="26">
        <v>412306</v>
      </c>
      <c r="P16" s="26">
        <v>1140387</v>
      </c>
      <c r="Q16" s="26">
        <v>489471</v>
      </c>
      <c r="R16" s="26">
        <v>883621</v>
      </c>
      <c r="S16" s="26">
        <v>858993</v>
      </c>
      <c r="T16" s="26">
        <v>2232085</v>
      </c>
      <c r="U16" s="26">
        <v>6801585</v>
      </c>
      <c r="V16" s="26">
        <v>15799410</v>
      </c>
      <c r="W16" s="26">
        <v>-8997825</v>
      </c>
      <c r="X16" s="27">
        <v>-56.95</v>
      </c>
      <c r="Y16" s="28">
        <v>15799410</v>
      </c>
    </row>
    <row r="17" spans="1:25" ht="13.5">
      <c r="A17" s="24" t="s">
        <v>42</v>
      </c>
      <c r="B17" s="2">
        <v>5453530</v>
      </c>
      <c r="C17" s="25">
        <v>5481000</v>
      </c>
      <c r="D17" s="26">
        <v>5481000</v>
      </c>
      <c r="E17" s="26">
        <v>306121</v>
      </c>
      <c r="F17" s="26">
        <v>527879</v>
      </c>
      <c r="G17" s="26">
        <v>975524</v>
      </c>
      <c r="H17" s="26">
        <v>1809524</v>
      </c>
      <c r="I17" s="26">
        <v>1304583</v>
      </c>
      <c r="J17" s="26">
        <v>739800</v>
      </c>
      <c r="K17" s="26">
        <v>1366650</v>
      </c>
      <c r="L17" s="26">
        <v>3411033</v>
      </c>
      <c r="M17" s="26">
        <v>1388585</v>
      </c>
      <c r="N17" s="26">
        <v>625006</v>
      </c>
      <c r="O17" s="26">
        <v>997921</v>
      </c>
      <c r="P17" s="26">
        <v>3011512</v>
      </c>
      <c r="Q17" s="26">
        <v>916710</v>
      </c>
      <c r="R17" s="26">
        <v>1619197</v>
      </c>
      <c r="S17" s="26">
        <v>703491</v>
      </c>
      <c r="T17" s="26">
        <v>3239398</v>
      </c>
      <c r="U17" s="26">
        <v>11471467</v>
      </c>
      <c r="V17" s="26">
        <v>5481000</v>
      </c>
      <c r="W17" s="26">
        <v>5990467</v>
      </c>
      <c r="X17" s="27">
        <v>109.3</v>
      </c>
      <c r="Y17" s="28">
        <v>5481000</v>
      </c>
    </row>
    <row r="18" spans="1:25" ht="13.5">
      <c r="A18" s="36" t="s">
        <v>43</v>
      </c>
      <c r="B18" s="37">
        <f>SUM(B11:B17)</f>
        <v>46928258</v>
      </c>
      <c r="C18" s="38">
        <f aca="true" t="shared" si="1" ref="C18:Y18">SUM(C11:C17)</f>
        <v>39308146</v>
      </c>
      <c r="D18" s="39">
        <f t="shared" si="1"/>
        <v>39308146</v>
      </c>
      <c r="E18" s="39">
        <f t="shared" si="1"/>
        <v>2078368</v>
      </c>
      <c r="F18" s="39">
        <f t="shared" si="1"/>
        <v>3476096</v>
      </c>
      <c r="G18" s="39">
        <f t="shared" si="1"/>
        <v>3344593</v>
      </c>
      <c r="H18" s="39">
        <f t="shared" si="1"/>
        <v>8899057</v>
      </c>
      <c r="I18" s="39">
        <f t="shared" si="1"/>
        <v>3659675</v>
      </c>
      <c r="J18" s="39">
        <f t="shared" si="1"/>
        <v>2770284</v>
      </c>
      <c r="K18" s="39">
        <f t="shared" si="1"/>
        <v>3871095</v>
      </c>
      <c r="L18" s="39">
        <f t="shared" si="1"/>
        <v>10301054</v>
      </c>
      <c r="M18" s="39">
        <f t="shared" si="1"/>
        <v>3258933</v>
      </c>
      <c r="N18" s="39">
        <f t="shared" si="1"/>
        <v>3629715</v>
      </c>
      <c r="O18" s="39">
        <f t="shared" si="1"/>
        <v>2739952</v>
      </c>
      <c r="P18" s="39">
        <f t="shared" si="1"/>
        <v>9628600</v>
      </c>
      <c r="Q18" s="39">
        <f t="shared" si="1"/>
        <v>3745420</v>
      </c>
      <c r="R18" s="39">
        <f t="shared" si="1"/>
        <v>4339864</v>
      </c>
      <c r="S18" s="39">
        <f t="shared" si="1"/>
        <v>3389814</v>
      </c>
      <c r="T18" s="39">
        <f t="shared" si="1"/>
        <v>11475098</v>
      </c>
      <c r="U18" s="39">
        <f t="shared" si="1"/>
        <v>40303809</v>
      </c>
      <c r="V18" s="39">
        <f t="shared" si="1"/>
        <v>39308146</v>
      </c>
      <c r="W18" s="39">
        <f t="shared" si="1"/>
        <v>995663</v>
      </c>
      <c r="X18" s="33">
        <f>+IF(V18&lt;&gt;0,(W18/V18)*100,0)</f>
        <v>2.532968611646044</v>
      </c>
      <c r="Y18" s="40">
        <f t="shared" si="1"/>
        <v>39308146</v>
      </c>
    </row>
    <row r="19" spans="1:25" ht="13.5">
      <c r="A19" s="36" t="s">
        <v>44</v>
      </c>
      <c r="B19" s="41">
        <f>+B10-B18</f>
        <v>-18278722</v>
      </c>
      <c r="C19" s="42">
        <f aca="true" t="shared" si="2" ref="C19:Y19">+C10-C18</f>
        <v>-7580267</v>
      </c>
      <c r="D19" s="43">
        <f t="shared" si="2"/>
        <v>-7580267</v>
      </c>
      <c r="E19" s="43">
        <f t="shared" si="2"/>
        <v>8162278</v>
      </c>
      <c r="F19" s="43">
        <f t="shared" si="2"/>
        <v>-2719852</v>
      </c>
      <c r="G19" s="43">
        <f t="shared" si="2"/>
        <v>-2609139</v>
      </c>
      <c r="H19" s="43">
        <f t="shared" si="2"/>
        <v>2833287</v>
      </c>
      <c r="I19" s="43">
        <f t="shared" si="2"/>
        <v>-2350731</v>
      </c>
      <c r="J19" s="43">
        <f t="shared" si="2"/>
        <v>5175461</v>
      </c>
      <c r="K19" s="43">
        <f t="shared" si="2"/>
        <v>-2707440</v>
      </c>
      <c r="L19" s="43">
        <f t="shared" si="2"/>
        <v>117290</v>
      </c>
      <c r="M19" s="43">
        <f t="shared" si="2"/>
        <v>-2508974</v>
      </c>
      <c r="N19" s="43">
        <f t="shared" si="2"/>
        <v>-1328779</v>
      </c>
      <c r="O19" s="43">
        <f t="shared" si="2"/>
        <v>5228257</v>
      </c>
      <c r="P19" s="43">
        <f t="shared" si="2"/>
        <v>1390504</v>
      </c>
      <c r="Q19" s="43">
        <f t="shared" si="2"/>
        <v>-2443874</v>
      </c>
      <c r="R19" s="43">
        <f t="shared" si="2"/>
        <v>-3923746</v>
      </c>
      <c r="S19" s="43">
        <f t="shared" si="2"/>
        <v>-1631528</v>
      </c>
      <c r="T19" s="43">
        <f t="shared" si="2"/>
        <v>-7999148</v>
      </c>
      <c r="U19" s="43">
        <f t="shared" si="2"/>
        <v>-3658067</v>
      </c>
      <c r="V19" s="43">
        <f>IF(D10=D18,0,V10-V18)</f>
        <v>-7580267</v>
      </c>
      <c r="W19" s="43">
        <f t="shared" si="2"/>
        <v>3922200</v>
      </c>
      <c r="X19" s="44">
        <f>+IF(V19&lt;&gt;0,(W19/V19)*100,0)</f>
        <v>-51.742240741651976</v>
      </c>
      <c r="Y19" s="45">
        <f t="shared" si="2"/>
        <v>-7580267</v>
      </c>
    </row>
    <row r="20" spans="1:25" ht="13.5">
      <c r="A20" s="24" t="s">
        <v>45</v>
      </c>
      <c r="B20" s="2">
        <v>33949979</v>
      </c>
      <c r="C20" s="25">
        <v>7607060</v>
      </c>
      <c r="D20" s="26">
        <v>7607060</v>
      </c>
      <c r="E20" s="26">
        <v>0</v>
      </c>
      <c r="F20" s="26">
        <v>0</v>
      </c>
      <c r="G20" s="26">
        <v>-8103</v>
      </c>
      <c r="H20" s="26">
        <v>-8103</v>
      </c>
      <c r="I20" s="26">
        <v>0</v>
      </c>
      <c r="J20" s="26">
        <v>0</v>
      </c>
      <c r="K20" s="26">
        <v>35</v>
      </c>
      <c r="L20" s="26">
        <v>35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-8068</v>
      </c>
      <c r="V20" s="26">
        <v>7607060</v>
      </c>
      <c r="W20" s="26">
        <v>-7615128</v>
      </c>
      <c r="X20" s="27">
        <v>-100.11</v>
      </c>
      <c r="Y20" s="28">
        <v>7607060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15671257</v>
      </c>
      <c r="C22" s="53">
        <f aca="true" t="shared" si="3" ref="C22:Y22">SUM(C19:C21)</f>
        <v>26793</v>
      </c>
      <c r="D22" s="54">
        <f t="shared" si="3"/>
        <v>26793</v>
      </c>
      <c r="E22" s="54">
        <f t="shared" si="3"/>
        <v>8162278</v>
      </c>
      <c r="F22" s="54">
        <f t="shared" si="3"/>
        <v>-2719852</v>
      </c>
      <c r="G22" s="54">
        <f t="shared" si="3"/>
        <v>-2617242</v>
      </c>
      <c r="H22" s="54">
        <f t="shared" si="3"/>
        <v>2825184</v>
      </c>
      <c r="I22" s="54">
        <f t="shared" si="3"/>
        <v>-2350731</v>
      </c>
      <c r="J22" s="54">
        <f t="shared" si="3"/>
        <v>5175461</v>
      </c>
      <c r="K22" s="54">
        <f t="shared" si="3"/>
        <v>-2707405</v>
      </c>
      <c r="L22" s="54">
        <f t="shared" si="3"/>
        <v>117325</v>
      </c>
      <c r="M22" s="54">
        <f t="shared" si="3"/>
        <v>-2508974</v>
      </c>
      <c r="N22" s="54">
        <f t="shared" si="3"/>
        <v>-1328779</v>
      </c>
      <c r="O22" s="54">
        <f t="shared" si="3"/>
        <v>5228257</v>
      </c>
      <c r="P22" s="54">
        <f t="shared" si="3"/>
        <v>1390504</v>
      </c>
      <c r="Q22" s="54">
        <f t="shared" si="3"/>
        <v>-2443874</v>
      </c>
      <c r="R22" s="54">
        <f t="shared" si="3"/>
        <v>-3923746</v>
      </c>
      <c r="S22" s="54">
        <f t="shared" si="3"/>
        <v>-1631528</v>
      </c>
      <c r="T22" s="54">
        <f t="shared" si="3"/>
        <v>-7999148</v>
      </c>
      <c r="U22" s="54">
        <f t="shared" si="3"/>
        <v>-3666135</v>
      </c>
      <c r="V22" s="54">
        <f t="shared" si="3"/>
        <v>26793</v>
      </c>
      <c r="W22" s="54">
        <f t="shared" si="3"/>
        <v>-3692928</v>
      </c>
      <c r="X22" s="55">
        <f>+IF(V22&lt;&gt;0,(W22/V22)*100,0)</f>
        <v>-13783.18217444855</v>
      </c>
      <c r="Y22" s="56">
        <f t="shared" si="3"/>
        <v>26793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15671257</v>
      </c>
      <c r="C24" s="42">
        <f aca="true" t="shared" si="4" ref="C24:Y24">SUM(C22:C23)</f>
        <v>26793</v>
      </c>
      <c r="D24" s="43">
        <f t="shared" si="4"/>
        <v>26793</v>
      </c>
      <c r="E24" s="43">
        <f t="shared" si="4"/>
        <v>8162278</v>
      </c>
      <c r="F24" s="43">
        <f t="shared" si="4"/>
        <v>-2719852</v>
      </c>
      <c r="G24" s="43">
        <f t="shared" si="4"/>
        <v>-2617242</v>
      </c>
      <c r="H24" s="43">
        <f t="shared" si="4"/>
        <v>2825184</v>
      </c>
      <c r="I24" s="43">
        <f t="shared" si="4"/>
        <v>-2350731</v>
      </c>
      <c r="J24" s="43">
        <f t="shared" si="4"/>
        <v>5175461</v>
      </c>
      <c r="K24" s="43">
        <f t="shared" si="4"/>
        <v>-2707405</v>
      </c>
      <c r="L24" s="43">
        <f t="shared" si="4"/>
        <v>117325</v>
      </c>
      <c r="M24" s="43">
        <f t="shared" si="4"/>
        <v>-2508974</v>
      </c>
      <c r="N24" s="43">
        <f t="shared" si="4"/>
        <v>-1328779</v>
      </c>
      <c r="O24" s="43">
        <f t="shared" si="4"/>
        <v>5228257</v>
      </c>
      <c r="P24" s="43">
        <f t="shared" si="4"/>
        <v>1390504</v>
      </c>
      <c r="Q24" s="43">
        <f t="shared" si="4"/>
        <v>-2443874</v>
      </c>
      <c r="R24" s="43">
        <f t="shared" si="4"/>
        <v>-3923746</v>
      </c>
      <c r="S24" s="43">
        <f t="shared" si="4"/>
        <v>-1631528</v>
      </c>
      <c r="T24" s="43">
        <f t="shared" si="4"/>
        <v>-7999148</v>
      </c>
      <c r="U24" s="43">
        <f t="shared" si="4"/>
        <v>-3666135</v>
      </c>
      <c r="V24" s="43">
        <f t="shared" si="4"/>
        <v>26793</v>
      </c>
      <c r="W24" s="43">
        <f t="shared" si="4"/>
        <v>-3692928</v>
      </c>
      <c r="X24" s="44">
        <f>+IF(V24&lt;&gt;0,(W24/V24)*100,0)</f>
        <v>-13783.18217444855</v>
      </c>
      <c r="Y24" s="45">
        <f t="shared" si="4"/>
        <v>26793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11238907</v>
      </c>
      <c r="C27" s="65">
        <v>12707060</v>
      </c>
      <c r="D27" s="66">
        <v>12707060</v>
      </c>
      <c r="E27" s="66">
        <v>336352</v>
      </c>
      <c r="F27" s="66">
        <v>21378</v>
      </c>
      <c r="G27" s="66">
        <v>95000</v>
      </c>
      <c r="H27" s="66">
        <v>452730</v>
      </c>
      <c r="I27" s="66">
        <v>11500</v>
      </c>
      <c r="J27" s="66">
        <v>25283</v>
      </c>
      <c r="K27" s="66">
        <v>9890</v>
      </c>
      <c r="L27" s="66">
        <v>46673</v>
      </c>
      <c r="M27" s="66">
        <v>10481</v>
      </c>
      <c r="N27" s="66">
        <v>72731</v>
      </c>
      <c r="O27" s="66">
        <v>71317</v>
      </c>
      <c r="P27" s="66">
        <v>154529</v>
      </c>
      <c r="Q27" s="66">
        <v>50415</v>
      </c>
      <c r="R27" s="66">
        <v>12934</v>
      </c>
      <c r="S27" s="66">
        <v>74757</v>
      </c>
      <c r="T27" s="66">
        <v>138106</v>
      </c>
      <c r="U27" s="66">
        <v>792038</v>
      </c>
      <c r="V27" s="66">
        <v>12707060</v>
      </c>
      <c r="W27" s="66">
        <v>-11915022</v>
      </c>
      <c r="X27" s="67">
        <v>-93.77</v>
      </c>
      <c r="Y27" s="68">
        <v>12707060</v>
      </c>
    </row>
    <row r="28" spans="1:25" ht="13.5">
      <c r="A28" s="69" t="s">
        <v>45</v>
      </c>
      <c r="B28" s="2">
        <v>0</v>
      </c>
      <c r="C28" s="25">
        <v>8007060</v>
      </c>
      <c r="D28" s="26">
        <v>8007060</v>
      </c>
      <c r="E28" s="26">
        <v>336352</v>
      </c>
      <c r="F28" s="26">
        <v>21378</v>
      </c>
      <c r="G28" s="26">
        <v>95000</v>
      </c>
      <c r="H28" s="26">
        <v>452730</v>
      </c>
      <c r="I28" s="26">
        <v>11500</v>
      </c>
      <c r="J28" s="26">
        <v>25283</v>
      </c>
      <c r="K28" s="26">
        <v>9890</v>
      </c>
      <c r="L28" s="26">
        <v>46673</v>
      </c>
      <c r="M28" s="26">
        <v>9781</v>
      </c>
      <c r="N28" s="26">
        <v>72731</v>
      </c>
      <c r="O28" s="26">
        <v>70767</v>
      </c>
      <c r="P28" s="26">
        <v>153279</v>
      </c>
      <c r="Q28" s="26">
        <v>50415</v>
      </c>
      <c r="R28" s="26">
        <v>12934</v>
      </c>
      <c r="S28" s="26">
        <v>73389</v>
      </c>
      <c r="T28" s="26">
        <v>136738</v>
      </c>
      <c r="U28" s="26">
        <v>789420</v>
      </c>
      <c r="V28" s="26">
        <v>8007060</v>
      </c>
      <c r="W28" s="26">
        <v>-7217640</v>
      </c>
      <c r="X28" s="27">
        <v>-90.14</v>
      </c>
      <c r="Y28" s="28">
        <v>8007060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700</v>
      </c>
      <c r="N29" s="26">
        <v>0</v>
      </c>
      <c r="O29" s="26">
        <v>550</v>
      </c>
      <c r="P29" s="26">
        <v>1250</v>
      </c>
      <c r="Q29" s="26">
        <v>0</v>
      </c>
      <c r="R29" s="26">
        <v>0</v>
      </c>
      <c r="S29" s="26">
        <v>1368</v>
      </c>
      <c r="T29" s="26">
        <v>1368</v>
      </c>
      <c r="U29" s="26">
        <v>2618</v>
      </c>
      <c r="V29" s="26">
        <v>0</v>
      </c>
      <c r="W29" s="26">
        <v>2618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3600000</v>
      </c>
      <c r="D30" s="26">
        <v>3600000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3600000</v>
      </c>
      <c r="W30" s="26">
        <v>-3600000</v>
      </c>
      <c r="X30" s="27">
        <v>-100</v>
      </c>
      <c r="Y30" s="28">
        <v>3600000</v>
      </c>
    </row>
    <row r="31" spans="1:25" ht="13.5">
      <c r="A31" s="24" t="s">
        <v>52</v>
      </c>
      <c r="B31" s="2">
        <v>0</v>
      </c>
      <c r="C31" s="25">
        <v>1100000</v>
      </c>
      <c r="D31" s="26">
        <v>1100000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1100000</v>
      </c>
      <c r="W31" s="26">
        <v>-1100000</v>
      </c>
      <c r="X31" s="27">
        <v>-100</v>
      </c>
      <c r="Y31" s="28">
        <v>1100000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12707060</v>
      </c>
      <c r="D32" s="66">
        <f t="shared" si="5"/>
        <v>12707060</v>
      </c>
      <c r="E32" s="66">
        <f t="shared" si="5"/>
        <v>336352</v>
      </c>
      <c r="F32" s="66">
        <f t="shared" si="5"/>
        <v>21378</v>
      </c>
      <c r="G32" s="66">
        <f t="shared" si="5"/>
        <v>95000</v>
      </c>
      <c r="H32" s="66">
        <f t="shared" si="5"/>
        <v>452730</v>
      </c>
      <c r="I32" s="66">
        <f t="shared" si="5"/>
        <v>11500</v>
      </c>
      <c r="J32" s="66">
        <f t="shared" si="5"/>
        <v>25283</v>
      </c>
      <c r="K32" s="66">
        <f t="shared" si="5"/>
        <v>9890</v>
      </c>
      <c r="L32" s="66">
        <f t="shared" si="5"/>
        <v>46673</v>
      </c>
      <c r="M32" s="66">
        <f t="shared" si="5"/>
        <v>10481</v>
      </c>
      <c r="N32" s="66">
        <f t="shared" si="5"/>
        <v>72731</v>
      </c>
      <c r="O32" s="66">
        <f t="shared" si="5"/>
        <v>71317</v>
      </c>
      <c r="P32" s="66">
        <f t="shared" si="5"/>
        <v>154529</v>
      </c>
      <c r="Q32" s="66">
        <f t="shared" si="5"/>
        <v>50415</v>
      </c>
      <c r="R32" s="66">
        <f t="shared" si="5"/>
        <v>12934</v>
      </c>
      <c r="S32" s="66">
        <f t="shared" si="5"/>
        <v>74757</v>
      </c>
      <c r="T32" s="66">
        <f t="shared" si="5"/>
        <v>138106</v>
      </c>
      <c r="U32" s="66">
        <f t="shared" si="5"/>
        <v>792038</v>
      </c>
      <c r="V32" s="66">
        <f t="shared" si="5"/>
        <v>12707060</v>
      </c>
      <c r="W32" s="66">
        <f t="shared" si="5"/>
        <v>-11915022</v>
      </c>
      <c r="X32" s="67">
        <f>+IF(V32&lt;&gt;0,(W32/V32)*100,0)</f>
        <v>-93.76694530442133</v>
      </c>
      <c r="Y32" s="68">
        <f t="shared" si="5"/>
        <v>12707060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20454762</v>
      </c>
      <c r="C35" s="25">
        <v>441515</v>
      </c>
      <c r="D35" s="26">
        <v>441515</v>
      </c>
      <c r="E35" s="26">
        <v>20941854</v>
      </c>
      <c r="F35" s="26">
        <v>35082838</v>
      </c>
      <c r="G35" s="26">
        <v>42823841</v>
      </c>
      <c r="H35" s="26">
        <v>98848533</v>
      </c>
      <c r="I35" s="26">
        <v>79275670</v>
      </c>
      <c r="J35" s="26">
        <v>74501982</v>
      </c>
      <c r="K35" s="26">
        <v>75665996</v>
      </c>
      <c r="L35" s="26">
        <v>229443648</v>
      </c>
      <c r="M35" s="26">
        <v>73041223</v>
      </c>
      <c r="N35" s="26">
        <v>71325803</v>
      </c>
      <c r="O35" s="26">
        <v>96557404</v>
      </c>
      <c r="P35" s="26">
        <v>240924430</v>
      </c>
      <c r="Q35" s="26">
        <v>118826034</v>
      </c>
      <c r="R35" s="26">
        <v>140519878</v>
      </c>
      <c r="S35" s="26">
        <v>160449281</v>
      </c>
      <c r="T35" s="26">
        <v>419795193</v>
      </c>
      <c r="U35" s="26">
        <v>989011804</v>
      </c>
      <c r="V35" s="26">
        <v>441515</v>
      </c>
      <c r="W35" s="26">
        <v>988570289</v>
      </c>
      <c r="X35" s="27">
        <v>223904.12</v>
      </c>
      <c r="Y35" s="28">
        <v>441515</v>
      </c>
    </row>
    <row r="36" spans="1:25" ht="13.5">
      <c r="A36" s="24" t="s">
        <v>56</v>
      </c>
      <c r="B36" s="2">
        <v>108330878</v>
      </c>
      <c r="C36" s="25">
        <v>123220768</v>
      </c>
      <c r="D36" s="26">
        <v>123220768</v>
      </c>
      <c r="E36" s="26">
        <v>109976394</v>
      </c>
      <c r="F36" s="26">
        <v>106346407</v>
      </c>
      <c r="G36" s="26">
        <v>212692814</v>
      </c>
      <c r="H36" s="26">
        <v>429015615</v>
      </c>
      <c r="I36" s="26">
        <v>319039221</v>
      </c>
      <c r="J36" s="26">
        <v>319039221</v>
      </c>
      <c r="K36" s="26">
        <v>319039221</v>
      </c>
      <c r="L36" s="26">
        <v>957117663</v>
      </c>
      <c r="M36" s="26">
        <v>319039221</v>
      </c>
      <c r="N36" s="26">
        <v>319039221</v>
      </c>
      <c r="O36" s="26">
        <v>425385628</v>
      </c>
      <c r="P36" s="26">
        <v>1063464070</v>
      </c>
      <c r="Q36" s="26">
        <v>531735034</v>
      </c>
      <c r="R36" s="26">
        <v>638084441</v>
      </c>
      <c r="S36" s="26">
        <v>744435416</v>
      </c>
      <c r="T36" s="26">
        <v>1914254891</v>
      </c>
      <c r="U36" s="26">
        <v>4363852239</v>
      </c>
      <c r="V36" s="26">
        <v>123220768</v>
      </c>
      <c r="W36" s="26">
        <v>4240631471</v>
      </c>
      <c r="X36" s="27">
        <v>3441.49</v>
      </c>
      <c r="Y36" s="28">
        <v>123220768</v>
      </c>
    </row>
    <row r="37" spans="1:25" ht="13.5">
      <c r="A37" s="24" t="s">
        <v>57</v>
      </c>
      <c r="B37" s="2">
        <v>10512436</v>
      </c>
      <c r="C37" s="25">
        <v>5806658</v>
      </c>
      <c r="D37" s="26">
        <v>5806658</v>
      </c>
      <c r="E37" s="26">
        <v>15980320</v>
      </c>
      <c r="F37" s="26">
        <v>29930496</v>
      </c>
      <c r="G37" s="26">
        <v>24485846</v>
      </c>
      <c r="H37" s="26">
        <v>70396662</v>
      </c>
      <c r="I37" s="26">
        <v>54628762</v>
      </c>
      <c r="J37" s="26">
        <v>44589448</v>
      </c>
      <c r="K37" s="26">
        <v>46232506</v>
      </c>
      <c r="L37" s="26">
        <v>145450716</v>
      </c>
      <c r="M37" s="26">
        <v>46099590</v>
      </c>
      <c r="N37" s="26">
        <v>45622948</v>
      </c>
      <c r="O37" s="26">
        <v>55566673</v>
      </c>
      <c r="P37" s="26">
        <v>147289211</v>
      </c>
      <c r="Q37" s="26">
        <v>68939893</v>
      </c>
      <c r="R37" s="26">
        <v>81888639</v>
      </c>
      <c r="S37" s="26">
        <v>95008623</v>
      </c>
      <c r="T37" s="26">
        <v>245837155</v>
      </c>
      <c r="U37" s="26">
        <v>608973744</v>
      </c>
      <c r="V37" s="26">
        <v>5806658</v>
      </c>
      <c r="W37" s="26">
        <v>603167086</v>
      </c>
      <c r="X37" s="27">
        <v>10387.51</v>
      </c>
      <c r="Y37" s="28">
        <v>5806658</v>
      </c>
    </row>
    <row r="38" spans="1:25" ht="13.5">
      <c r="A38" s="24" t="s">
        <v>58</v>
      </c>
      <c r="B38" s="2">
        <v>2438026</v>
      </c>
      <c r="C38" s="25">
        <v>4093478</v>
      </c>
      <c r="D38" s="26">
        <v>4093478</v>
      </c>
      <c r="E38" s="26">
        <v>0</v>
      </c>
      <c r="F38" s="26">
        <v>0</v>
      </c>
      <c r="G38" s="26">
        <v>0</v>
      </c>
      <c r="H38" s="26">
        <v>0</v>
      </c>
      <c r="I38" s="26">
        <v>585495</v>
      </c>
      <c r="J38" s="26">
        <v>6706653</v>
      </c>
      <c r="K38" s="26">
        <v>7877643</v>
      </c>
      <c r="L38" s="26">
        <v>15169791</v>
      </c>
      <c r="M38" s="26">
        <v>7877643</v>
      </c>
      <c r="N38" s="26">
        <v>7877643</v>
      </c>
      <c r="O38" s="26">
        <v>10503524</v>
      </c>
      <c r="P38" s="26">
        <v>26258810</v>
      </c>
      <c r="Q38" s="26">
        <v>13129405</v>
      </c>
      <c r="R38" s="26">
        <v>15755286</v>
      </c>
      <c r="S38" s="26">
        <v>18381167</v>
      </c>
      <c r="T38" s="26">
        <v>47265858</v>
      </c>
      <c r="U38" s="26">
        <v>88694459</v>
      </c>
      <c r="V38" s="26">
        <v>4093478</v>
      </c>
      <c r="W38" s="26">
        <v>84600981</v>
      </c>
      <c r="X38" s="27">
        <v>2066.73</v>
      </c>
      <c r="Y38" s="28">
        <v>4093478</v>
      </c>
    </row>
    <row r="39" spans="1:25" ht="13.5">
      <c r="A39" s="24" t="s">
        <v>59</v>
      </c>
      <c r="B39" s="2">
        <v>115835178</v>
      </c>
      <c r="C39" s="25">
        <v>113762147</v>
      </c>
      <c r="D39" s="26">
        <v>113762147</v>
      </c>
      <c r="E39" s="26">
        <v>114937929</v>
      </c>
      <c r="F39" s="26">
        <v>111498749</v>
      </c>
      <c r="G39" s="26">
        <v>231030809</v>
      </c>
      <c r="H39" s="26">
        <v>457467487</v>
      </c>
      <c r="I39" s="26">
        <v>343100634</v>
      </c>
      <c r="J39" s="26">
        <v>342245102</v>
      </c>
      <c r="K39" s="26">
        <v>340595068</v>
      </c>
      <c r="L39" s="26">
        <v>1025940804</v>
      </c>
      <c r="M39" s="26">
        <v>338103211</v>
      </c>
      <c r="N39" s="26">
        <v>336864433</v>
      </c>
      <c r="O39" s="26">
        <v>455872835</v>
      </c>
      <c r="P39" s="26">
        <v>1130840479</v>
      </c>
      <c r="Q39" s="26">
        <v>568491770</v>
      </c>
      <c r="R39" s="26">
        <v>680960394</v>
      </c>
      <c r="S39" s="26">
        <v>791494907</v>
      </c>
      <c r="T39" s="26">
        <v>2040947071</v>
      </c>
      <c r="U39" s="26">
        <v>4655195841</v>
      </c>
      <c r="V39" s="26">
        <v>113762147</v>
      </c>
      <c r="W39" s="26">
        <v>4541433694</v>
      </c>
      <c r="X39" s="27">
        <v>3992.04</v>
      </c>
      <c r="Y39" s="28">
        <v>113762147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14835741</v>
      </c>
      <c r="C42" s="25">
        <v>-14381352</v>
      </c>
      <c r="D42" s="26">
        <v>-14381352</v>
      </c>
      <c r="E42" s="26">
        <v>7724133</v>
      </c>
      <c r="F42" s="26">
        <v>-4248191</v>
      </c>
      <c r="G42" s="26">
        <v>-2433321</v>
      </c>
      <c r="H42" s="26">
        <v>1042621</v>
      </c>
      <c r="I42" s="26">
        <v>-71292</v>
      </c>
      <c r="J42" s="26">
        <v>4412811</v>
      </c>
      <c r="K42" s="26">
        <v>-3907881</v>
      </c>
      <c r="L42" s="26">
        <v>433638</v>
      </c>
      <c r="M42" s="26">
        <v>-2084323</v>
      </c>
      <c r="N42" s="26">
        <v>-177412</v>
      </c>
      <c r="O42" s="26">
        <v>5214763</v>
      </c>
      <c r="P42" s="26">
        <v>2953028</v>
      </c>
      <c r="Q42" s="26">
        <v>-2889971</v>
      </c>
      <c r="R42" s="26">
        <v>0</v>
      </c>
      <c r="S42" s="26">
        <v>-1523299</v>
      </c>
      <c r="T42" s="26">
        <v>-4413270</v>
      </c>
      <c r="U42" s="26">
        <v>16017</v>
      </c>
      <c r="V42" s="26">
        <v>-14381352</v>
      </c>
      <c r="W42" s="26">
        <v>14397369</v>
      </c>
      <c r="X42" s="27">
        <v>-100.11</v>
      </c>
      <c r="Y42" s="28">
        <v>-14381352</v>
      </c>
    </row>
    <row r="43" spans="1:25" ht="13.5">
      <c r="A43" s="24" t="s">
        <v>62</v>
      </c>
      <c r="B43" s="2">
        <v>-10666222</v>
      </c>
      <c r="C43" s="25">
        <v>-12307056</v>
      </c>
      <c r="D43" s="26">
        <v>-12307056</v>
      </c>
      <c r="E43" s="26">
        <v>1328228</v>
      </c>
      <c r="F43" s="26">
        <v>520607</v>
      </c>
      <c r="G43" s="26">
        <v>1150343</v>
      </c>
      <c r="H43" s="26">
        <v>2999178</v>
      </c>
      <c r="I43" s="26">
        <v>28214</v>
      </c>
      <c r="J43" s="26">
        <v>813192</v>
      </c>
      <c r="K43" s="26">
        <v>1716738</v>
      </c>
      <c r="L43" s="26">
        <v>2558144</v>
      </c>
      <c r="M43" s="26">
        <v>-9958</v>
      </c>
      <c r="N43" s="26">
        <v>19217</v>
      </c>
      <c r="O43" s="26">
        <v>21700</v>
      </c>
      <c r="P43" s="26">
        <v>30959</v>
      </c>
      <c r="Q43" s="26">
        <v>402135</v>
      </c>
      <c r="R43" s="26">
        <v>0</v>
      </c>
      <c r="S43" s="26">
        <v>-35034</v>
      </c>
      <c r="T43" s="26">
        <v>367101</v>
      </c>
      <c r="U43" s="26">
        <v>5955382</v>
      </c>
      <c r="V43" s="26">
        <v>-12307056</v>
      </c>
      <c r="W43" s="26">
        <v>18262438</v>
      </c>
      <c r="X43" s="27">
        <v>-148.39</v>
      </c>
      <c r="Y43" s="28">
        <v>-12307056</v>
      </c>
    </row>
    <row r="44" spans="1:25" ht="13.5">
      <c r="A44" s="24" t="s">
        <v>63</v>
      </c>
      <c r="B44" s="2">
        <v>40783</v>
      </c>
      <c r="C44" s="25">
        <v>2844377</v>
      </c>
      <c r="D44" s="26">
        <v>2844377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2844377</v>
      </c>
      <c r="W44" s="26">
        <v>-2844377</v>
      </c>
      <c r="X44" s="27">
        <v>-100</v>
      </c>
      <c r="Y44" s="28">
        <v>2844377</v>
      </c>
    </row>
    <row r="45" spans="1:25" ht="13.5">
      <c r="A45" s="36" t="s">
        <v>64</v>
      </c>
      <c r="B45" s="3">
        <v>14268629</v>
      </c>
      <c r="C45" s="65">
        <v>-21112011</v>
      </c>
      <c r="D45" s="66">
        <v>-21112011</v>
      </c>
      <c r="E45" s="66">
        <v>9448825</v>
      </c>
      <c r="F45" s="66">
        <v>5721241</v>
      </c>
      <c r="G45" s="66">
        <v>4438263</v>
      </c>
      <c r="H45" s="66">
        <v>4438263</v>
      </c>
      <c r="I45" s="66">
        <v>4395185</v>
      </c>
      <c r="J45" s="66">
        <v>9621188</v>
      </c>
      <c r="K45" s="66">
        <v>7430045</v>
      </c>
      <c r="L45" s="66">
        <v>7430045</v>
      </c>
      <c r="M45" s="66">
        <v>5335764</v>
      </c>
      <c r="N45" s="66">
        <v>5177569</v>
      </c>
      <c r="O45" s="66">
        <v>10414032</v>
      </c>
      <c r="P45" s="66">
        <v>10414032</v>
      </c>
      <c r="Q45" s="66">
        <v>7926196</v>
      </c>
      <c r="R45" s="66">
        <v>7926196</v>
      </c>
      <c r="S45" s="66">
        <v>6367863</v>
      </c>
      <c r="T45" s="66">
        <v>6367863</v>
      </c>
      <c r="U45" s="66">
        <v>6367863</v>
      </c>
      <c r="V45" s="66">
        <v>-21112011</v>
      </c>
      <c r="W45" s="66">
        <v>27479874</v>
      </c>
      <c r="X45" s="67">
        <v>-130.16</v>
      </c>
      <c r="Y45" s="68">
        <v>-21112011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337768</v>
      </c>
      <c r="C49" s="95">
        <v>332674</v>
      </c>
      <c r="D49" s="20">
        <v>277959</v>
      </c>
      <c r="E49" s="20">
        <v>0</v>
      </c>
      <c r="F49" s="20">
        <v>0</v>
      </c>
      <c r="G49" s="20">
        <v>0</v>
      </c>
      <c r="H49" s="20">
        <v>274717</v>
      </c>
      <c r="I49" s="20">
        <v>0</v>
      </c>
      <c r="J49" s="20">
        <v>0</v>
      </c>
      <c r="K49" s="20">
        <v>0</v>
      </c>
      <c r="L49" s="20">
        <v>277336</v>
      </c>
      <c r="M49" s="20">
        <v>0</v>
      </c>
      <c r="N49" s="20">
        <v>0</v>
      </c>
      <c r="O49" s="20">
        <v>0</v>
      </c>
      <c r="P49" s="20">
        <v>268725</v>
      </c>
      <c r="Q49" s="20">
        <v>0</v>
      </c>
      <c r="R49" s="20">
        <v>0</v>
      </c>
      <c r="S49" s="20">
        <v>0</v>
      </c>
      <c r="T49" s="20">
        <v>1931415</v>
      </c>
      <c r="U49" s="20">
        <v>10249843</v>
      </c>
      <c r="V49" s="20">
        <v>13950437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229744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229744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14586190</v>
      </c>
      <c r="D5" s="120">
        <f t="shared" si="0"/>
        <v>17056669</v>
      </c>
      <c r="E5" s="66">
        <f t="shared" si="0"/>
        <v>17056669</v>
      </c>
      <c r="F5" s="66">
        <f t="shared" si="0"/>
        <v>449232</v>
      </c>
      <c r="G5" s="66">
        <f t="shared" si="0"/>
        <v>72761</v>
      </c>
      <c r="H5" s="66">
        <f t="shared" si="0"/>
        <v>25018</v>
      </c>
      <c r="I5" s="66">
        <f t="shared" si="0"/>
        <v>547011</v>
      </c>
      <c r="J5" s="66">
        <f t="shared" si="0"/>
        <v>4259830</v>
      </c>
      <c r="K5" s="66">
        <f t="shared" si="0"/>
        <v>3426907</v>
      </c>
      <c r="L5" s="66">
        <f t="shared" si="0"/>
        <v>110055</v>
      </c>
      <c r="M5" s="66">
        <f t="shared" si="0"/>
        <v>7796792</v>
      </c>
      <c r="N5" s="66">
        <f t="shared" si="0"/>
        <v>120458</v>
      </c>
      <c r="O5" s="66">
        <f t="shared" si="0"/>
        <v>154226</v>
      </c>
      <c r="P5" s="66">
        <f t="shared" si="0"/>
        <v>3774205</v>
      </c>
      <c r="Q5" s="66">
        <f t="shared" si="0"/>
        <v>4048889</v>
      </c>
      <c r="R5" s="66">
        <f t="shared" si="0"/>
        <v>113904</v>
      </c>
      <c r="S5" s="66">
        <f t="shared" si="0"/>
        <v>103315</v>
      </c>
      <c r="T5" s="66">
        <f t="shared" si="0"/>
        <v>108511</v>
      </c>
      <c r="U5" s="66">
        <f t="shared" si="0"/>
        <v>325730</v>
      </c>
      <c r="V5" s="66">
        <f t="shared" si="0"/>
        <v>12718422</v>
      </c>
      <c r="W5" s="66">
        <f t="shared" si="0"/>
        <v>17056669</v>
      </c>
      <c r="X5" s="66">
        <f t="shared" si="0"/>
        <v>-4338247</v>
      </c>
      <c r="Y5" s="103">
        <f>+IF(W5&lt;&gt;0,+(X5/W5)*100,0)</f>
        <v>-25.43431545749056</v>
      </c>
      <c r="Z5" s="119">
        <f>SUM(Z6:Z8)</f>
        <v>17056669</v>
      </c>
    </row>
    <row r="6" spans="1:26" ht="13.5">
      <c r="A6" s="104" t="s">
        <v>74</v>
      </c>
      <c r="B6" s="102"/>
      <c r="C6" s="121">
        <v>4356831</v>
      </c>
      <c r="D6" s="122">
        <v>4336438</v>
      </c>
      <c r="E6" s="26">
        <v>4336438</v>
      </c>
      <c r="F6" s="26"/>
      <c r="G6" s="26"/>
      <c r="H6" s="26">
        <v>-8103</v>
      </c>
      <c r="I6" s="26">
        <v>-8103</v>
      </c>
      <c r="J6" s="26">
        <v>1640025</v>
      </c>
      <c r="K6" s="26">
        <v>1312021</v>
      </c>
      <c r="L6" s="26">
        <v>35</v>
      </c>
      <c r="M6" s="26">
        <v>2952081</v>
      </c>
      <c r="N6" s="26"/>
      <c r="O6" s="26"/>
      <c r="P6" s="26">
        <v>1493809</v>
      </c>
      <c r="Q6" s="26">
        <v>1493809</v>
      </c>
      <c r="R6" s="26"/>
      <c r="S6" s="26"/>
      <c r="T6" s="26"/>
      <c r="U6" s="26"/>
      <c r="V6" s="26">
        <v>4437787</v>
      </c>
      <c r="W6" s="26">
        <v>4336438</v>
      </c>
      <c r="X6" s="26">
        <v>101349</v>
      </c>
      <c r="Y6" s="106">
        <v>2.34</v>
      </c>
      <c r="Z6" s="121">
        <v>4336438</v>
      </c>
    </row>
    <row r="7" spans="1:26" ht="13.5">
      <c r="A7" s="104" t="s">
        <v>75</v>
      </c>
      <c r="B7" s="102"/>
      <c r="C7" s="123">
        <v>6014455</v>
      </c>
      <c r="D7" s="124">
        <v>9139134</v>
      </c>
      <c r="E7" s="125">
        <v>9139134</v>
      </c>
      <c r="F7" s="125">
        <v>445333</v>
      </c>
      <c r="G7" s="125">
        <v>72761</v>
      </c>
      <c r="H7" s="125">
        <v>32621</v>
      </c>
      <c r="I7" s="125">
        <v>550715</v>
      </c>
      <c r="J7" s="125">
        <v>1263510</v>
      </c>
      <c r="K7" s="125">
        <v>1037861</v>
      </c>
      <c r="L7" s="125">
        <v>110020</v>
      </c>
      <c r="M7" s="125">
        <v>2411391</v>
      </c>
      <c r="N7" s="125">
        <v>120458</v>
      </c>
      <c r="O7" s="125">
        <v>154226</v>
      </c>
      <c r="P7" s="125">
        <v>1123862</v>
      </c>
      <c r="Q7" s="125">
        <v>1398546</v>
      </c>
      <c r="R7" s="125">
        <v>113904</v>
      </c>
      <c r="S7" s="125">
        <v>103315</v>
      </c>
      <c r="T7" s="125">
        <v>108511</v>
      </c>
      <c r="U7" s="125">
        <v>325730</v>
      </c>
      <c r="V7" s="125">
        <v>4686382</v>
      </c>
      <c r="W7" s="125">
        <v>9139134</v>
      </c>
      <c r="X7" s="125">
        <v>-4452752</v>
      </c>
      <c r="Y7" s="107">
        <v>-48.72</v>
      </c>
      <c r="Z7" s="123">
        <v>9139134</v>
      </c>
    </row>
    <row r="8" spans="1:26" ht="13.5">
      <c r="A8" s="104" t="s">
        <v>76</v>
      </c>
      <c r="B8" s="102"/>
      <c r="C8" s="121">
        <v>4214904</v>
      </c>
      <c r="D8" s="122">
        <v>3581097</v>
      </c>
      <c r="E8" s="26">
        <v>3581097</v>
      </c>
      <c r="F8" s="26">
        <v>3899</v>
      </c>
      <c r="G8" s="26"/>
      <c r="H8" s="26">
        <v>500</v>
      </c>
      <c r="I8" s="26">
        <v>4399</v>
      </c>
      <c r="J8" s="26">
        <v>1356295</v>
      </c>
      <c r="K8" s="26">
        <v>1077025</v>
      </c>
      <c r="L8" s="26"/>
      <c r="M8" s="26">
        <v>2433320</v>
      </c>
      <c r="N8" s="26"/>
      <c r="O8" s="26"/>
      <c r="P8" s="26">
        <v>1156534</v>
      </c>
      <c r="Q8" s="26">
        <v>1156534</v>
      </c>
      <c r="R8" s="26"/>
      <c r="S8" s="26"/>
      <c r="T8" s="26"/>
      <c r="U8" s="26"/>
      <c r="V8" s="26">
        <v>3594253</v>
      </c>
      <c r="W8" s="26">
        <v>3581097</v>
      </c>
      <c r="X8" s="26">
        <v>13156</v>
      </c>
      <c r="Y8" s="106">
        <v>0.37</v>
      </c>
      <c r="Z8" s="121">
        <v>3581097</v>
      </c>
    </row>
    <row r="9" spans="1:26" ht="13.5">
      <c r="A9" s="101" t="s">
        <v>77</v>
      </c>
      <c r="B9" s="102"/>
      <c r="C9" s="119">
        <f aca="true" t="shared" si="1" ref="C9:X9">SUM(C10:C14)</f>
        <v>2849181</v>
      </c>
      <c r="D9" s="120">
        <f t="shared" si="1"/>
        <v>6710847</v>
      </c>
      <c r="E9" s="66">
        <f t="shared" si="1"/>
        <v>6710847</v>
      </c>
      <c r="F9" s="66">
        <f t="shared" si="1"/>
        <v>521307</v>
      </c>
      <c r="G9" s="66">
        <f t="shared" si="1"/>
        <v>-12102</v>
      </c>
      <c r="H9" s="66">
        <f t="shared" si="1"/>
        <v>26881</v>
      </c>
      <c r="I9" s="66">
        <f t="shared" si="1"/>
        <v>536086</v>
      </c>
      <c r="J9" s="66">
        <f t="shared" si="1"/>
        <v>325928</v>
      </c>
      <c r="K9" s="66">
        <f t="shared" si="1"/>
        <v>322389</v>
      </c>
      <c r="L9" s="66">
        <f t="shared" si="1"/>
        <v>59549</v>
      </c>
      <c r="M9" s="66">
        <f t="shared" si="1"/>
        <v>707866</v>
      </c>
      <c r="N9" s="66">
        <f t="shared" si="1"/>
        <v>6261</v>
      </c>
      <c r="O9" s="66">
        <f t="shared" si="1"/>
        <v>28892</v>
      </c>
      <c r="P9" s="66">
        <f t="shared" si="1"/>
        <v>198747</v>
      </c>
      <c r="Q9" s="66">
        <f t="shared" si="1"/>
        <v>233900</v>
      </c>
      <c r="R9" s="66">
        <f t="shared" si="1"/>
        <v>86380</v>
      </c>
      <c r="S9" s="66">
        <f t="shared" si="1"/>
        <v>-44370</v>
      </c>
      <c r="T9" s="66">
        <f t="shared" si="1"/>
        <v>18839</v>
      </c>
      <c r="U9" s="66">
        <f t="shared" si="1"/>
        <v>60849</v>
      </c>
      <c r="V9" s="66">
        <f t="shared" si="1"/>
        <v>1538701</v>
      </c>
      <c r="W9" s="66">
        <f t="shared" si="1"/>
        <v>6710847</v>
      </c>
      <c r="X9" s="66">
        <f t="shared" si="1"/>
        <v>-5172146</v>
      </c>
      <c r="Y9" s="103">
        <f>+IF(W9&lt;&gt;0,+(X9/W9)*100,0)</f>
        <v>-77.07143375493436</v>
      </c>
      <c r="Z9" s="119">
        <f>SUM(Z10:Z14)</f>
        <v>6710847</v>
      </c>
    </row>
    <row r="10" spans="1:26" ht="13.5">
      <c r="A10" s="104" t="s">
        <v>78</v>
      </c>
      <c r="B10" s="102"/>
      <c r="C10" s="121">
        <v>234337</v>
      </c>
      <c r="D10" s="122">
        <v>1495111</v>
      </c>
      <c r="E10" s="26">
        <v>1495111</v>
      </c>
      <c r="F10" s="26">
        <v>399449</v>
      </c>
      <c r="G10" s="26">
        <v>335</v>
      </c>
      <c r="H10" s="26">
        <v>332</v>
      </c>
      <c r="I10" s="26">
        <v>400116</v>
      </c>
      <c r="J10" s="26">
        <v>89751</v>
      </c>
      <c r="K10" s="26">
        <v>72078</v>
      </c>
      <c r="L10" s="26">
        <v>153</v>
      </c>
      <c r="M10" s="26">
        <v>161982</v>
      </c>
      <c r="N10" s="26">
        <v>255</v>
      </c>
      <c r="O10" s="26">
        <v>342</v>
      </c>
      <c r="P10" s="26">
        <v>294</v>
      </c>
      <c r="Q10" s="26">
        <v>891</v>
      </c>
      <c r="R10" s="26">
        <v>396</v>
      </c>
      <c r="S10" s="26">
        <v>399</v>
      </c>
      <c r="T10" s="26">
        <v>272</v>
      </c>
      <c r="U10" s="26">
        <v>1067</v>
      </c>
      <c r="V10" s="26">
        <v>564056</v>
      </c>
      <c r="W10" s="26">
        <v>1495111</v>
      </c>
      <c r="X10" s="26">
        <v>-931055</v>
      </c>
      <c r="Y10" s="106">
        <v>-62.27</v>
      </c>
      <c r="Z10" s="121">
        <v>1495111</v>
      </c>
    </row>
    <row r="11" spans="1:26" ht="13.5">
      <c r="A11" s="104" t="s">
        <v>79</v>
      </c>
      <c r="B11" s="102"/>
      <c r="C11" s="121">
        <v>2511856</v>
      </c>
      <c r="D11" s="122">
        <v>5089236</v>
      </c>
      <c r="E11" s="26">
        <v>5089236</v>
      </c>
      <c r="F11" s="26">
        <v>100</v>
      </c>
      <c r="G11" s="26">
        <v>51</v>
      </c>
      <c r="H11" s="26">
        <v>2062</v>
      </c>
      <c r="I11" s="26">
        <v>2213</v>
      </c>
      <c r="J11" s="26">
        <v>219595</v>
      </c>
      <c r="K11" s="26">
        <v>174675</v>
      </c>
      <c r="L11" s="26">
        <v>1470</v>
      </c>
      <c r="M11" s="26">
        <v>395740</v>
      </c>
      <c r="N11" s="26">
        <v>571</v>
      </c>
      <c r="O11" s="26">
        <v>650</v>
      </c>
      <c r="P11" s="26">
        <v>187307</v>
      </c>
      <c r="Q11" s="26">
        <v>188528</v>
      </c>
      <c r="R11" s="26">
        <v>15</v>
      </c>
      <c r="S11" s="26">
        <v>63</v>
      </c>
      <c r="T11" s="26"/>
      <c r="U11" s="26">
        <v>78</v>
      </c>
      <c r="V11" s="26">
        <v>586559</v>
      </c>
      <c r="W11" s="26">
        <v>5089236</v>
      </c>
      <c r="X11" s="26">
        <v>-4502677</v>
      </c>
      <c r="Y11" s="106">
        <v>-88.47</v>
      </c>
      <c r="Z11" s="121">
        <v>5089236</v>
      </c>
    </row>
    <row r="12" spans="1:26" ht="13.5">
      <c r="A12" s="104" t="s">
        <v>80</v>
      </c>
      <c r="B12" s="102"/>
      <c r="C12" s="121">
        <v>102988</v>
      </c>
      <c r="D12" s="122">
        <v>126500</v>
      </c>
      <c r="E12" s="26">
        <v>126500</v>
      </c>
      <c r="F12" s="26">
        <v>121758</v>
      </c>
      <c r="G12" s="26">
        <v>-12488</v>
      </c>
      <c r="H12" s="26">
        <v>24487</v>
      </c>
      <c r="I12" s="26">
        <v>133757</v>
      </c>
      <c r="J12" s="26">
        <v>16582</v>
      </c>
      <c r="K12" s="26">
        <v>75636</v>
      </c>
      <c r="L12" s="26">
        <v>57926</v>
      </c>
      <c r="M12" s="26">
        <v>150144</v>
      </c>
      <c r="N12" s="26">
        <v>5435</v>
      </c>
      <c r="O12" s="26">
        <v>27900</v>
      </c>
      <c r="P12" s="26">
        <v>11146</v>
      </c>
      <c r="Q12" s="26">
        <v>44481</v>
      </c>
      <c r="R12" s="26">
        <v>85969</v>
      </c>
      <c r="S12" s="26">
        <v>-44832</v>
      </c>
      <c r="T12" s="26">
        <v>18567</v>
      </c>
      <c r="U12" s="26">
        <v>59704</v>
      </c>
      <c r="V12" s="26">
        <v>388086</v>
      </c>
      <c r="W12" s="26">
        <v>126500</v>
      </c>
      <c r="X12" s="26">
        <v>261586</v>
      </c>
      <c r="Y12" s="106">
        <v>206.79</v>
      </c>
      <c r="Z12" s="121">
        <v>126500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30810119</v>
      </c>
      <c r="D15" s="120">
        <f t="shared" si="2"/>
        <v>7054138</v>
      </c>
      <c r="E15" s="66">
        <f t="shared" si="2"/>
        <v>7054138</v>
      </c>
      <c r="F15" s="66">
        <f t="shared" si="2"/>
        <v>4182</v>
      </c>
      <c r="G15" s="66">
        <f t="shared" si="2"/>
        <v>4311</v>
      </c>
      <c r="H15" s="66">
        <f t="shared" si="2"/>
        <v>6922</v>
      </c>
      <c r="I15" s="66">
        <f t="shared" si="2"/>
        <v>15415</v>
      </c>
      <c r="J15" s="66">
        <f t="shared" si="2"/>
        <v>1519827</v>
      </c>
      <c r="K15" s="66">
        <f t="shared" si="2"/>
        <v>1322678</v>
      </c>
      <c r="L15" s="66">
        <f t="shared" si="2"/>
        <v>3136</v>
      </c>
      <c r="M15" s="66">
        <f t="shared" si="2"/>
        <v>2845641</v>
      </c>
      <c r="N15" s="66">
        <f t="shared" si="2"/>
        <v>3517</v>
      </c>
      <c r="O15" s="66">
        <f t="shared" si="2"/>
        <v>8529</v>
      </c>
      <c r="P15" s="66">
        <f t="shared" si="2"/>
        <v>1516736</v>
      </c>
      <c r="Q15" s="66">
        <f t="shared" si="2"/>
        <v>1528782</v>
      </c>
      <c r="R15" s="66">
        <f t="shared" si="2"/>
        <v>6012</v>
      </c>
      <c r="S15" s="66">
        <f t="shared" si="2"/>
        <v>7440</v>
      </c>
      <c r="T15" s="66">
        <f t="shared" si="2"/>
        <v>87819</v>
      </c>
      <c r="U15" s="66">
        <f t="shared" si="2"/>
        <v>101271</v>
      </c>
      <c r="V15" s="66">
        <f t="shared" si="2"/>
        <v>4491109</v>
      </c>
      <c r="W15" s="66">
        <f t="shared" si="2"/>
        <v>7054138</v>
      </c>
      <c r="X15" s="66">
        <f t="shared" si="2"/>
        <v>-2563029</v>
      </c>
      <c r="Y15" s="103">
        <f>+IF(W15&lt;&gt;0,+(X15/W15)*100,0)</f>
        <v>-36.33369520131304</v>
      </c>
      <c r="Z15" s="119">
        <f>SUM(Z16:Z18)</f>
        <v>7054138</v>
      </c>
    </row>
    <row r="16" spans="1:26" ht="13.5">
      <c r="A16" s="104" t="s">
        <v>84</v>
      </c>
      <c r="B16" s="102"/>
      <c r="C16" s="121">
        <v>26999184</v>
      </c>
      <c r="D16" s="122">
        <v>3690314</v>
      </c>
      <c r="E16" s="26">
        <v>3690314</v>
      </c>
      <c r="F16" s="26">
        <v>4182</v>
      </c>
      <c r="G16" s="26">
        <v>4311</v>
      </c>
      <c r="H16" s="26">
        <v>6922</v>
      </c>
      <c r="I16" s="26">
        <v>15415</v>
      </c>
      <c r="J16" s="26">
        <v>1519827</v>
      </c>
      <c r="K16" s="26">
        <v>1215679</v>
      </c>
      <c r="L16" s="26">
        <v>3136</v>
      </c>
      <c r="M16" s="26">
        <v>2738642</v>
      </c>
      <c r="N16" s="26">
        <v>3517</v>
      </c>
      <c r="O16" s="26">
        <v>8529</v>
      </c>
      <c r="P16" s="26">
        <v>1401627</v>
      </c>
      <c r="Q16" s="26">
        <v>1413673</v>
      </c>
      <c r="R16" s="26">
        <v>6012</v>
      </c>
      <c r="S16" s="26">
        <v>7440</v>
      </c>
      <c r="T16" s="26">
        <v>87819</v>
      </c>
      <c r="U16" s="26">
        <v>101271</v>
      </c>
      <c r="V16" s="26">
        <v>4269001</v>
      </c>
      <c r="W16" s="26">
        <v>3690314</v>
      </c>
      <c r="X16" s="26">
        <v>578687</v>
      </c>
      <c r="Y16" s="106">
        <v>15.68</v>
      </c>
      <c r="Z16" s="121">
        <v>3690314</v>
      </c>
    </row>
    <row r="17" spans="1:26" ht="13.5">
      <c r="A17" s="104" t="s">
        <v>85</v>
      </c>
      <c r="B17" s="102"/>
      <c r="C17" s="121">
        <v>3810935</v>
      </c>
      <c r="D17" s="122">
        <v>3363824</v>
      </c>
      <c r="E17" s="26">
        <v>3363824</v>
      </c>
      <c r="F17" s="26"/>
      <c r="G17" s="26"/>
      <c r="H17" s="26"/>
      <c r="I17" s="26"/>
      <c r="J17" s="26"/>
      <c r="K17" s="26">
        <v>106999</v>
      </c>
      <c r="L17" s="26"/>
      <c r="M17" s="26">
        <v>106999</v>
      </c>
      <c r="N17" s="26"/>
      <c r="O17" s="26"/>
      <c r="P17" s="26">
        <v>115109</v>
      </c>
      <c r="Q17" s="26">
        <v>115109</v>
      </c>
      <c r="R17" s="26"/>
      <c r="S17" s="26"/>
      <c r="T17" s="26"/>
      <c r="U17" s="26"/>
      <c r="V17" s="26">
        <v>222108</v>
      </c>
      <c r="W17" s="26">
        <v>3363824</v>
      </c>
      <c r="X17" s="26">
        <v>-3141716</v>
      </c>
      <c r="Y17" s="106">
        <v>-93.4</v>
      </c>
      <c r="Z17" s="121">
        <v>3363824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14354025</v>
      </c>
      <c r="D19" s="120">
        <f t="shared" si="3"/>
        <v>8513285</v>
      </c>
      <c r="E19" s="66">
        <f t="shared" si="3"/>
        <v>8513285</v>
      </c>
      <c r="F19" s="66">
        <f t="shared" si="3"/>
        <v>9265925</v>
      </c>
      <c r="G19" s="66">
        <f t="shared" si="3"/>
        <v>691274</v>
      </c>
      <c r="H19" s="66">
        <f t="shared" si="3"/>
        <v>668530</v>
      </c>
      <c r="I19" s="66">
        <f t="shared" si="3"/>
        <v>10625729</v>
      </c>
      <c r="J19" s="66">
        <f t="shared" si="3"/>
        <v>-4796641</v>
      </c>
      <c r="K19" s="66">
        <f t="shared" si="3"/>
        <v>2873771</v>
      </c>
      <c r="L19" s="66">
        <f t="shared" si="3"/>
        <v>990950</v>
      </c>
      <c r="M19" s="66">
        <f t="shared" si="3"/>
        <v>-931920</v>
      </c>
      <c r="N19" s="66">
        <f t="shared" si="3"/>
        <v>619723</v>
      </c>
      <c r="O19" s="66">
        <f t="shared" si="3"/>
        <v>2109289</v>
      </c>
      <c r="P19" s="66">
        <f t="shared" si="3"/>
        <v>2478521</v>
      </c>
      <c r="Q19" s="66">
        <f t="shared" si="3"/>
        <v>5207533</v>
      </c>
      <c r="R19" s="66">
        <f t="shared" si="3"/>
        <v>1095250</v>
      </c>
      <c r="S19" s="66">
        <f t="shared" si="3"/>
        <v>349733</v>
      </c>
      <c r="T19" s="66">
        <f t="shared" si="3"/>
        <v>1543117</v>
      </c>
      <c r="U19" s="66">
        <f t="shared" si="3"/>
        <v>2988100</v>
      </c>
      <c r="V19" s="66">
        <f t="shared" si="3"/>
        <v>17889442</v>
      </c>
      <c r="W19" s="66">
        <f t="shared" si="3"/>
        <v>8513285</v>
      </c>
      <c r="X19" s="66">
        <f t="shared" si="3"/>
        <v>9376157</v>
      </c>
      <c r="Y19" s="103">
        <f>+IF(W19&lt;&gt;0,+(X19/W19)*100,0)</f>
        <v>110.1355939569743</v>
      </c>
      <c r="Z19" s="119">
        <f>SUM(Z20:Z23)</f>
        <v>8513285</v>
      </c>
    </row>
    <row r="20" spans="1:26" ht="13.5">
      <c r="A20" s="104" t="s">
        <v>88</v>
      </c>
      <c r="B20" s="102"/>
      <c r="C20" s="121">
        <v>12056556</v>
      </c>
      <c r="D20" s="122">
        <v>5813884</v>
      </c>
      <c r="E20" s="26">
        <v>5813884</v>
      </c>
      <c r="F20" s="26">
        <v>249285</v>
      </c>
      <c r="G20" s="26">
        <v>413907</v>
      </c>
      <c r="H20" s="26">
        <v>411115</v>
      </c>
      <c r="I20" s="26">
        <v>1074307</v>
      </c>
      <c r="J20" s="26">
        <v>1450880</v>
      </c>
      <c r="K20" s="26">
        <v>1147971</v>
      </c>
      <c r="L20" s="26">
        <v>297023</v>
      </c>
      <c r="M20" s="26">
        <v>2895874</v>
      </c>
      <c r="N20" s="26">
        <v>344456</v>
      </c>
      <c r="O20" s="26">
        <v>322619</v>
      </c>
      <c r="P20" s="26">
        <v>1259756</v>
      </c>
      <c r="Q20" s="26">
        <v>1926831</v>
      </c>
      <c r="R20" s="26">
        <v>299745</v>
      </c>
      <c r="S20" s="26">
        <v>349832</v>
      </c>
      <c r="T20" s="26">
        <v>287743</v>
      </c>
      <c r="U20" s="26">
        <v>937320</v>
      </c>
      <c r="V20" s="26">
        <v>6834332</v>
      </c>
      <c r="W20" s="26">
        <v>5813884</v>
      </c>
      <c r="X20" s="26">
        <v>1020448</v>
      </c>
      <c r="Y20" s="106">
        <v>17.55</v>
      </c>
      <c r="Z20" s="121">
        <v>5813884</v>
      </c>
    </row>
    <row r="21" spans="1:26" ht="13.5">
      <c r="A21" s="104" t="s">
        <v>89</v>
      </c>
      <c r="B21" s="102"/>
      <c r="C21" s="121"/>
      <c r="D21" s="122"/>
      <c r="E21" s="26"/>
      <c r="F21" s="26">
        <v>854496</v>
      </c>
      <c r="G21" s="26">
        <v>44808</v>
      </c>
      <c r="H21" s="26">
        <v>23727</v>
      </c>
      <c r="I21" s="26">
        <v>923031</v>
      </c>
      <c r="J21" s="26">
        <v>525405</v>
      </c>
      <c r="K21" s="26">
        <v>45931</v>
      </c>
      <c r="L21" s="26">
        <v>592951</v>
      </c>
      <c r="M21" s="26">
        <v>1164287</v>
      </c>
      <c r="N21" s="26">
        <v>174458</v>
      </c>
      <c r="O21" s="26">
        <v>1684251</v>
      </c>
      <c r="P21" s="26">
        <v>441634</v>
      </c>
      <c r="Q21" s="26">
        <v>2300343</v>
      </c>
      <c r="R21" s="26">
        <v>675780</v>
      </c>
      <c r="S21" s="26">
        <v>-102423</v>
      </c>
      <c r="T21" s="26">
        <v>680119</v>
      </c>
      <c r="U21" s="26">
        <v>1253476</v>
      </c>
      <c r="V21" s="26">
        <v>5641137</v>
      </c>
      <c r="W21" s="26"/>
      <c r="X21" s="26">
        <v>5641137</v>
      </c>
      <c r="Y21" s="106">
        <v>0</v>
      </c>
      <c r="Z21" s="121"/>
    </row>
    <row r="22" spans="1:26" ht="13.5">
      <c r="A22" s="104" t="s">
        <v>90</v>
      </c>
      <c r="B22" s="102"/>
      <c r="C22" s="123">
        <v>2297469</v>
      </c>
      <c r="D22" s="124"/>
      <c r="E22" s="125"/>
      <c r="F22" s="125">
        <v>8061217</v>
      </c>
      <c r="G22" s="125">
        <v>131815</v>
      </c>
      <c r="H22" s="125">
        <v>132033</v>
      </c>
      <c r="I22" s="125">
        <v>8325065</v>
      </c>
      <c r="J22" s="125">
        <v>-7663357</v>
      </c>
      <c r="K22" s="125">
        <v>949115</v>
      </c>
      <c r="L22" s="125">
        <v>100976</v>
      </c>
      <c r="M22" s="125">
        <v>-6613266</v>
      </c>
      <c r="N22" s="125">
        <v>100809</v>
      </c>
      <c r="O22" s="125">
        <v>102419</v>
      </c>
      <c r="P22" s="125">
        <v>777131</v>
      </c>
      <c r="Q22" s="125">
        <v>980359</v>
      </c>
      <c r="R22" s="125">
        <v>119725</v>
      </c>
      <c r="S22" s="125">
        <v>102324</v>
      </c>
      <c r="T22" s="125">
        <v>476017</v>
      </c>
      <c r="U22" s="125">
        <v>698066</v>
      </c>
      <c r="V22" s="125">
        <v>3390224</v>
      </c>
      <c r="W22" s="125"/>
      <c r="X22" s="125">
        <v>3390224</v>
      </c>
      <c r="Y22" s="107">
        <v>0</v>
      </c>
      <c r="Z22" s="123"/>
    </row>
    <row r="23" spans="1:26" ht="13.5">
      <c r="A23" s="104" t="s">
        <v>91</v>
      </c>
      <c r="B23" s="102"/>
      <c r="C23" s="121"/>
      <c r="D23" s="122">
        <v>2699401</v>
      </c>
      <c r="E23" s="26">
        <v>2699401</v>
      </c>
      <c r="F23" s="26">
        <v>100927</v>
      </c>
      <c r="G23" s="26">
        <v>100744</v>
      </c>
      <c r="H23" s="26">
        <v>101655</v>
      </c>
      <c r="I23" s="26">
        <v>303326</v>
      </c>
      <c r="J23" s="26">
        <v>890431</v>
      </c>
      <c r="K23" s="26">
        <v>730754</v>
      </c>
      <c r="L23" s="26"/>
      <c r="M23" s="26">
        <v>1621185</v>
      </c>
      <c r="N23" s="26"/>
      <c r="O23" s="26"/>
      <c r="P23" s="26"/>
      <c r="Q23" s="26"/>
      <c r="R23" s="26"/>
      <c r="S23" s="26"/>
      <c r="T23" s="26">
        <v>99238</v>
      </c>
      <c r="U23" s="26">
        <v>99238</v>
      </c>
      <c r="V23" s="26">
        <v>2023749</v>
      </c>
      <c r="W23" s="26">
        <v>2699401</v>
      </c>
      <c r="X23" s="26">
        <v>-675652</v>
      </c>
      <c r="Y23" s="106">
        <v>-25.03</v>
      </c>
      <c r="Z23" s="121">
        <v>2699401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62599515</v>
      </c>
      <c r="D25" s="139">
        <f t="shared" si="4"/>
        <v>39334939</v>
      </c>
      <c r="E25" s="39">
        <f t="shared" si="4"/>
        <v>39334939</v>
      </c>
      <c r="F25" s="39">
        <f t="shared" si="4"/>
        <v>10240646</v>
      </c>
      <c r="G25" s="39">
        <f t="shared" si="4"/>
        <v>756244</v>
      </c>
      <c r="H25" s="39">
        <f t="shared" si="4"/>
        <v>727351</v>
      </c>
      <c r="I25" s="39">
        <f t="shared" si="4"/>
        <v>11724241</v>
      </c>
      <c r="J25" s="39">
        <f t="shared" si="4"/>
        <v>1308944</v>
      </c>
      <c r="K25" s="39">
        <f t="shared" si="4"/>
        <v>7945745</v>
      </c>
      <c r="L25" s="39">
        <f t="shared" si="4"/>
        <v>1163690</v>
      </c>
      <c r="M25" s="39">
        <f t="shared" si="4"/>
        <v>10418379</v>
      </c>
      <c r="N25" s="39">
        <f t="shared" si="4"/>
        <v>749959</v>
      </c>
      <c r="O25" s="39">
        <f t="shared" si="4"/>
        <v>2300936</v>
      </c>
      <c r="P25" s="39">
        <f t="shared" si="4"/>
        <v>7968209</v>
      </c>
      <c r="Q25" s="39">
        <f t="shared" si="4"/>
        <v>11019104</v>
      </c>
      <c r="R25" s="39">
        <f t="shared" si="4"/>
        <v>1301546</v>
      </c>
      <c r="S25" s="39">
        <f t="shared" si="4"/>
        <v>416118</v>
      </c>
      <c r="T25" s="39">
        <f t="shared" si="4"/>
        <v>1758286</v>
      </c>
      <c r="U25" s="39">
        <f t="shared" si="4"/>
        <v>3475950</v>
      </c>
      <c r="V25" s="39">
        <f t="shared" si="4"/>
        <v>36637674</v>
      </c>
      <c r="W25" s="39">
        <f t="shared" si="4"/>
        <v>39334939</v>
      </c>
      <c r="X25" s="39">
        <f t="shared" si="4"/>
        <v>-2697265</v>
      </c>
      <c r="Y25" s="140">
        <f>+IF(W25&lt;&gt;0,+(X25/W25)*100,0)</f>
        <v>-6.85717346606283</v>
      </c>
      <c r="Z25" s="138">
        <f>+Z5+Z9+Z15+Z19+Z24</f>
        <v>39334939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13094925</v>
      </c>
      <c r="D28" s="120">
        <f t="shared" si="5"/>
        <v>17056483</v>
      </c>
      <c r="E28" s="66">
        <f t="shared" si="5"/>
        <v>17056483</v>
      </c>
      <c r="F28" s="66">
        <f t="shared" si="5"/>
        <v>838797</v>
      </c>
      <c r="G28" s="66">
        <f t="shared" si="5"/>
        <v>716728</v>
      </c>
      <c r="H28" s="66">
        <f t="shared" si="5"/>
        <v>1714711</v>
      </c>
      <c r="I28" s="66">
        <f t="shared" si="5"/>
        <v>3270236</v>
      </c>
      <c r="J28" s="66">
        <f t="shared" si="5"/>
        <v>2089752</v>
      </c>
      <c r="K28" s="66">
        <f t="shared" si="5"/>
        <v>1349859</v>
      </c>
      <c r="L28" s="66">
        <f t="shared" si="5"/>
        <v>1478005</v>
      </c>
      <c r="M28" s="66">
        <f t="shared" si="5"/>
        <v>4917616</v>
      </c>
      <c r="N28" s="66">
        <f t="shared" si="5"/>
        <v>1573878</v>
      </c>
      <c r="O28" s="66">
        <f t="shared" si="5"/>
        <v>1334704</v>
      </c>
      <c r="P28" s="66">
        <f t="shared" si="5"/>
        <v>1296564</v>
      </c>
      <c r="Q28" s="66">
        <f t="shared" si="5"/>
        <v>4205146</v>
      </c>
      <c r="R28" s="66">
        <f t="shared" si="5"/>
        <v>1270127</v>
      </c>
      <c r="S28" s="66">
        <f t="shared" si="5"/>
        <v>2294438</v>
      </c>
      <c r="T28" s="66">
        <f t="shared" si="5"/>
        <v>1673730</v>
      </c>
      <c r="U28" s="66">
        <f t="shared" si="5"/>
        <v>5238295</v>
      </c>
      <c r="V28" s="66">
        <f t="shared" si="5"/>
        <v>17631293</v>
      </c>
      <c r="W28" s="66">
        <f t="shared" si="5"/>
        <v>17056483</v>
      </c>
      <c r="X28" s="66">
        <f t="shared" si="5"/>
        <v>574810</v>
      </c>
      <c r="Y28" s="103">
        <f>+IF(W28&lt;&gt;0,+(X28/W28)*100,0)</f>
        <v>3.370038242936718</v>
      </c>
      <c r="Z28" s="119">
        <f>SUM(Z29:Z31)</f>
        <v>17056483</v>
      </c>
    </row>
    <row r="29" spans="1:26" ht="13.5">
      <c r="A29" s="104" t="s">
        <v>74</v>
      </c>
      <c r="B29" s="102"/>
      <c r="C29" s="121">
        <v>4046184</v>
      </c>
      <c r="D29" s="122">
        <v>4336438</v>
      </c>
      <c r="E29" s="26">
        <v>4336438</v>
      </c>
      <c r="F29" s="26">
        <v>275788</v>
      </c>
      <c r="G29" s="26">
        <v>95319</v>
      </c>
      <c r="H29" s="26">
        <v>456444</v>
      </c>
      <c r="I29" s="26">
        <v>827551</v>
      </c>
      <c r="J29" s="26">
        <v>353489</v>
      </c>
      <c r="K29" s="26">
        <v>290721</v>
      </c>
      <c r="L29" s="26">
        <v>280951</v>
      </c>
      <c r="M29" s="26">
        <v>925161</v>
      </c>
      <c r="N29" s="26">
        <v>311410</v>
      </c>
      <c r="O29" s="26">
        <v>417739</v>
      </c>
      <c r="P29" s="26">
        <v>379921</v>
      </c>
      <c r="Q29" s="26">
        <v>1109070</v>
      </c>
      <c r="R29" s="26">
        <v>344299</v>
      </c>
      <c r="S29" s="26">
        <v>350440</v>
      </c>
      <c r="T29" s="26">
        <v>577447</v>
      </c>
      <c r="U29" s="26">
        <v>1272186</v>
      </c>
      <c r="V29" s="26">
        <v>4133968</v>
      </c>
      <c r="W29" s="26">
        <v>4336438</v>
      </c>
      <c r="X29" s="26">
        <v>-202470</v>
      </c>
      <c r="Y29" s="106">
        <v>-4.67</v>
      </c>
      <c r="Z29" s="121">
        <v>4336438</v>
      </c>
    </row>
    <row r="30" spans="1:26" ht="13.5">
      <c r="A30" s="104" t="s">
        <v>75</v>
      </c>
      <c r="B30" s="102"/>
      <c r="C30" s="123">
        <v>5918938</v>
      </c>
      <c r="D30" s="124">
        <v>9138947</v>
      </c>
      <c r="E30" s="125">
        <v>9138947</v>
      </c>
      <c r="F30" s="125">
        <v>367409</v>
      </c>
      <c r="G30" s="125">
        <v>400042</v>
      </c>
      <c r="H30" s="125">
        <v>774391</v>
      </c>
      <c r="I30" s="125">
        <v>1541842</v>
      </c>
      <c r="J30" s="125">
        <v>1213788</v>
      </c>
      <c r="K30" s="125">
        <v>816641</v>
      </c>
      <c r="L30" s="125">
        <v>943541</v>
      </c>
      <c r="M30" s="125">
        <v>2973970</v>
      </c>
      <c r="N30" s="125">
        <v>970973</v>
      </c>
      <c r="O30" s="125">
        <v>474074</v>
      </c>
      <c r="P30" s="125">
        <v>595183</v>
      </c>
      <c r="Q30" s="125">
        <v>2040230</v>
      </c>
      <c r="R30" s="125">
        <v>655105</v>
      </c>
      <c r="S30" s="125">
        <v>1702937</v>
      </c>
      <c r="T30" s="125">
        <v>773948</v>
      </c>
      <c r="U30" s="125">
        <v>3131990</v>
      </c>
      <c r="V30" s="125">
        <v>9688032</v>
      </c>
      <c r="W30" s="125">
        <v>9138947</v>
      </c>
      <c r="X30" s="125">
        <v>549085</v>
      </c>
      <c r="Y30" s="107">
        <v>6.01</v>
      </c>
      <c r="Z30" s="123">
        <v>9138947</v>
      </c>
    </row>
    <row r="31" spans="1:26" ht="13.5">
      <c r="A31" s="104" t="s">
        <v>76</v>
      </c>
      <c r="B31" s="102"/>
      <c r="C31" s="121">
        <v>3129803</v>
      </c>
      <c r="D31" s="122">
        <v>3581098</v>
      </c>
      <c r="E31" s="26">
        <v>3581098</v>
      </c>
      <c r="F31" s="26">
        <v>195600</v>
      </c>
      <c r="G31" s="26">
        <v>221367</v>
      </c>
      <c r="H31" s="26">
        <v>483876</v>
      </c>
      <c r="I31" s="26">
        <v>900843</v>
      </c>
      <c r="J31" s="26">
        <v>522475</v>
      </c>
      <c r="K31" s="26">
        <v>242497</v>
      </c>
      <c r="L31" s="26">
        <v>253513</v>
      </c>
      <c r="M31" s="26">
        <v>1018485</v>
      </c>
      <c r="N31" s="26">
        <v>291495</v>
      </c>
      <c r="O31" s="26">
        <v>442891</v>
      </c>
      <c r="P31" s="26">
        <v>321460</v>
      </c>
      <c r="Q31" s="26">
        <v>1055846</v>
      </c>
      <c r="R31" s="26">
        <v>270723</v>
      </c>
      <c r="S31" s="26">
        <v>241061</v>
      </c>
      <c r="T31" s="26">
        <v>322335</v>
      </c>
      <c r="U31" s="26">
        <v>834119</v>
      </c>
      <c r="V31" s="26">
        <v>3809293</v>
      </c>
      <c r="W31" s="26">
        <v>3581098</v>
      </c>
      <c r="X31" s="26">
        <v>228195</v>
      </c>
      <c r="Y31" s="106">
        <v>6.37</v>
      </c>
      <c r="Z31" s="121">
        <v>3581098</v>
      </c>
    </row>
    <row r="32" spans="1:26" ht="13.5">
      <c r="A32" s="101" t="s">
        <v>77</v>
      </c>
      <c r="B32" s="102"/>
      <c r="C32" s="119">
        <f aca="true" t="shared" si="6" ref="C32:X32">SUM(C33:C37)</f>
        <v>659042</v>
      </c>
      <c r="D32" s="120">
        <f t="shared" si="6"/>
        <v>6684338</v>
      </c>
      <c r="E32" s="66">
        <f t="shared" si="6"/>
        <v>6684338</v>
      </c>
      <c r="F32" s="66">
        <f t="shared" si="6"/>
        <v>83750</v>
      </c>
      <c r="G32" s="66">
        <f t="shared" si="6"/>
        <v>5718</v>
      </c>
      <c r="H32" s="66">
        <f t="shared" si="6"/>
        <v>51422</v>
      </c>
      <c r="I32" s="66">
        <f t="shared" si="6"/>
        <v>140890</v>
      </c>
      <c r="J32" s="66">
        <f t="shared" si="6"/>
        <v>138748</v>
      </c>
      <c r="K32" s="66">
        <f t="shared" si="6"/>
        <v>55637</v>
      </c>
      <c r="L32" s="66">
        <f t="shared" si="6"/>
        <v>45406</v>
      </c>
      <c r="M32" s="66">
        <f t="shared" si="6"/>
        <v>239791</v>
      </c>
      <c r="N32" s="66">
        <f t="shared" si="6"/>
        <v>47528</v>
      </c>
      <c r="O32" s="66">
        <f t="shared" si="6"/>
        <v>87818</v>
      </c>
      <c r="P32" s="66">
        <f t="shared" si="6"/>
        <v>41737</v>
      </c>
      <c r="Q32" s="66">
        <f t="shared" si="6"/>
        <v>177083</v>
      </c>
      <c r="R32" s="66">
        <f t="shared" si="6"/>
        <v>145247</v>
      </c>
      <c r="S32" s="66">
        <f t="shared" si="6"/>
        <v>50612</v>
      </c>
      <c r="T32" s="66">
        <f t="shared" si="6"/>
        <v>147460</v>
      </c>
      <c r="U32" s="66">
        <f t="shared" si="6"/>
        <v>343319</v>
      </c>
      <c r="V32" s="66">
        <f t="shared" si="6"/>
        <v>901083</v>
      </c>
      <c r="W32" s="66">
        <f t="shared" si="6"/>
        <v>6684338</v>
      </c>
      <c r="X32" s="66">
        <f t="shared" si="6"/>
        <v>-5783255</v>
      </c>
      <c r="Y32" s="103">
        <f>+IF(W32&lt;&gt;0,+(X32/W32)*100,0)</f>
        <v>-86.51948779370522</v>
      </c>
      <c r="Z32" s="119">
        <f>SUM(Z33:Z37)</f>
        <v>6684338</v>
      </c>
    </row>
    <row r="33" spans="1:26" ht="13.5">
      <c r="A33" s="104" t="s">
        <v>78</v>
      </c>
      <c r="B33" s="102"/>
      <c r="C33" s="121">
        <v>474020</v>
      </c>
      <c r="D33" s="122">
        <v>1495102</v>
      </c>
      <c r="E33" s="26">
        <v>1495102</v>
      </c>
      <c r="F33" s="26">
        <v>83630</v>
      </c>
      <c r="G33" s="26">
        <v>1625</v>
      </c>
      <c r="H33" s="26">
        <v>41931</v>
      </c>
      <c r="I33" s="26">
        <v>127186</v>
      </c>
      <c r="J33" s="26">
        <v>109534</v>
      </c>
      <c r="K33" s="26">
        <v>51853</v>
      </c>
      <c r="L33" s="26">
        <v>45018</v>
      </c>
      <c r="M33" s="26">
        <v>206405</v>
      </c>
      <c r="N33" s="26">
        <v>44959</v>
      </c>
      <c r="O33" s="26">
        <v>85683</v>
      </c>
      <c r="P33" s="26">
        <v>40392</v>
      </c>
      <c r="Q33" s="26">
        <v>171034</v>
      </c>
      <c r="R33" s="26">
        <v>116580</v>
      </c>
      <c r="S33" s="26">
        <v>46461</v>
      </c>
      <c r="T33" s="26">
        <v>32929</v>
      </c>
      <c r="U33" s="26">
        <v>195970</v>
      </c>
      <c r="V33" s="26">
        <v>700595</v>
      </c>
      <c r="W33" s="26">
        <v>1495102</v>
      </c>
      <c r="X33" s="26">
        <v>-794507</v>
      </c>
      <c r="Y33" s="106">
        <v>-53.14</v>
      </c>
      <c r="Z33" s="121">
        <v>1495102</v>
      </c>
    </row>
    <row r="34" spans="1:26" ht="13.5">
      <c r="A34" s="104" t="s">
        <v>79</v>
      </c>
      <c r="B34" s="102"/>
      <c r="C34" s="121">
        <v>183194</v>
      </c>
      <c r="D34" s="122">
        <v>5089236</v>
      </c>
      <c r="E34" s="26">
        <v>5089236</v>
      </c>
      <c r="F34" s="26">
        <v>120</v>
      </c>
      <c r="G34" s="26">
        <v>4093</v>
      </c>
      <c r="H34" s="26">
        <v>487</v>
      </c>
      <c r="I34" s="26">
        <v>4700</v>
      </c>
      <c r="J34" s="26">
        <v>29214</v>
      </c>
      <c r="K34" s="26">
        <v>3784</v>
      </c>
      <c r="L34" s="26">
        <v>388</v>
      </c>
      <c r="M34" s="26">
        <v>33386</v>
      </c>
      <c r="N34" s="26">
        <v>2569</v>
      </c>
      <c r="O34" s="26">
        <v>2135</v>
      </c>
      <c r="P34" s="26">
        <v>1345</v>
      </c>
      <c r="Q34" s="26">
        <v>6049</v>
      </c>
      <c r="R34" s="26">
        <v>28667</v>
      </c>
      <c r="S34" s="26">
        <v>4151</v>
      </c>
      <c r="T34" s="26">
        <v>114381</v>
      </c>
      <c r="U34" s="26">
        <v>147199</v>
      </c>
      <c r="V34" s="26">
        <v>191334</v>
      </c>
      <c r="W34" s="26">
        <v>5089236</v>
      </c>
      <c r="X34" s="26">
        <v>-4897902</v>
      </c>
      <c r="Y34" s="106">
        <v>-96.24</v>
      </c>
      <c r="Z34" s="121">
        <v>5089236</v>
      </c>
    </row>
    <row r="35" spans="1:26" ht="13.5">
      <c r="A35" s="104" t="s">
        <v>80</v>
      </c>
      <c r="B35" s="102"/>
      <c r="C35" s="121">
        <v>1828</v>
      </c>
      <c r="D35" s="122">
        <v>100000</v>
      </c>
      <c r="E35" s="26">
        <v>100000</v>
      </c>
      <c r="F35" s="26"/>
      <c r="G35" s="26"/>
      <c r="H35" s="26">
        <v>9004</v>
      </c>
      <c r="I35" s="26">
        <v>9004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>
        <v>150</v>
      </c>
      <c r="U35" s="26">
        <v>150</v>
      </c>
      <c r="V35" s="26">
        <v>9154</v>
      </c>
      <c r="W35" s="26">
        <v>100000</v>
      </c>
      <c r="X35" s="26">
        <v>-90846</v>
      </c>
      <c r="Y35" s="106">
        <v>-90.85</v>
      </c>
      <c r="Z35" s="121">
        <v>100000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26968358</v>
      </c>
      <c r="D38" s="120">
        <f t="shared" si="7"/>
        <v>7054138</v>
      </c>
      <c r="E38" s="66">
        <f t="shared" si="7"/>
        <v>7054138</v>
      </c>
      <c r="F38" s="66">
        <f t="shared" si="7"/>
        <v>233667</v>
      </c>
      <c r="G38" s="66">
        <f t="shared" si="7"/>
        <v>36944</v>
      </c>
      <c r="H38" s="66">
        <f t="shared" si="7"/>
        <v>192313</v>
      </c>
      <c r="I38" s="66">
        <f t="shared" si="7"/>
        <v>462924</v>
      </c>
      <c r="J38" s="66">
        <f t="shared" si="7"/>
        <v>513419</v>
      </c>
      <c r="K38" s="66">
        <f t="shared" si="7"/>
        <v>238031</v>
      </c>
      <c r="L38" s="66">
        <f t="shared" si="7"/>
        <v>239305</v>
      </c>
      <c r="M38" s="66">
        <f t="shared" si="7"/>
        <v>990755</v>
      </c>
      <c r="N38" s="66">
        <f t="shared" si="7"/>
        <v>354203</v>
      </c>
      <c r="O38" s="66">
        <f t="shared" si="7"/>
        <v>442887</v>
      </c>
      <c r="P38" s="66">
        <f t="shared" si="7"/>
        <v>353515</v>
      </c>
      <c r="Q38" s="66">
        <f t="shared" si="7"/>
        <v>1150605</v>
      </c>
      <c r="R38" s="66">
        <f t="shared" si="7"/>
        <v>244408</v>
      </c>
      <c r="S38" s="66">
        <f t="shared" si="7"/>
        <v>315096</v>
      </c>
      <c r="T38" s="66">
        <f t="shared" si="7"/>
        <v>486534</v>
      </c>
      <c r="U38" s="66">
        <f t="shared" si="7"/>
        <v>1046038</v>
      </c>
      <c r="V38" s="66">
        <f t="shared" si="7"/>
        <v>3650322</v>
      </c>
      <c r="W38" s="66">
        <f t="shared" si="7"/>
        <v>7054138</v>
      </c>
      <c r="X38" s="66">
        <f t="shared" si="7"/>
        <v>-3403816</v>
      </c>
      <c r="Y38" s="103">
        <f>+IF(W38&lt;&gt;0,+(X38/W38)*100,0)</f>
        <v>-48.252756041914694</v>
      </c>
      <c r="Z38" s="119">
        <f>SUM(Z39:Z41)</f>
        <v>7054138</v>
      </c>
    </row>
    <row r="39" spans="1:26" ht="13.5">
      <c r="A39" s="104" t="s">
        <v>84</v>
      </c>
      <c r="B39" s="102"/>
      <c r="C39" s="121">
        <v>26930990</v>
      </c>
      <c r="D39" s="122">
        <v>3690314</v>
      </c>
      <c r="E39" s="26">
        <v>3690314</v>
      </c>
      <c r="F39" s="26">
        <v>153330</v>
      </c>
      <c r="G39" s="26">
        <v>32864</v>
      </c>
      <c r="H39" s="26">
        <v>128658</v>
      </c>
      <c r="I39" s="26">
        <v>314852</v>
      </c>
      <c r="J39" s="26">
        <v>287242</v>
      </c>
      <c r="K39" s="26">
        <v>150324</v>
      </c>
      <c r="L39" s="26">
        <v>150546</v>
      </c>
      <c r="M39" s="26">
        <v>588112</v>
      </c>
      <c r="N39" s="26">
        <v>247458</v>
      </c>
      <c r="O39" s="26">
        <v>340181</v>
      </c>
      <c r="P39" s="26">
        <v>249398</v>
      </c>
      <c r="Q39" s="26">
        <v>837037</v>
      </c>
      <c r="R39" s="26">
        <v>143642</v>
      </c>
      <c r="S39" s="26">
        <v>268135</v>
      </c>
      <c r="T39" s="26">
        <v>429784</v>
      </c>
      <c r="U39" s="26">
        <v>841561</v>
      </c>
      <c r="V39" s="26">
        <v>2581562</v>
      </c>
      <c r="W39" s="26">
        <v>3690314</v>
      </c>
      <c r="X39" s="26">
        <v>-1108752</v>
      </c>
      <c r="Y39" s="106">
        <v>-30.04</v>
      </c>
      <c r="Z39" s="121">
        <v>3690314</v>
      </c>
    </row>
    <row r="40" spans="1:26" ht="13.5">
      <c r="A40" s="104" t="s">
        <v>85</v>
      </c>
      <c r="B40" s="102"/>
      <c r="C40" s="121">
        <v>37368</v>
      </c>
      <c r="D40" s="122">
        <v>3363824</v>
      </c>
      <c r="E40" s="26">
        <v>3363824</v>
      </c>
      <c r="F40" s="26">
        <v>80337</v>
      </c>
      <c r="G40" s="26">
        <v>4080</v>
      </c>
      <c r="H40" s="26">
        <v>63655</v>
      </c>
      <c r="I40" s="26">
        <v>148072</v>
      </c>
      <c r="J40" s="26">
        <v>226177</v>
      </c>
      <c r="K40" s="26">
        <v>87707</v>
      </c>
      <c r="L40" s="26">
        <v>88759</v>
      </c>
      <c r="M40" s="26">
        <v>402643</v>
      </c>
      <c r="N40" s="26">
        <v>106745</v>
      </c>
      <c r="O40" s="26">
        <v>102706</v>
      </c>
      <c r="P40" s="26">
        <v>104117</v>
      </c>
      <c r="Q40" s="26">
        <v>313568</v>
      </c>
      <c r="R40" s="26">
        <v>100766</v>
      </c>
      <c r="S40" s="26">
        <v>46961</v>
      </c>
      <c r="T40" s="26">
        <v>56750</v>
      </c>
      <c r="U40" s="26">
        <v>204477</v>
      </c>
      <c r="V40" s="26">
        <v>1068760</v>
      </c>
      <c r="W40" s="26">
        <v>3363824</v>
      </c>
      <c r="X40" s="26">
        <v>-2295064</v>
      </c>
      <c r="Y40" s="106">
        <v>-68.23</v>
      </c>
      <c r="Z40" s="121">
        <v>3363824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6205933</v>
      </c>
      <c r="D42" s="120">
        <f t="shared" si="8"/>
        <v>8513187</v>
      </c>
      <c r="E42" s="66">
        <f t="shared" si="8"/>
        <v>8513187</v>
      </c>
      <c r="F42" s="66">
        <f t="shared" si="8"/>
        <v>922154</v>
      </c>
      <c r="G42" s="66">
        <f t="shared" si="8"/>
        <v>2716706</v>
      </c>
      <c r="H42" s="66">
        <f t="shared" si="8"/>
        <v>1386147</v>
      </c>
      <c r="I42" s="66">
        <f t="shared" si="8"/>
        <v>5025007</v>
      </c>
      <c r="J42" s="66">
        <f t="shared" si="8"/>
        <v>917756</v>
      </c>
      <c r="K42" s="66">
        <f t="shared" si="8"/>
        <v>1126757</v>
      </c>
      <c r="L42" s="66">
        <f t="shared" si="8"/>
        <v>2108379</v>
      </c>
      <c r="M42" s="66">
        <f t="shared" si="8"/>
        <v>4152892</v>
      </c>
      <c r="N42" s="66">
        <f t="shared" si="8"/>
        <v>1283324</v>
      </c>
      <c r="O42" s="66">
        <f t="shared" si="8"/>
        <v>1764306</v>
      </c>
      <c r="P42" s="66">
        <f t="shared" si="8"/>
        <v>1048136</v>
      </c>
      <c r="Q42" s="66">
        <f t="shared" si="8"/>
        <v>4095766</v>
      </c>
      <c r="R42" s="66">
        <f t="shared" si="8"/>
        <v>2085638</v>
      </c>
      <c r="S42" s="66">
        <f t="shared" si="8"/>
        <v>1679718</v>
      </c>
      <c r="T42" s="66">
        <f t="shared" si="8"/>
        <v>1082090</v>
      </c>
      <c r="U42" s="66">
        <f t="shared" si="8"/>
        <v>4847446</v>
      </c>
      <c r="V42" s="66">
        <f t="shared" si="8"/>
        <v>18121111</v>
      </c>
      <c r="W42" s="66">
        <f t="shared" si="8"/>
        <v>8513187</v>
      </c>
      <c r="X42" s="66">
        <f t="shared" si="8"/>
        <v>9607924</v>
      </c>
      <c r="Y42" s="103">
        <f>+IF(W42&lt;&gt;0,+(X42/W42)*100,0)</f>
        <v>112.85930874066317</v>
      </c>
      <c r="Z42" s="119">
        <f>SUM(Z43:Z46)</f>
        <v>8513187</v>
      </c>
    </row>
    <row r="43" spans="1:26" ht="13.5">
      <c r="A43" s="104" t="s">
        <v>88</v>
      </c>
      <c r="B43" s="102"/>
      <c r="C43" s="121">
        <v>4767227</v>
      </c>
      <c r="D43" s="122">
        <v>5813885</v>
      </c>
      <c r="E43" s="26">
        <v>5813885</v>
      </c>
      <c r="F43" s="26">
        <v>43097</v>
      </c>
      <c r="G43" s="26">
        <v>2227253</v>
      </c>
      <c r="H43" s="26">
        <v>566980</v>
      </c>
      <c r="I43" s="26">
        <v>2837330</v>
      </c>
      <c r="J43" s="26">
        <v>-154187</v>
      </c>
      <c r="K43" s="26">
        <v>483624</v>
      </c>
      <c r="L43" s="26">
        <v>815192</v>
      </c>
      <c r="M43" s="26">
        <v>1144629</v>
      </c>
      <c r="N43" s="26">
        <v>159169</v>
      </c>
      <c r="O43" s="26">
        <v>1058825</v>
      </c>
      <c r="P43" s="26">
        <v>155417</v>
      </c>
      <c r="Q43" s="26">
        <v>1373411</v>
      </c>
      <c r="R43" s="26">
        <v>801433</v>
      </c>
      <c r="S43" s="26">
        <v>521280</v>
      </c>
      <c r="T43" s="26">
        <v>779778</v>
      </c>
      <c r="U43" s="26">
        <v>2102491</v>
      </c>
      <c r="V43" s="26">
        <v>7457861</v>
      </c>
      <c r="W43" s="26">
        <v>5813885</v>
      </c>
      <c r="X43" s="26">
        <v>1643976</v>
      </c>
      <c r="Y43" s="106">
        <v>28.28</v>
      </c>
      <c r="Z43" s="121">
        <v>5813885</v>
      </c>
    </row>
    <row r="44" spans="1:26" ht="13.5">
      <c r="A44" s="104" t="s">
        <v>89</v>
      </c>
      <c r="B44" s="102"/>
      <c r="C44" s="121"/>
      <c r="D44" s="122"/>
      <c r="E44" s="26"/>
      <c r="F44" s="26">
        <v>301385</v>
      </c>
      <c r="G44" s="26">
        <v>164033</v>
      </c>
      <c r="H44" s="26">
        <v>316642</v>
      </c>
      <c r="I44" s="26">
        <v>782060</v>
      </c>
      <c r="J44" s="26">
        <v>493907</v>
      </c>
      <c r="K44" s="26">
        <v>219765</v>
      </c>
      <c r="L44" s="26">
        <v>1122627</v>
      </c>
      <c r="M44" s="26">
        <v>1836299</v>
      </c>
      <c r="N44" s="26">
        <v>828395</v>
      </c>
      <c r="O44" s="26">
        <v>473575</v>
      </c>
      <c r="P44" s="26">
        <v>678364</v>
      </c>
      <c r="Q44" s="26">
        <v>1980334</v>
      </c>
      <c r="R44" s="26">
        <v>1066619</v>
      </c>
      <c r="S44" s="26">
        <v>866229</v>
      </c>
      <c r="T44" s="26"/>
      <c r="U44" s="26">
        <v>1932848</v>
      </c>
      <c r="V44" s="26">
        <v>6531541</v>
      </c>
      <c r="W44" s="26"/>
      <c r="X44" s="26">
        <v>6531541</v>
      </c>
      <c r="Y44" s="106">
        <v>0</v>
      </c>
      <c r="Z44" s="121"/>
    </row>
    <row r="45" spans="1:26" ht="13.5">
      <c r="A45" s="104" t="s">
        <v>90</v>
      </c>
      <c r="B45" s="102"/>
      <c r="C45" s="123">
        <v>1438706</v>
      </c>
      <c r="D45" s="124"/>
      <c r="E45" s="125"/>
      <c r="F45" s="125">
        <v>339272</v>
      </c>
      <c r="G45" s="125">
        <v>245107</v>
      </c>
      <c r="H45" s="125">
        <v>245536</v>
      </c>
      <c r="I45" s="125">
        <v>829915</v>
      </c>
      <c r="J45" s="125">
        <v>281194</v>
      </c>
      <c r="K45" s="125">
        <v>218559</v>
      </c>
      <c r="L45" s="125">
        <v>170560</v>
      </c>
      <c r="M45" s="125">
        <v>670313</v>
      </c>
      <c r="N45" s="125">
        <v>295760</v>
      </c>
      <c r="O45" s="125">
        <v>231906</v>
      </c>
      <c r="P45" s="125">
        <v>214355</v>
      </c>
      <c r="Q45" s="125">
        <v>742021</v>
      </c>
      <c r="R45" s="125">
        <v>217586</v>
      </c>
      <c r="S45" s="125">
        <v>292209</v>
      </c>
      <c r="T45" s="125"/>
      <c r="U45" s="125">
        <v>509795</v>
      </c>
      <c r="V45" s="125">
        <v>2752044</v>
      </c>
      <c r="W45" s="125"/>
      <c r="X45" s="125">
        <v>2752044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>
        <v>2699302</v>
      </c>
      <c r="E46" s="26">
        <v>2699302</v>
      </c>
      <c r="F46" s="26">
        <v>238400</v>
      </c>
      <c r="G46" s="26">
        <v>80313</v>
      </c>
      <c r="H46" s="26">
        <v>256989</v>
      </c>
      <c r="I46" s="26">
        <v>575702</v>
      </c>
      <c r="J46" s="26">
        <v>296842</v>
      </c>
      <c r="K46" s="26">
        <v>204809</v>
      </c>
      <c r="L46" s="26"/>
      <c r="M46" s="26">
        <v>501651</v>
      </c>
      <c r="N46" s="26"/>
      <c r="O46" s="26"/>
      <c r="P46" s="26"/>
      <c r="Q46" s="26"/>
      <c r="R46" s="26"/>
      <c r="S46" s="26"/>
      <c r="T46" s="26">
        <v>302312</v>
      </c>
      <c r="U46" s="26">
        <v>302312</v>
      </c>
      <c r="V46" s="26">
        <v>1379665</v>
      </c>
      <c r="W46" s="26">
        <v>2699302</v>
      </c>
      <c r="X46" s="26">
        <v>-1319637</v>
      </c>
      <c r="Y46" s="106">
        <v>-48.89</v>
      </c>
      <c r="Z46" s="121">
        <v>2699302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46928258</v>
      </c>
      <c r="D48" s="139">
        <f t="shared" si="9"/>
        <v>39308146</v>
      </c>
      <c r="E48" s="39">
        <f t="shared" si="9"/>
        <v>39308146</v>
      </c>
      <c r="F48" s="39">
        <f t="shared" si="9"/>
        <v>2078368</v>
      </c>
      <c r="G48" s="39">
        <f t="shared" si="9"/>
        <v>3476096</v>
      </c>
      <c r="H48" s="39">
        <f t="shared" si="9"/>
        <v>3344593</v>
      </c>
      <c r="I48" s="39">
        <f t="shared" si="9"/>
        <v>8899057</v>
      </c>
      <c r="J48" s="39">
        <f t="shared" si="9"/>
        <v>3659675</v>
      </c>
      <c r="K48" s="39">
        <f t="shared" si="9"/>
        <v>2770284</v>
      </c>
      <c r="L48" s="39">
        <f t="shared" si="9"/>
        <v>3871095</v>
      </c>
      <c r="M48" s="39">
        <f t="shared" si="9"/>
        <v>10301054</v>
      </c>
      <c r="N48" s="39">
        <f t="shared" si="9"/>
        <v>3258933</v>
      </c>
      <c r="O48" s="39">
        <f t="shared" si="9"/>
        <v>3629715</v>
      </c>
      <c r="P48" s="39">
        <f t="shared" si="9"/>
        <v>2739952</v>
      </c>
      <c r="Q48" s="39">
        <f t="shared" si="9"/>
        <v>9628600</v>
      </c>
      <c r="R48" s="39">
        <f t="shared" si="9"/>
        <v>3745420</v>
      </c>
      <c r="S48" s="39">
        <f t="shared" si="9"/>
        <v>4339864</v>
      </c>
      <c r="T48" s="39">
        <f t="shared" si="9"/>
        <v>3389814</v>
      </c>
      <c r="U48" s="39">
        <f t="shared" si="9"/>
        <v>11475098</v>
      </c>
      <c r="V48" s="39">
        <f t="shared" si="9"/>
        <v>40303809</v>
      </c>
      <c r="W48" s="39">
        <f t="shared" si="9"/>
        <v>39308146</v>
      </c>
      <c r="X48" s="39">
        <f t="shared" si="9"/>
        <v>995663</v>
      </c>
      <c r="Y48" s="140">
        <f>+IF(W48&lt;&gt;0,+(X48/W48)*100,0)</f>
        <v>2.532968611646044</v>
      </c>
      <c r="Z48" s="138">
        <f>+Z28+Z32+Z38+Z42+Z47</f>
        <v>39308146</v>
      </c>
    </row>
    <row r="49" spans="1:26" ht="13.5">
      <c r="A49" s="114" t="s">
        <v>48</v>
      </c>
      <c r="B49" s="115"/>
      <c r="C49" s="141">
        <f aca="true" t="shared" si="10" ref="C49:X49">+C25-C48</f>
        <v>15671257</v>
      </c>
      <c r="D49" s="142">
        <f t="shared" si="10"/>
        <v>26793</v>
      </c>
      <c r="E49" s="143">
        <f t="shared" si="10"/>
        <v>26793</v>
      </c>
      <c r="F49" s="143">
        <f t="shared" si="10"/>
        <v>8162278</v>
      </c>
      <c r="G49" s="143">
        <f t="shared" si="10"/>
        <v>-2719852</v>
      </c>
      <c r="H49" s="143">
        <f t="shared" si="10"/>
        <v>-2617242</v>
      </c>
      <c r="I49" s="143">
        <f t="shared" si="10"/>
        <v>2825184</v>
      </c>
      <c r="J49" s="143">
        <f t="shared" si="10"/>
        <v>-2350731</v>
      </c>
      <c r="K49" s="143">
        <f t="shared" si="10"/>
        <v>5175461</v>
      </c>
      <c r="L49" s="143">
        <f t="shared" si="10"/>
        <v>-2707405</v>
      </c>
      <c r="M49" s="143">
        <f t="shared" si="10"/>
        <v>117325</v>
      </c>
      <c r="N49" s="143">
        <f t="shared" si="10"/>
        <v>-2508974</v>
      </c>
      <c r="O49" s="143">
        <f t="shared" si="10"/>
        <v>-1328779</v>
      </c>
      <c r="P49" s="143">
        <f t="shared" si="10"/>
        <v>5228257</v>
      </c>
      <c r="Q49" s="143">
        <f t="shared" si="10"/>
        <v>1390504</v>
      </c>
      <c r="R49" s="143">
        <f t="shared" si="10"/>
        <v>-2443874</v>
      </c>
      <c r="S49" s="143">
        <f t="shared" si="10"/>
        <v>-3923746</v>
      </c>
      <c r="T49" s="143">
        <f t="shared" si="10"/>
        <v>-1631528</v>
      </c>
      <c r="U49" s="143">
        <f t="shared" si="10"/>
        <v>-7999148</v>
      </c>
      <c r="V49" s="143">
        <f t="shared" si="10"/>
        <v>-3666135</v>
      </c>
      <c r="W49" s="143">
        <f>IF(E25=E48,0,W25-W48)</f>
        <v>26793</v>
      </c>
      <c r="X49" s="143">
        <f t="shared" si="10"/>
        <v>-3692928</v>
      </c>
      <c r="Y49" s="144">
        <f>+IF(W49&lt;&gt;0,+(X49/W49)*100,0)</f>
        <v>-13783.18217444855</v>
      </c>
      <c r="Z49" s="141">
        <f>+Z25-Z48</f>
        <v>26793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1374855</v>
      </c>
      <c r="D5" s="122">
        <v>38788267</v>
      </c>
      <c r="E5" s="26">
        <v>38788267</v>
      </c>
      <c r="F5" s="26">
        <v>358111</v>
      </c>
      <c r="G5" s="26">
        <v>568</v>
      </c>
      <c r="H5" s="26">
        <v>2233</v>
      </c>
      <c r="I5" s="26">
        <v>360912</v>
      </c>
      <c r="J5" s="26">
        <v>-2097</v>
      </c>
      <c r="K5" s="26">
        <v>2233</v>
      </c>
      <c r="L5" s="26">
        <v>2233</v>
      </c>
      <c r="M5" s="26">
        <v>2369</v>
      </c>
      <c r="N5" s="26">
        <v>2253</v>
      </c>
      <c r="O5" s="26">
        <v>2274</v>
      </c>
      <c r="P5" s="26">
        <v>2274</v>
      </c>
      <c r="Q5" s="26">
        <v>6801</v>
      </c>
      <c r="R5" s="26">
        <v>2274</v>
      </c>
      <c r="S5" s="26">
        <v>2274</v>
      </c>
      <c r="T5" s="26">
        <v>2274</v>
      </c>
      <c r="U5" s="26">
        <v>6822</v>
      </c>
      <c r="V5" s="26">
        <v>376904</v>
      </c>
      <c r="W5" s="26">
        <v>38788267</v>
      </c>
      <c r="X5" s="26">
        <v>-38411363</v>
      </c>
      <c r="Y5" s="106">
        <v>-99.03</v>
      </c>
      <c r="Z5" s="121">
        <v>38788267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1592</v>
      </c>
      <c r="G6" s="26">
        <v>1601</v>
      </c>
      <c r="H6" s="26">
        <v>1622</v>
      </c>
      <c r="I6" s="26">
        <v>4815</v>
      </c>
      <c r="J6" s="26">
        <v>17355</v>
      </c>
      <c r="K6" s="26">
        <v>23021</v>
      </c>
      <c r="L6" s="26">
        <v>23408</v>
      </c>
      <c r="M6" s="26">
        <v>63784</v>
      </c>
      <c r="N6" s="26">
        <v>23735</v>
      </c>
      <c r="O6" s="26">
        <v>24051</v>
      </c>
      <c r="P6" s="26">
        <v>24141</v>
      </c>
      <c r="Q6" s="26">
        <v>71927</v>
      </c>
      <c r="R6" s="26">
        <v>24578</v>
      </c>
      <c r="S6" s="26">
        <v>23337</v>
      </c>
      <c r="T6" s="26">
        <v>23337</v>
      </c>
      <c r="U6" s="26">
        <v>71252</v>
      </c>
      <c r="V6" s="26">
        <v>211778</v>
      </c>
      <c r="W6" s="26">
        <v>0</v>
      </c>
      <c r="X6" s="26">
        <v>211778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3523908</v>
      </c>
      <c r="D7" s="122">
        <v>3250000</v>
      </c>
      <c r="E7" s="26">
        <v>3250000</v>
      </c>
      <c r="F7" s="26">
        <v>248070</v>
      </c>
      <c r="G7" s="26">
        <v>412401</v>
      </c>
      <c r="H7" s="26">
        <v>409229</v>
      </c>
      <c r="I7" s="26">
        <v>1069700</v>
      </c>
      <c r="J7" s="26">
        <v>376153</v>
      </c>
      <c r="K7" s="26">
        <v>285216</v>
      </c>
      <c r="L7" s="26">
        <v>282574</v>
      </c>
      <c r="M7" s="26">
        <v>943943</v>
      </c>
      <c r="N7" s="26">
        <v>328776</v>
      </c>
      <c r="O7" s="26">
        <v>306153</v>
      </c>
      <c r="P7" s="26">
        <v>334864</v>
      </c>
      <c r="Q7" s="26">
        <v>969793</v>
      </c>
      <c r="R7" s="26">
        <v>282749</v>
      </c>
      <c r="S7" s="26">
        <v>333415</v>
      </c>
      <c r="T7" s="26">
        <v>270106</v>
      </c>
      <c r="U7" s="26">
        <v>886270</v>
      </c>
      <c r="V7" s="26">
        <v>3869706</v>
      </c>
      <c r="W7" s="26">
        <v>3250000</v>
      </c>
      <c r="X7" s="26">
        <v>619706</v>
      </c>
      <c r="Y7" s="106">
        <v>19.07</v>
      </c>
      <c r="Z7" s="121">
        <v>3250000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379834</v>
      </c>
      <c r="G8" s="26">
        <v>44444</v>
      </c>
      <c r="H8" s="26">
        <v>23176</v>
      </c>
      <c r="I8" s="26">
        <v>447454</v>
      </c>
      <c r="J8" s="26">
        <v>53144</v>
      </c>
      <c r="K8" s="26">
        <v>45738</v>
      </c>
      <c r="L8" s="26">
        <v>187856</v>
      </c>
      <c r="M8" s="26">
        <v>286738</v>
      </c>
      <c r="N8" s="26">
        <v>173868</v>
      </c>
      <c r="O8" s="26">
        <v>882669</v>
      </c>
      <c r="P8" s="26">
        <v>178431</v>
      </c>
      <c r="Q8" s="26">
        <v>1234968</v>
      </c>
      <c r="R8" s="26">
        <v>161682</v>
      </c>
      <c r="S8" s="26">
        <v>-197446</v>
      </c>
      <c r="T8" s="26">
        <v>0</v>
      </c>
      <c r="U8" s="26">
        <v>-35764</v>
      </c>
      <c r="V8" s="26">
        <v>1933396</v>
      </c>
      <c r="W8" s="26">
        <v>0</v>
      </c>
      <c r="X8" s="26">
        <v>1933396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1148337</v>
      </c>
      <c r="D9" s="122">
        <v>0</v>
      </c>
      <c r="E9" s="26">
        <v>0</v>
      </c>
      <c r="F9" s="26">
        <v>131688</v>
      </c>
      <c r="G9" s="26">
        <v>131737</v>
      </c>
      <c r="H9" s="26">
        <v>132033</v>
      </c>
      <c r="I9" s="26">
        <v>395458</v>
      </c>
      <c r="J9" s="26">
        <v>132423</v>
      </c>
      <c r="K9" s="26">
        <v>132048</v>
      </c>
      <c r="L9" s="26">
        <v>100976</v>
      </c>
      <c r="M9" s="26">
        <v>365447</v>
      </c>
      <c r="N9" s="26">
        <v>100809</v>
      </c>
      <c r="O9" s="26">
        <v>102419</v>
      </c>
      <c r="P9" s="26">
        <v>100784</v>
      </c>
      <c r="Q9" s="26">
        <v>304012</v>
      </c>
      <c r="R9" s="26">
        <v>119725</v>
      </c>
      <c r="S9" s="26">
        <v>102324</v>
      </c>
      <c r="T9" s="26">
        <v>0</v>
      </c>
      <c r="U9" s="26">
        <v>222049</v>
      </c>
      <c r="V9" s="26">
        <v>1286966</v>
      </c>
      <c r="W9" s="26">
        <v>0</v>
      </c>
      <c r="X9" s="26">
        <v>1286966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800000</v>
      </c>
      <c r="E10" s="20">
        <v>800000</v>
      </c>
      <c r="F10" s="20">
        <v>100927</v>
      </c>
      <c r="G10" s="20">
        <v>100744</v>
      </c>
      <c r="H10" s="20">
        <v>101655</v>
      </c>
      <c r="I10" s="20">
        <v>303326</v>
      </c>
      <c r="J10" s="20">
        <v>103186</v>
      </c>
      <c r="K10" s="20">
        <v>100958</v>
      </c>
      <c r="L10" s="20">
        <v>0</v>
      </c>
      <c r="M10" s="20">
        <v>204144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507470</v>
      </c>
      <c r="W10" s="20">
        <v>800000</v>
      </c>
      <c r="X10" s="20">
        <v>-292530</v>
      </c>
      <c r="Y10" s="160">
        <v>-36.57</v>
      </c>
      <c r="Z10" s="96">
        <v>800000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70475</v>
      </c>
      <c r="D12" s="122">
        <v>56000</v>
      </c>
      <c r="E12" s="26">
        <v>56000</v>
      </c>
      <c r="F12" s="26">
        <v>4182</v>
      </c>
      <c r="G12" s="26">
        <v>4311</v>
      </c>
      <c r="H12" s="26">
        <v>6922</v>
      </c>
      <c r="I12" s="26">
        <v>15415</v>
      </c>
      <c r="J12" s="26">
        <v>5540</v>
      </c>
      <c r="K12" s="26">
        <v>4249</v>
      </c>
      <c r="L12" s="26">
        <v>3136</v>
      </c>
      <c r="M12" s="26">
        <v>12925</v>
      </c>
      <c r="N12" s="26">
        <v>3517</v>
      </c>
      <c r="O12" s="26">
        <v>8529</v>
      </c>
      <c r="P12" s="26">
        <v>23731</v>
      </c>
      <c r="Q12" s="26">
        <v>35777</v>
      </c>
      <c r="R12" s="26">
        <v>6012</v>
      </c>
      <c r="S12" s="26">
        <v>7440</v>
      </c>
      <c r="T12" s="26">
        <v>5819</v>
      </c>
      <c r="U12" s="26">
        <v>19271</v>
      </c>
      <c r="V12" s="26">
        <v>83388</v>
      </c>
      <c r="W12" s="26">
        <v>56000</v>
      </c>
      <c r="X12" s="26">
        <v>27388</v>
      </c>
      <c r="Y12" s="106">
        <v>48.91</v>
      </c>
      <c r="Z12" s="121">
        <v>56000</v>
      </c>
    </row>
    <row r="13" spans="1:26" ht="13.5">
      <c r="A13" s="157" t="s">
        <v>108</v>
      </c>
      <c r="B13" s="161"/>
      <c r="C13" s="121">
        <v>799617</v>
      </c>
      <c r="D13" s="122">
        <v>860000</v>
      </c>
      <c r="E13" s="26">
        <v>860000</v>
      </c>
      <c r="F13" s="26">
        <v>48439</v>
      </c>
      <c r="G13" s="26">
        <v>64578</v>
      </c>
      <c r="H13" s="26">
        <v>21967</v>
      </c>
      <c r="I13" s="26">
        <v>134984</v>
      </c>
      <c r="J13" s="26">
        <v>53997</v>
      </c>
      <c r="K13" s="26">
        <v>48197</v>
      </c>
      <c r="L13" s="26">
        <v>41687</v>
      </c>
      <c r="M13" s="26">
        <v>143881</v>
      </c>
      <c r="N13" s="26">
        <v>43274</v>
      </c>
      <c r="O13" s="26">
        <v>39249</v>
      </c>
      <c r="P13" s="26">
        <v>34694</v>
      </c>
      <c r="Q13" s="26">
        <v>117217</v>
      </c>
      <c r="R13" s="26">
        <v>39230</v>
      </c>
      <c r="S13" s="26">
        <v>33637</v>
      </c>
      <c r="T13" s="26">
        <v>28326</v>
      </c>
      <c r="U13" s="26">
        <v>101193</v>
      </c>
      <c r="V13" s="26">
        <v>497275</v>
      </c>
      <c r="W13" s="26">
        <v>860000</v>
      </c>
      <c r="X13" s="26">
        <v>-362725</v>
      </c>
      <c r="Y13" s="106">
        <v>-42.18</v>
      </c>
      <c r="Z13" s="121">
        <v>860000</v>
      </c>
    </row>
    <row r="14" spans="1:26" ht="13.5">
      <c r="A14" s="157" t="s">
        <v>109</v>
      </c>
      <c r="B14" s="161"/>
      <c r="C14" s="121">
        <v>71200</v>
      </c>
      <c r="D14" s="122">
        <v>68000</v>
      </c>
      <c r="E14" s="26">
        <v>68000</v>
      </c>
      <c r="F14" s="26">
        <v>4822</v>
      </c>
      <c r="G14" s="26">
        <v>5367</v>
      </c>
      <c r="H14" s="26">
        <v>5608</v>
      </c>
      <c r="I14" s="26">
        <v>15797</v>
      </c>
      <c r="J14" s="26">
        <v>51434</v>
      </c>
      <c r="K14" s="26">
        <v>52131</v>
      </c>
      <c r="L14" s="26">
        <v>53413</v>
      </c>
      <c r="M14" s="26">
        <v>156978</v>
      </c>
      <c r="N14" s="26">
        <v>55348</v>
      </c>
      <c r="O14" s="26">
        <v>55545</v>
      </c>
      <c r="P14" s="26">
        <v>63170</v>
      </c>
      <c r="Q14" s="26">
        <v>174063</v>
      </c>
      <c r="R14" s="26">
        <v>60907</v>
      </c>
      <c r="S14" s="26">
        <v>59040</v>
      </c>
      <c r="T14" s="26">
        <v>56613</v>
      </c>
      <c r="U14" s="26">
        <v>176560</v>
      </c>
      <c r="V14" s="26">
        <v>523398</v>
      </c>
      <c r="W14" s="26">
        <v>68000</v>
      </c>
      <c r="X14" s="26">
        <v>455398</v>
      </c>
      <c r="Y14" s="106">
        <v>669.7</v>
      </c>
      <c r="Z14" s="121">
        <v>68000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4391</v>
      </c>
      <c r="D16" s="122">
        <v>1500</v>
      </c>
      <c r="E16" s="26">
        <v>1500</v>
      </c>
      <c r="F16" s="26">
        <v>0</v>
      </c>
      <c r="G16" s="26">
        <v>0</v>
      </c>
      <c r="H16" s="26">
        <v>1550</v>
      </c>
      <c r="I16" s="26">
        <v>1550</v>
      </c>
      <c r="J16" s="26">
        <v>600</v>
      </c>
      <c r="K16" s="26">
        <v>0</v>
      </c>
      <c r="L16" s="26">
        <v>0</v>
      </c>
      <c r="M16" s="26">
        <v>600</v>
      </c>
      <c r="N16" s="26">
        <v>734</v>
      </c>
      <c r="O16" s="26">
        <v>0</v>
      </c>
      <c r="P16" s="26">
        <v>500</v>
      </c>
      <c r="Q16" s="26">
        <v>1234</v>
      </c>
      <c r="R16" s="26">
        <v>1257</v>
      </c>
      <c r="S16" s="26">
        <v>1100</v>
      </c>
      <c r="T16" s="26">
        <v>0</v>
      </c>
      <c r="U16" s="26">
        <v>2357</v>
      </c>
      <c r="V16" s="26">
        <v>5741</v>
      </c>
      <c r="W16" s="26">
        <v>1500</v>
      </c>
      <c r="X16" s="26">
        <v>4241</v>
      </c>
      <c r="Y16" s="106">
        <v>282.73</v>
      </c>
      <c r="Z16" s="121">
        <v>1500</v>
      </c>
    </row>
    <row r="17" spans="1:26" ht="13.5">
      <c r="A17" s="157" t="s">
        <v>112</v>
      </c>
      <c r="B17" s="161"/>
      <c r="C17" s="121">
        <v>194288</v>
      </c>
      <c r="D17" s="122">
        <v>0</v>
      </c>
      <c r="E17" s="26">
        <v>0</v>
      </c>
      <c r="F17" s="26">
        <v>97033</v>
      </c>
      <c r="G17" s="26">
        <v>-32466</v>
      </c>
      <c r="H17" s="26">
        <v>31227</v>
      </c>
      <c r="I17" s="26">
        <v>95794</v>
      </c>
      <c r="J17" s="26">
        <v>-15950</v>
      </c>
      <c r="K17" s="26">
        <v>55507</v>
      </c>
      <c r="L17" s="26">
        <v>67715</v>
      </c>
      <c r="M17" s="26">
        <v>107272</v>
      </c>
      <c r="N17" s="26">
        <v>-18901</v>
      </c>
      <c r="O17" s="26">
        <v>8614</v>
      </c>
      <c r="P17" s="26">
        <v>-4345</v>
      </c>
      <c r="Q17" s="26">
        <v>-14632</v>
      </c>
      <c r="R17" s="26">
        <v>64678</v>
      </c>
      <c r="S17" s="26">
        <v>-64449</v>
      </c>
      <c r="T17" s="26">
        <v>19</v>
      </c>
      <c r="U17" s="26">
        <v>248</v>
      </c>
      <c r="V17" s="26">
        <v>188682</v>
      </c>
      <c r="W17" s="26">
        <v>0</v>
      </c>
      <c r="X17" s="26">
        <v>188682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-96827</v>
      </c>
      <c r="D18" s="122">
        <v>125000</v>
      </c>
      <c r="E18" s="26">
        <v>125000</v>
      </c>
      <c r="F18" s="26">
        <v>499303</v>
      </c>
      <c r="G18" s="26">
        <v>19978</v>
      </c>
      <c r="H18" s="26">
        <v>-8290</v>
      </c>
      <c r="I18" s="26">
        <v>510991</v>
      </c>
      <c r="J18" s="26">
        <v>503926</v>
      </c>
      <c r="K18" s="26">
        <v>837196</v>
      </c>
      <c r="L18" s="26">
        <v>394755</v>
      </c>
      <c r="M18" s="26">
        <v>1735877</v>
      </c>
      <c r="N18" s="26">
        <v>23671</v>
      </c>
      <c r="O18" s="26">
        <v>819695</v>
      </c>
      <c r="P18" s="26">
        <v>276905</v>
      </c>
      <c r="Q18" s="26">
        <v>1120271</v>
      </c>
      <c r="R18" s="26">
        <v>532906</v>
      </c>
      <c r="S18" s="26">
        <v>112944</v>
      </c>
      <c r="T18" s="26">
        <v>1273922</v>
      </c>
      <c r="U18" s="26">
        <v>1919772</v>
      </c>
      <c r="V18" s="26">
        <v>5286911</v>
      </c>
      <c r="W18" s="26">
        <v>125000</v>
      </c>
      <c r="X18" s="26">
        <v>5161911</v>
      </c>
      <c r="Y18" s="106">
        <v>4129.53</v>
      </c>
      <c r="Z18" s="121">
        <v>125000</v>
      </c>
    </row>
    <row r="19" spans="1:26" ht="13.5">
      <c r="A19" s="157" t="s">
        <v>33</v>
      </c>
      <c r="B19" s="161"/>
      <c r="C19" s="121">
        <v>23535344</v>
      </c>
      <c r="D19" s="122">
        <v>24642930</v>
      </c>
      <c r="E19" s="26">
        <v>24642930</v>
      </c>
      <c r="F19" s="26">
        <v>8328736</v>
      </c>
      <c r="G19" s="26">
        <v>0</v>
      </c>
      <c r="H19" s="26">
        <v>0</v>
      </c>
      <c r="I19" s="26">
        <v>8328736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6895735</v>
      </c>
      <c r="Q19" s="26">
        <v>6895735</v>
      </c>
      <c r="R19" s="26">
        <v>0</v>
      </c>
      <c r="S19" s="26">
        <v>0</v>
      </c>
      <c r="T19" s="26">
        <v>82000</v>
      </c>
      <c r="U19" s="26">
        <v>82000</v>
      </c>
      <c r="V19" s="26">
        <v>15306471</v>
      </c>
      <c r="W19" s="26">
        <v>24642930</v>
      </c>
      <c r="X19" s="26">
        <v>-9336459</v>
      </c>
      <c r="Y19" s="106">
        <v>-37.89</v>
      </c>
      <c r="Z19" s="121">
        <v>24642930</v>
      </c>
    </row>
    <row r="20" spans="1:26" ht="13.5">
      <c r="A20" s="157" t="s">
        <v>34</v>
      </c>
      <c r="B20" s="161" t="s">
        <v>95</v>
      </c>
      <c r="C20" s="121">
        <v>-1976052</v>
      </c>
      <c r="D20" s="122">
        <v>-36863818</v>
      </c>
      <c r="E20" s="20">
        <v>-36863818</v>
      </c>
      <c r="F20" s="20">
        <v>37909</v>
      </c>
      <c r="G20" s="20">
        <v>2981</v>
      </c>
      <c r="H20" s="20">
        <v>6522</v>
      </c>
      <c r="I20" s="20">
        <v>47412</v>
      </c>
      <c r="J20" s="20">
        <v>29233</v>
      </c>
      <c r="K20" s="20">
        <v>6359251</v>
      </c>
      <c r="L20" s="20">
        <v>5902</v>
      </c>
      <c r="M20" s="20">
        <v>6394386</v>
      </c>
      <c r="N20" s="20">
        <v>12875</v>
      </c>
      <c r="O20" s="20">
        <v>51738</v>
      </c>
      <c r="P20" s="20">
        <v>37325</v>
      </c>
      <c r="Q20" s="20">
        <v>101938</v>
      </c>
      <c r="R20" s="20">
        <v>5548</v>
      </c>
      <c r="S20" s="20">
        <v>2502</v>
      </c>
      <c r="T20" s="20">
        <v>15870</v>
      </c>
      <c r="U20" s="20">
        <v>23920</v>
      </c>
      <c r="V20" s="20">
        <v>6567656</v>
      </c>
      <c r="W20" s="20">
        <v>-36863818</v>
      </c>
      <c r="X20" s="20">
        <v>43431474</v>
      </c>
      <c r="Y20" s="160">
        <v>-117.82</v>
      </c>
      <c r="Z20" s="96">
        <v>-36863818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28649536</v>
      </c>
      <c r="D22" s="165">
        <f t="shared" si="0"/>
        <v>31727879</v>
      </c>
      <c r="E22" s="166">
        <f t="shared" si="0"/>
        <v>31727879</v>
      </c>
      <c r="F22" s="166">
        <f t="shared" si="0"/>
        <v>10240646</v>
      </c>
      <c r="G22" s="166">
        <f t="shared" si="0"/>
        <v>756244</v>
      </c>
      <c r="H22" s="166">
        <f t="shared" si="0"/>
        <v>735454</v>
      </c>
      <c r="I22" s="166">
        <f t="shared" si="0"/>
        <v>11732344</v>
      </c>
      <c r="J22" s="166">
        <f t="shared" si="0"/>
        <v>1308944</v>
      </c>
      <c r="K22" s="166">
        <f t="shared" si="0"/>
        <v>7945745</v>
      </c>
      <c r="L22" s="166">
        <f t="shared" si="0"/>
        <v>1163655</v>
      </c>
      <c r="M22" s="166">
        <f t="shared" si="0"/>
        <v>10418344</v>
      </c>
      <c r="N22" s="166">
        <f t="shared" si="0"/>
        <v>749959</v>
      </c>
      <c r="O22" s="166">
        <f t="shared" si="0"/>
        <v>2300936</v>
      </c>
      <c r="P22" s="166">
        <f t="shared" si="0"/>
        <v>7968209</v>
      </c>
      <c r="Q22" s="166">
        <f t="shared" si="0"/>
        <v>11019104</v>
      </c>
      <c r="R22" s="166">
        <f t="shared" si="0"/>
        <v>1301546</v>
      </c>
      <c r="S22" s="166">
        <f t="shared" si="0"/>
        <v>416118</v>
      </c>
      <c r="T22" s="166">
        <f t="shared" si="0"/>
        <v>1758286</v>
      </c>
      <c r="U22" s="166">
        <f t="shared" si="0"/>
        <v>3475950</v>
      </c>
      <c r="V22" s="166">
        <f t="shared" si="0"/>
        <v>36645742</v>
      </c>
      <c r="W22" s="166">
        <f t="shared" si="0"/>
        <v>31727879</v>
      </c>
      <c r="X22" s="166">
        <f t="shared" si="0"/>
        <v>4917863</v>
      </c>
      <c r="Y22" s="167">
        <f>+IF(W22&lt;&gt;0,+(X22/W22)*100,0)</f>
        <v>15.500131603502396</v>
      </c>
      <c r="Z22" s="164">
        <f>SUM(Z5:Z21)</f>
        <v>31727879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8616559</v>
      </c>
      <c r="D25" s="122">
        <v>12215736</v>
      </c>
      <c r="E25" s="26">
        <v>12215736</v>
      </c>
      <c r="F25" s="26">
        <v>1233452</v>
      </c>
      <c r="G25" s="26">
        <v>153600</v>
      </c>
      <c r="H25" s="26">
        <v>1022660</v>
      </c>
      <c r="I25" s="26">
        <v>2409712</v>
      </c>
      <c r="J25" s="26">
        <v>1148233</v>
      </c>
      <c r="K25" s="26">
        <v>1047748</v>
      </c>
      <c r="L25" s="26">
        <v>1397239</v>
      </c>
      <c r="M25" s="26">
        <v>3593220</v>
      </c>
      <c r="N25" s="26">
        <v>1153770</v>
      </c>
      <c r="O25" s="26">
        <v>1511371</v>
      </c>
      <c r="P25" s="26">
        <v>1032141</v>
      </c>
      <c r="Q25" s="26">
        <v>3697282</v>
      </c>
      <c r="R25" s="26">
        <v>1350521</v>
      </c>
      <c r="S25" s="26">
        <v>1148510</v>
      </c>
      <c r="T25" s="26">
        <v>933661</v>
      </c>
      <c r="U25" s="26">
        <v>3432692</v>
      </c>
      <c r="V25" s="26">
        <v>13132906</v>
      </c>
      <c r="W25" s="26">
        <v>12215736</v>
      </c>
      <c r="X25" s="26">
        <v>917170</v>
      </c>
      <c r="Y25" s="106">
        <v>7.51</v>
      </c>
      <c r="Z25" s="121">
        <v>12215736</v>
      </c>
    </row>
    <row r="26" spans="1:26" ht="13.5">
      <c r="A26" s="159" t="s">
        <v>37</v>
      </c>
      <c r="B26" s="158"/>
      <c r="C26" s="121">
        <v>0</v>
      </c>
      <c r="D26" s="122">
        <v>0</v>
      </c>
      <c r="E26" s="26">
        <v>0</v>
      </c>
      <c r="F26" s="26">
        <v>81685</v>
      </c>
      <c r="G26" s="26">
        <v>6497</v>
      </c>
      <c r="H26" s="26">
        <v>90199</v>
      </c>
      <c r="I26" s="26">
        <v>178381</v>
      </c>
      <c r="J26" s="26">
        <v>80864</v>
      </c>
      <c r="K26" s="26">
        <v>80864</v>
      </c>
      <c r="L26" s="26">
        <v>80864</v>
      </c>
      <c r="M26" s="26">
        <v>242592</v>
      </c>
      <c r="N26" s="26">
        <v>105988</v>
      </c>
      <c r="O26" s="26">
        <v>105988</v>
      </c>
      <c r="P26" s="26">
        <v>115796</v>
      </c>
      <c r="Q26" s="26">
        <v>327772</v>
      </c>
      <c r="R26" s="26">
        <v>115796</v>
      </c>
      <c r="S26" s="26">
        <v>86100</v>
      </c>
      <c r="T26" s="26">
        <v>106860</v>
      </c>
      <c r="U26" s="26">
        <v>308756</v>
      </c>
      <c r="V26" s="26">
        <v>1057501</v>
      </c>
      <c r="W26" s="26">
        <v>0</v>
      </c>
      <c r="X26" s="26">
        <v>1057501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461360</v>
      </c>
      <c r="D27" s="122">
        <v>750000</v>
      </c>
      <c r="E27" s="26">
        <v>750000</v>
      </c>
      <c r="F27" s="26">
        <v>0</v>
      </c>
      <c r="G27" s="26">
        <v>-2500</v>
      </c>
      <c r="H27" s="26">
        <v>0</v>
      </c>
      <c r="I27" s="26">
        <v>-2500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-2500</v>
      </c>
      <c r="W27" s="26">
        <v>750000</v>
      </c>
      <c r="X27" s="26">
        <v>-752500</v>
      </c>
      <c r="Y27" s="106">
        <v>-100.33</v>
      </c>
      <c r="Z27" s="121">
        <v>750000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50000</v>
      </c>
      <c r="E29" s="26">
        <v>50000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24421</v>
      </c>
      <c r="S29" s="26">
        <v>0</v>
      </c>
      <c r="T29" s="26">
        <v>0</v>
      </c>
      <c r="U29" s="26">
        <v>24421</v>
      </c>
      <c r="V29" s="26">
        <v>24421</v>
      </c>
      <c r="W29" s="26">
        <v>50000</v>
      </c>
      <c r="X29" s="26">
        <v>-25579</v>
      </c>
      <c r="Y29" s="106">
        <v>-51.16</v>
      </c>
      <c r="Z29" s="121">
        <v>50000</v>
      </c>
    </row>
    <row r="30" spans="1:26" ht="13.5">
      <c r="A30" s="159" t="s">
        <v>118</v>
      </c>
      <c r="B30" s="158" t="s">
        <v>95</v>
      </c>
      <c r="C30" s="121">
        <v>3866623</v>
      </c>
      <c r="D30" s="122">
        <v>4000000</v>
      </c>
      <c r="E30" s="26">
        <v>4000000</v>
      </c>
      <c r="F30" s="26">
        <v>0</v>
      </c>
      <c r="G30" s="26">
        <v>2150059</v>
      </c>
      <c r="H30" s="26">
        <v>503753</v>
      </c>
      <c r="I30" s="26">
        <v>2653812</v>
      </c>
      <c r="J30" s="26">
        <v>-383947</v>
      </c>
      <c r="K30" s="26">
        <v>377356</v>
      </c>
      <c r="L30" s="26">
        <v>382361</v>
      </c>
      <c r="M30" s="26">
        <v>375770</v>
      </c>
      <c r="N30" s="26">
        <v>0</v>
      </c>
      <c r="O30" s="26">
        <v>947505</v>
      </c>
      <c r="P30" s="26">
        <v>5512</v>
      </c>
      <c r="Q30" s="26">
        <v>953017</v>
      </c>
      <c r="R30" s="26">
        <v>697898</v>
      </c>
      <c r="S30" s="26">
        <v>413973</v>
      </c>
      <c r="T30" s="26">
        <v>589795</v>
      </c>
      <c r="U30" s="26">
        <v>1701666</v>
      </c>
      <c r="V30" s="26">
        <v>5684265</v>
      </c>
      <c r="W30" s="26">
        <v>4000000</v>
      </c>
      <c r="X30" s="26">
        <v>1684265</v>
      </c>
      <c r="Y30" s="106">
        <v>42.11</v>
      </c>
      <c r="Z30" s="121">
        <v>4000000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1762000</v>
      </c>
      <c r="E31" s="26">
        <v>1762000</v>
      </c>
      <c r="F31" s="26">
        <v>115512</v>
      </c>
      <c r="G31" s="26">
        <v>55401</v>
      </c>
      <c r="H31" s="26">
        <v>137312</v>
      </c>
      <c r="I31" s="26">
        <v>308225</v>
      </c>
      <c r="J31" s="26">
        <v>545242</v>
      </c>
      <c r="K31" s="26">
        <v>66713</v>
      </c>
      <c r="L31" s="26">
        <v>176774</v>
      </c>
      <c r="M31" s="26">
        <v>788729</v>
      </c>
      <c r="N31" s="26">
        <v>220821</v>
      </c>
      <c r="O31" s="26">
        <v>101533</v>
      </c>
      <c r="P31" s="26">
        <v>176276</v>
      </c>
      <c r="Q31" s="26">
        <v>498630</v>
      </c>
      <c r="R31" s="26">
        <v>150603</v>
      </c>
      <c r="S31" s="26">
        <v>188463</v>
      </c>
      <c r="T31" s="26">
        <v>197014</v>
      </c>
      <c r="U31" s="26">
        <v>536080</v>
      </c>
      <c r="V31" s="26">
        <v>2131664</v>
      </c>
      <c r="W31" s="26">
        <v>1762000</v>
      </c>
      <c r="X31" s="26">
        <v>369664</v>
      </c>
      <c r="Y31" s="106">
        <v>20.98</v>
      </c>
      <c r="Z31" s="121">
        <v>1762000</v>
      </c>
    </row>
    <row r="32" spans="1:26" ht="13.5">
      <c r="A32" s="159" t="s">
        <v>121</v>
      </c>
      <c r="B32" s="158"/>
      <c r="C32" s="121">
        <v>0</v>
      </c>
      <c r="D32" s="122">
        <v>580000</v>
      </c>
      <c r="E32" s="26">
        <v>580000</v>
      </c>
      <c r="F32" s="26">
        <v>42889</v>
      </c>
      <c r="G32" s="26">
        <v>80982</v>
      </c>
      <c r="H32" s="26">
        <v>73430</v>
      </c>
      <c r="I32" s="26">
        <v>197301</v>
      </c>
      <c r="J32" s="26">
        <v>59648</v>
      </c>
      <c r="K32" s="26">
        <v>12564</v>
      </c>
      <c r="L32" s="26">
        <v>27361</v>
      </c>
      <c r="M32" s="26">
        <v>99573</v>
      </c>
      <c r="N32" s="26">
        <v>39988</v>
      </c>
      <c r="O32" s="26">
        <v>38861</v>
      </c>
      <c r="P32" s="26">
        <v>105969</v>
      </c>
      <c r="Q32" s="26">
        <v>184818</v>
      </c>
      <c r="R32" s="26">
        <v>41362</v>
      </c>
      <c r="S32" s="26">
        <v>49402</v>
      </c>
      <c r="T32" s="26">
        <v>48711</v>
      </c>
      <c r="U32" s="26">
        <v>139475</v>
      </c>
      <c r="V32" s="26">
        <v>621167</v>
      </c>
      <c r="W32" s="26">
        <v>580000</v>
      </c>
      <c r="X32" s="26">
        <v>41167</v>
      </c>
      <c r="Y32" s="106">
        <v>7.1</v>
      </c>
      <c r="Z32" s="121">
        <v>580000</v>
      </c>
    </row>
    <row r="33" spans="1:26" ht="13.5">
      <c r="A33" s="159" t="s">
        <v>41</v>
      </c>
      <c r="B33" s="158"/>
      <c r="C33" s="121">
        <v>28991546</v>
      </c>
      <c r="D33" s="122">
        <v>15799410</v>
      </c>
      <c r="E33" s="26">
        <v>15799410</v>
      </c>
      <c r="F33" s="26">
        <v>341598</v>
      </c>
      <c r="G33" s="26">
        <v>582660</v>
      </c>
      <c r="H33" s="26">
        <v>615145</v>
      </c>
      <c r="I33" s="26">
        <v>1539403</v>
      </c>
      <c r="J33" s="26">
        <v>964700</v>
      </c>
      <c r="K33" s="26">
        <v>457803</v>
      </c>
      <c r="L33" s="26">
        <v>467207</v>
      </c>
      <c r="M33" s="26">
        <v>1889710</v>
      </c>
      <c r="N33" s="26">
        <v>389769</v>
      </c>
      <c r="O33" s="26">
        <v>338312</v>
      </c>
      <c r="P33" s="26">
        <v>412306</v>
      </c>
      <c r="Q33" s="26">
        <v>1140387</v>
      </c>
      <c r="R33" s="26">
        <v>489471</v>
      </c>
      <c r="S33" s="26">
        <v>883621</v>
      </c>
      <c r="T33" s="26">
        <v>858993</v>
      </c>
      <c r="U33" s="26">
        <v>2232085</v>
      </c>
      <c r="V33" s="26">
        <v>6801585</v>
      </c>
      <c r="W33" s="26">
        <v>15799410</v>
      </c>
      <c r="X33" s="26">
        <v>-8997825</v>
      </c>
      <c r="Y33" s="106">
        <v>-56.95</v>
      </c>
      <c r="Z33" s="121">
        <v>15799410</v>
      </c>
    </row>
    <row r="34" spans="1:26" ht="13.5">
      <c r="A34" s="159" t="s">
        <v>42</v>
      </c>
      <c r="B34" s="158" t="s">
        <v>122</v>
      </c>
      <c r="C34" s="121">
        <v>4992170</v>
      </c>
      <c r="D34" s="122">
        <v>4151000</v>
      </c>
      <c r="E34" s="26">
        <v>4151000</v>
      </c>
      <c r="F34" s="26">
        <v>263232</v>
      </c>
      <c r="G34" s="26">
        <v>449397</v>
      </c>
      <c r="H34" s="26">
        <v>902094</v>
      </c>
      <c r="I34" s="26">
        <v>1614723</v>
      </c>
      <c r="J34" s="26">
        <v>1244935</v>
      </c>
      <c r="K34" s="26">
        <v>727236</v>
      </c>
      <c r="L34" s="26">
        <v>1339289</v>
      </c>
      <c r="M34" s="26">
        <v>3311460</v>
      </c>
      <c r="N34" s="26">
        <v>1348597</v>
      </c>
      <c r="O34" s="26">
        <v>586145</v>
      </c>
      <c r="P34" s="26">
        <v>891952</v>
      </c>
      <c r="Q34" s="26">
        <v>2826694</v>
      </c>
      <c r="R34" s="26">
        <v>875344</v>
      </c>
      <c r="S34" s="26">
        <v>1569795</v>
      </c>
      <c r="T34" s="26">
        <v>654780</v>
      </c>
      <c r="U34" s="26">
        <v>3099919</v>
      </c>
      <c r="V34" s="26">
        <v>10852796</v>
      </c>
      <c r="W34" s="26">
        <v>4151000</v>
      </c>
      <c r="X34" s="26">
        <v>6701796</v>
      </c>
      <c r="Y34" s="106">
        <v>161.45</v>
      </c>
      <c r="Z34" s="121">
        <v>4151000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4</v>
      </c>
      <c r="S35" s="26">
        <v>0</v>
      </c>
      <c r="T35" s="26">
        <v>0</v>
      </c>
      <c r="U35" s="26">
        <v>4</v>
      </c>
      <c r="V35" s="26">
        <v>4</v>
      </c>
      <c r="W35" s="26">
        <v>0</v>
      </c>
      <c r="X35" s="26">
        <v>4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46928258</v>
      </c>
      <c r="D36" s="165">
        <f t="shared" si="1"/>
        <v>39308146</v>
      </c>
      <c r="E36" s="166">
        <f t="shared" si="1"/>
        <v>39308146</v>
      </c>
      <c r="F36" s="166">
        <f t="shared" si="1"/>
        <v>2078368</v>
      </c>
      <c r="G36" s="166">
        <f t="shared" si="1"/>
        <v>3476096</v>
      </c>
      <c r="H36" s="166">
        <f t="shared" si="1"/>
        <v>3344593</v>
      </c>
      <c r="I36" s="166">
        <f t="shared" si="1"/>
        <v>8899057</v>
      </c>
      <c r="J36" s="166">
        <f t="shared" si="1"/>
        <v>3659675</v>
      </c>
      <c r="K36" s="166">
        <f t="shared" si="1"/>
        <v>2770284</v>
      </c>
      <c r="L36" s="166">
        <f t="shared" si="1"/>
        <v>3871095</v>
      </c>
      <c r="M36" s="166">
        <f t="shared" si="1"/>
        <v>10301054</v>
      </c>
      <c r="N36" s="166">
        <f t="shared" si="1"/>
        <v>3258933</v>
      </c>
      <c r="O36" s="166">
        <f t="shared" si="1"/>
        <v>3629715</v>
      </c>
      <c r="P36" s="166">
        <f t="shared" si="1"/>
        <v>2739952</v>
      </c>
      <c r="Q36" s="166">
        <f t="shared" si="1"/>
        <v>9628600</v>
      </c>
      <c r="R36" s="166">
        <f t="shared" si="1"/>
        <v>3745420</v>
      </c>
      <c r="S36" s="166">
        <f t="shared" si="1"/>
        <v>4339864</v>
      </c>
      <c r="T36" s="166">
        <f t="shared" si="1"/>
        <v>3389814</v>
      </c>
      <c r="U36" s="166">
        <f t="shared" si="1"/>
        <v>11475098</v>
      </c>
      <c r="V36" s="166">
        <f t="shared" si="1"/>
        <v>40303809</v>
      </c>
      <c r="W36" s="166">
        <f t="shared" si="1"/>
        <v>39308146</v>
      </c>
      <c r="X36" s="166">
        <f t="shared" si="1"/>
        <v>995663</v>
      </c>
      <c r="Y36" s="167">
        <f>+IF(W36&lt;&gt;0,+(X36/W36)*100,0)</f>
        <v>2.532968611646044</v>
      </c>
      <c r="Z36" s="164">
        <f>SUM(Z25:Z35)</f>
        <v>39308146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-18278722</v>
      </c>
      <c r="D38" s="176">
        <f t="shared" si="2"/>
        <v>-7580267</v>
      </c>
      <c r="E38" s="72">
        <f t="shared" si="2"/>
        <v>-7580267</v>
      </c>
      <c r="F38" s="72">
        <f t="shared" si="2"/>
        <v>8162278</v>
      </c>
      <c r="G38" s="72">
        <f t="shared" si="2"/>
        <v>-2719852</v>
      </c>
      <c r="H38" s="72">
        <f t="shared" si="2"/>
        <v>-2609139</v>
      </c>
      <c r="I38" s="72">
        <f t="shared" si="2"/>
        <v>2833287</v>
      </c>
      <c r="J38" s="72">
        <f t="shared" si="2"/>
        <v>-2350731</v>
      </c>
      <c r="K38" s="72">
        <f t="shared" si="2"/>
        <v>5175461</v>
      </c>
      <c r="L38" s="72">
        <f t="shared" si="2"/>
        <v>-2707440</v>
      </c>
      <c r="M38" s="72">
        <f t="shared" si="2"/>
        <v>117290</v>
      </c>
      <c r="N38" s="72">
        <f t="shared" si="2"/>
        <v>-2508974</v>
      </c>
      <c r="O38" s="72">
        <f t="shared" si="2"/>
        <v>-1328779</v>
      </c>
      <c r="P38" s="72">
        <f t="shared" si="2"/>
        <v>5228257</v>
      </c>
      <c r="Q38" s="72">
        <f t="shared" si="2"/>
        <v>1390504</v>
      </c>
      <c r="R38" s="72">
        <f t="shared" si="2"/>
        <v>-2443874</v>
      </c>
      <c r="S38" s="72">
        <f t="shared" si="2"/>
        <v>-3923746</v>
      </c>
      <c r="T38" s="72">
        <f t="shared" si="2"/>
        <v>-1631528</v>
      </c>
      <c r="U38" s="72">
        <f t="shared" si="2"/>
        <v>-7999148</v>
      </c>
      <c r="V38" s="72">
        <f t="shared" si="2"/>
        <v>-3658067</v>
      </c>
      <c r="W38" s="72">
        <f>IF(E22=E36,0,W22-W36)</f>
        <v>-7580267</v>
      </c>
      <c r="X38" s="72">
        <f t="shared" si="2"/>
        <v>3922200</v>
      </c>
      <c r="Y38" s="177">
        <f>+IF(W38&lt;&gt;0,+(X38/W38)*100,0)</f>
        <v>-51.742240741651976</v>
      </c>
      <c r="Z38" s="175">
        <f>+Z22-Z36</f>
        <v>-7580267</v>
      </c>
    </row>
    <row r="39" spans="1:26" ht="13.5">
      <c r="A39" s="157" t="s">
        <v>45</v>
      </c>
      <c r="B39" s="161"/>
      <c r="C39" s="121">
        <v>33949979</v>
      </c>
      <c r="D39" s="122">
        <v>7607060</v>
      </c>
      <c r="E39" s="26">
        <v>7607060</v>
      </c>
      <c r="F39" s="26">
        <v>0</v>
      </c>
      <c r="G39" s="26">
        <v>0</v>
      </c>
      <c r="H39" s="26">
        <v>-8103</v>
      </c>
      <c r="I39" s="26">
        <v>-8103</v>
      </c>
      <c r="J39" s="26">
        <v>0</v>
      </c>
      <c r="K39" s="26">
        <v>0</v>
      </c>
      <c r="L39" s="26">
        <v>35</v>
      </c>
      <c r="M39" s="26">
        <v>35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-8068</v>
      </c>
      <c r="W39" s="26">
        <v>7607060</v>
      </c>
      <c r="X39" s="26">
        <v>-7615128</v>
      </c>
      <c r="Y39" s="106">
        <v>-100.11</v>
      </c>
      <c r="Z39" s="121">
        <v>7607060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15671257</v>
      </c>
      <c r="D42" s="183">
        <f t="shared" si="3"/>
        <v>26793</v>
      </c>
      <c r="E42" s="54">
        <f t="shared" si="3"/>
        <v>26793</v>
      </c>
      <c r="F42" s="54">
        <f t="shared" si="3"/>
        <v>8162278</v>
      </c>
      <c r="G42" s="54">
        <f t="shared" si="3"/>
        <v>-2719852</v>
      </c>
      <c r="H42" s="54">
        <f t="shared" si="3"/>
        <v>-2617242</v>
      </c>
      <c r="I42" s="54">
        <f t="shared" si="3"/>
        <v>2825184</v>
      </c>
      <c r="J42" s="54">
        <f t="shared" si="3"/>
        <v>-2350731</v>
      </c>
      <c r="K42" s="54">
        <f t="shared" si="3"/>
        <v>5175461</v>
      </c>
      <c r="L42" s="54">
        <f t="shared" si="3"/>
        <v>-2707405</v>
      </c>
      <c r="M42" s="54">
        <f t="shared" si="3"/>
        <v>117325</v>
      </c>
      <c r="N42" s="54">
        <f t="shared" si="3"/>
        <v>-2508974</v>
      </c>
      <c r="O42" s="54">
        <f t="shared" si="3"/>
        <v>-1328779</v>
      </c>
      <c r="P42" s="54">
        <f t="shared" si="3"/>
        <v>5228257</v>
      </c>
      <c r="Q42" s="54">
        <f t="shared" si="3"/>
        <v>1390504</v>
      </c>
      <c r="R42" s="54">
        <f t="shared" si="3"/>
        <v>-2443874</v>
      </c>
      <c r="S42" s="54">
        <f t="shared" si="3"/>
        <v>-3923746</v>
      </c>
      <c r="T42" s="54">
        <f t="shared" si="3"/>
        <v>-1631528</v>
      </c>
      <c r="U42" s="54">
        <f t="shared" si="3"/>
        <v>-7999148</v>
      </c>
      <c r="V42" s="54">
        <f t="shared" si="3"/>
        <v>-3666135</v>
      </c>
      <c r="W42" s="54">
        <f t="shared" si="3"/>
        <v>26793</v>
      </c>
      <c r="X42" s="54">
        <f t="shared" si="3"/>
        <v>-3692928</v>
      </c>
      <c r="Y42" s="184">
        <f>+IF(W42&lt;&gt;0,+(X42/W42)*100,0)</f>
        <v>-13783.18217444855</v>
      </c>
      <c r="Z42" s="182">
        <f>SUM(Z38:Z41)</f>
        <v>26793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15671257</v>
      </c>
      <c r="D44" s="187">
        <f t="shared" si="4"/>
        <v>26793</v>
      </c>
      <c r="E44" s="43">
        <f t="shared" si="4"/>
        <v>26793</v>
      </c>
      <c r="F44" s="43">
        <f t="shared" si="4"/>
        <v>8162278</v>
      </c>
      <c r="G44" s="43">
        <f t="shared" si="4"/>
        <v>-2719852</v>
      </c>
      <c r="H44" s="43">
        <f t="shared" si="4"/>
        <v>-2617242</v>
      </c>
      <c r="I44" s="43">
        <f t="shared" si="4"/>
        <v>2825184</v>
      </c>
      <c r="J44" s="43">
        <f t="shared" si="4"/>
        <v>-2350731</v>
      </c>
      <c r="K44" s="43">
        <f t="shared" si="4"/>
        <v>5175461</v>
      </c>
      <c r="L44" s="43">
        <f t="shared" si="4"/>
        <v>-2707405</v>
      </c>
      <c r="M44" s="43">
        <f t="shared" si="4"/>
        <v>117325</v>
      </c>
      <c r="N44" s="43">
        <f t="shared" si="4"/>
        <v>-2508974</v>
      </c>
      <c r="O44" s="43">
        <f t="shared" si="4"/>
        <v>-1328779</v>
      </c>
      <c r="P44" s="43">
        <f t="shared" si="4"/>
        <v>5228257</v>
      </c>
      <c r="Q44" s="43">
        <f t="shared" si="4"/>
        <v>1390504</v>
      </c>
      <c r="R44" s="43">
        <f t="shared" si="4"/>
        <v>-2443874</v>
      </c>
      <c r="S44" s="43">
        <f t="shared" si="4"/>
        <v>-3923746</v>
      </c>
      <c r="T44" s="43">
        <f t="shared" si="4"/>
        <v>-1631528</v>
      </c>
      <c r="U44" s="43">
        <f t="shared" si="4"/>
        <v>-7999148</v>
      </c>
      <c r="V44" s="43">
        <f t="shared" si="4"/>
        <v>-3666135</v>
      </c>
      <c r="W44" s="43">
        <f t="shared" si="4"/>
        <v>26793</v>
      </c>
      <c r="X44" s="43">
        <f t="shared" si="4"/>
        <v>-3692928</v>
      </c>
      <c r="Y44" s="188">
        <f>+IF(W44&lt;&gt;0,+(X44/W44)*100,0)</f>
        <v>-13783.18217444855</v>
      </c>
      <c r="Z44" s="186">
        <f>+Z42-Z43</f>
        <v>26793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15671257</v>
      </c>
      <c r="D46" s="183">
        <f t="shared" si="5"/>
        <v>26793</v>
      </c>
      <c r="E46" s="54">
        <f t="shared" si="5"/>
        <v>26793</v>
      </c>
      <c r="F46" s="54">
        <f t="shared" si="5"/>
        <v>8162278</v>
      </c>
      <c r="G46" s="54">
        <f t="shared" si="5"/>
        <v>-2719852</v>
      </c>
      <c r="H46" s="54">
        <f t="shared" si="5"/>
        <v>-2617242</v>
      </c>
      <c r="I46" s="54">
        <f t="shared" si="5"/>
        <v>2825184</v>
      </c>
      <c r="J46" s="54">
        <f t="shared" si="5"/>
        <v>-2350731</v>
      </c>
      <c r="K46" s="54">
        <f t="shared" si="5"/>
        <v>5175461</v>
      </c>
      <c r="L46" s="54">
        <f t="shared" si="5"/>
        <v>-2707405</v>
      </c>
      <c r="M46" s="54">
        <f t="shared" si="5"/>
        <v>117325</v>
      </c>
      <c r="N46" s="54">
        <f t="shared" si="5"/>
        <v>-2508974</v>
      </c>
      <c r="O46" s="54">
        <f t="shared" si="5"/>
        <v>-1328779</v>
      </c>
      <c r="P46" s="54">
        <f t="shared" si="5"/>
        <v>5228257</v>
      </c>
      <c r="Q46" s="54">
        <f t="shared" si="5"/>
        <v>1390504</v>
      </c>
      <c r="R46" s="54">
        <f t="shared" si="5"/>
        <v>-2443874</v>
      </c>
      <c r="S46" s="54">
        <f t="shared" si="5"/>
        <v>-3923746</v>
      </c>
      <c r="T46" s="54">
        <f t="shared" si="5"/>
        <v>-1631528</v>
      </c>
      <c r="U46" s="54">
        <f t="shared" si="5"/>
        <v>-7999148</v>
      </c>
      <c r="V46" s="54">
        <f t="shared" si="5"/>
        <v>-3666135</v>
      </c>
      <c r="W46" s="54">
        <f t="shared" si="5"/>
        <v>26793</v>
      </c>
      <c r="X46" s="54">
        <f t="shared" si="5"/>
        <v>-3692928</v>
      </c>
      <c r="Y46" s="184">
        <f>+IF(W46&lt;&gt;0,+(X46/W46)*100,0)</f>
        <v>-13783.18217444855</v>
      </c>
      <c r="Z46" s="182">
        <f>SUM(Z44:Z45)</f>
        <v>26793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15671257</v>
      </c>
      <c r="D48" s="194">
        <f t="shared" si="6"/>
        <v>26793</v>
      </c>
      <c r="E48" s="195">
        <f t="shared" si="6"/>
        <v>26793</v>
      </c>
      <c r="F48" s="195">
        <f t="shared" si="6"/>
        <v>8162278</v>
      </c>
      <c r="G48" s="196">
        <f t="shared" si="6"/>
        <v>-2719852</v>
      </c>
      <c r="H48" s="196">
        <f t="shared" si="6"/>
        <v>-2617242</v>
      </c>
      <c r="I48" s="196">
        <f t="shared" si="6"/>
        <v>2825184</v>
      </c>
      <c r="J48" s="196">
        <f t="shared" si="6"/>
        <v>-2350731</v>
      </c>
      <c r="K48" s="196">
        <f t="shared" si="6"/>
        <v>5175461</v>
      </c>
      <c r="L48" s="195">
        <f t="shared" si="6"/>
        <v>-2707405</v>
      </c>
      <c r="M48" s="195">
        <f t="shared" si="6"/>
        <v>117325</v>
      </c>
      <c r="N48" s="196">
        <f t="shared" si="6"/>
        <v>-2508974</v>
      </c>
      <c r="O48" s="196">
        <f t="shared" si="6"/>
        <v>-1328779</v>
      </c>
      <c r="P48" s="196">
        <f t="shared" si="6"/>
        <v>5228257</v>
      </c>
      <c r="Q48" s="196">
        <f t="shared" si="6"/>
        <v>1390504</v>
      </c>
      <c r="R48" s="196">
        <f t="shared" si="6"/>
        <v>-2443874</v>
      </c>
      <c r="S48" s="195">
        <f t="shared" si="6"/>
        <v>-3923746</v>
      </c>
      <c r="T48" s="195">
        <f t="shared" si="6"/>
        <v>-1631528</v>
      </c>
      <c r="U48" s="196">
        <f t="shared" si="6"/>
        <v>-7999148</v>
      </c>
      <c r="V48" s="196">
        <f t="shared" si="6"/>
        <v>-3666135</v>
      </c>
      <c r="W48" s="196">
        <f t="shared" si="6"/>
        <v>26793</v>
      </c>
      <c r="X48" s="196">
        <f t="shared" si="6"/>
        <v>-3692928</v>
      </c>
      <c r="Y48" s="197">
        <f>+IF(W48&lt;&gt;0,+(X48/W48)*100,0)</f>
        <v>-13783.18217444855</v>
      </c>
      <c r="Z48" s="198">
        <f>SUM(Z46:Z47)</f>
        <v>26793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664528</v>
      </c>
      <c r="D5" s="120">
        <f t="shared" si="0"/>
        <v>1470000</v>
      </c>
      <c r="E5" s="66">
        <f t="shared" si="0"/>
        <v>1470000</v>
      </c>
      <c r="F5" s="66">
        <f t="shared" si="0"/>
        <v>331244</v>
      </c>
      <c r="G5" s="66">
        <f t="shared" si="0"/>
        <v>21378</v>
      </c>
      <c r="H5" s="66">
        <f t="shared" si="0"/>
        <v>0</v>
      </c>
      <c r="I5" s="66">
        <f t="shared" si="0"/>
        <v>352622</v>
      </c>
      <c r="J5" s="66">
        <f t="shared" si="0"/>
        <v>11500</v>
      </c>
      <c r="K5" s="66">
        <f t="shared" si="0"/>
        <v>3900</v>
      </c>
      <c r="L5" s="66">
        <f t="shared" si="0"/>
        <v>5490</v>
      </c>
      <c r="M5" s="66">
        <f t="shared" si="0"/>
        <v>20890</v>
      </c>
      <c r="N5" s="66">
        <f t="shared" si="0"/>
        <v>10481</v>
      </c>
      <c r="O5" s="66">
        <f t="shared" si="0"/>
        <v>33255</v>
      </c>
      <c r="P5" s="66">
        <f t="shared" si="0"/>
        <v>7502</v>
      </c>
      <c r="Q5" s="66">
        <f t="shared" si="0"/>
        <v>51238</v>
      </c>
      <c r="R5" s="66">
        <f t="shared" si="0"/>
        <v>46212</v>
      </c>
      <c r="S5" s="66">
        <f t="shared" si="0"/>
        <v>10706</v>
      </c>
      <c r="T5" s="66">
        <f t="shared" si="0"/>
        <v>1368</v>
      </c>
      <c r="U5" s="66">
        <f t="shared" si="0"/>
        <v>58286</v>
      </c>
      <c r="V5" s="66">
        <f t="shared" si="0"/>
        <v>483036</v>
      </c>
      <c r="W5" s="66">
        <f t="shared" si="0"/>
        <v>1470000</v>
      </c>
      <c r="X5" s="66">
        <f t="shared" si="0"/>
        <v>-986964</v>
      </c>
      <c r="Y5" s="103">
        <f>+IF(W5&lt;&gt;0,+(X5/W5)*100,0)</f>
        <v>-67.1404081632653</v>
      </c>
      <c r="Z5" s="119">
        <f>SUM(Z6:Z8)</f>
        <v>1470000</v>
      </c>
    </row>
    <row r="6" spans="1:26" ht="13.5">
      <c r="A6" s="104" t="s">
        <v>74</v>
      </c>
      <c r="B6" s="102"/>
      <c r="C6" s="121">
        <v>38001</v>
      </c>
      <c r="D6" s="122">
        <v>1400000</v>
      </c>
      <c r="E6" s="26">
        <v>1400000</v>
      </c>
      <c r="F6" s="26"/>
      <c r="G6" s="26"/>
      <c r="H6" s="26"/>
      <c r="I6" s="26"/>
      <c r="J6" s="26"/>
      <c r="K6" s="26">
        <v>2600</v>
      </c>
      <c r="L6" s="26"/>
      <c r="M6" s="26">
        <v>2600</v>
      </c>
      <c r="N6" s="26">
        <v>700</v>
      </c>
      <c r="O6" s="26">
        <v>3810</v>
      </c>
      <c r="P6" s="26"/>
      <c r="Q6" s="26">
        <v>4510</v>
      </c>
      <c r="R6" s="26">
        <v>16689</v>
      </c>
      <c r="S6" s="26">
        <v>4368</v>
      </c>
      <c r="T6" s="26">
        <v>684</v>
      </c>
      <c r="U6" s="26">
        <v>21741</v>
      </c>
      <c r="V6" s="26">
        <v>28851</v>
      </c>
      <c r="W6" s="26">
        <v>1400000</v>
      </c>
      <c r="X6" s="26">
        <v>-1371149</v>
      </c>
      <c r="Y6" s="106">
        <v>-97.94</v>
      </c>
      <c r="Z6" s="28">
        <v>1400000</v>
      </c>
    </row>
    <row r="7" spans="1:26" ht="13.5">
      <c r="A7" s="104" t="s">
        <v>75</v>
      </c>
      <c r="B7" s="102"/>
      <c r="C7" s="123">
        <v>626527</v>
      </c>
      <c r="D7" s="124">
        <v>50000</v>
      </c>
      <c r="E7" s="125">
        <v>50000</v>
      </c>
      <c r="F7" s="125"/>
      <c r="G7" s="125">
        <v>21378</v>
      </c>
      <c r="H7" s="125"/>
      <c r="I7" s="125">
        <v>21378</v>
      </c>
      <c r="J7" s="125">
        <v>10350</v>
      </c>
      <c r="K7" s="125">
        <v>1300</v>
      </c>
      <c r="L7" s="125">
        <v>4340</v>
      </c>
      <c r="M7" s="125">
        <v>15990</v>
      </c>
      <c r="N7" s="125"/>
      <c r="O7" s="125">
        <v>24453</v>
      </c>
      <c r="P7" s="125">
        <v>6952</v>
      </c>
      <c r="Q7" s="125">
        <v>31405</v>
      </c>
      <c r="R7" s="125">
        <v>29523</v>
      </c>
      <c r="S7" s="125">
        <v>5654</v>
      </c>
      <c r="T7" s="125">
        <v>684</v>
      </c>
      <c r="U7" s="125">
        <v>35861</v>
      </c>
      <c r="V7" s="125">
        <v>104634</v>
      </c>
      <c r="W7" s="125">
        <v>50000</v>
      </c>
      <c r="X7" s="125">
        <v>54634</v>
      </c>
      <c r="Y7" s="107">
        <v>109.27</v>
      </c>
      <c r="Z7" s="200">
        <v>50000</v>
      </c>
    </row>
    <row r="8" spans="1:26" ht="13.5">
      <c r="A8" s="104" t="s">
        <v>76</v>
      </c>
      <c r="B8" s="102"/>
      <c r="C8" s="121"/>
      <c r="D8" s="122">
        <v>20000</v>
      </c>
      <c r="E8" s="26">
        <v>20000</v>
      </c>
      <c r="F8" s="26">
        <v>331244</v>
      </c>
      <c r="G8" s="26"/>
      <c r="H8" s="26"/>
      <c r="I8" s="26">
        <v>331244</v>
      </c>
      <c r="J8" s="26">
        <v>1150</v>
      </c>
      <c r="K8" s="26"/>
      <c r="L8" s="26">
        <v>1150</v>
      </c>
      <c r="M8" s="26">
        <v>2300</v>
      </c>
      <c r="N8" s="26">
        <v>9781</v>
      </c>
      <c r="O8" s="26">
        <v>4992</v>
      </c>
      <c r="P8" s="26">
        <v>550</v>
      </c>
      <c r="Q8" s="26">
        <v>15323</v>
      </c>
      <c r="R8" s="26"/>
      <c r="S8" s="26">
        <v>684</v>
      </c>
      <c r="T8" s="26"/>
      <c r="U8" s="26">
        <v>684</v>
      </c>
      <c r="V8" s="26">
        <v>349551</v>
      </c>
      <c r="W8" s="26">
        <v>20000</v>
      </c>
      <c r="X8" s="26">
        <v>329551</v>
      </c>
      <c r="Y8" s="106">
        <v>1647.76</v>
      </c>
      <c r="Z8" s="28">
        <v>20000</v>
      </c>
    </row>
    <row r="9" spans="1:26" ht="13.5">
      <c r="A9" s="101" t="s">
        <v>77</v>
      </c>
      <c r="B9" s="102"/>
      <c r="C9" s="119">
        <f aca="true" t="shared" si="1" ref="C9:X9">SUM(C10:C14)</f>
        <v>2019602</v>
      </c>
      <c r="D9" s="120">
        <f t="shared" si="1"/>
        <v>4594236</v>
      </c>
      <c r="E9" s="66">
        <f t="shared" si="1"/>
        <v>4594236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21383</v>
      </c>
      <c r="L9" s="66">
        <f t="shared" si="1"/>
        <v>4400</v>
      </c>
      <c r="M9" s="66">
        <f t="shared" si="1"/>
        <v>25783</v>
      </c>
      <c r="N9" s="66">
        <f t="shared" si="1"/>
        <v>0</v>
      </c>
      <c r="O9" s="66">
        <f t="shared" si="1"/>
        <v>39476</v>
      </c>
      <c r="P9" s="66">
        <f t="shared" si="1"/>
        <v>0</v>
      </c>
      <c r="Q9" s="66">
        <f t="shared" si="1"/>
        <v>39476</v>
      </c>
      <c r="R9" s="66">
        <f t="shared" si="1"/>
        <v>2708</v>
      </c>
      <c r="S9" s="66">
        <f t="shared" si="1"/>
        <v>684</v>
      </c>
      <c r="T9" s="66">
        <f t="shared" si="1"/>
        <v>73389</v>
      </c>
      <c r="U9" s="66">
        <f t="shared" si="1"/>
        <v>76781</v>
      </c>
      <c r="V9" s="66">
        <f t="shared" si="1"/>
        <v>142040</v>
      </c>
      <c r="W9" s="66">
        <f t="shared" si="1"/>
        <v>4594236</v>
      </c>
      <c r="X9" s="66">
        <f t="shared" si="1"/>
        <v>-4452196</v>
      </c>
      <c r="Y9" s="103">
        <f>+IF(W9&lt;&gt;0,+(X9/W9)*100,0)</f>
        <v>-96.90829987836933</v>
      </c>
      <c r="Z9" s="68">
        <f>SUM(Z10:Z14)</f>
        <v>4594236</v>
      </c>
    </row>
    <row r="10" spans="1:26" ht="13.5">
      <c r="A10" s="104" t="s">
        <v>78</v>
      </c>
      <c r="B10" s="102"/>
      <c r="C10" s="121">
        <v>2019602</v>
      </c>
      <c r="D10" s="122">
        <v>30000</v>
      </c>
      <c r="E10" s="26">
        <v>30000</v>
      </c>
      <c r="F10" s="26"/>
      <c r="G10" s="26"/>
      <c r="H10" s="26"/>
      <c r="I10" s="26"/>
      <c r="J10" s="26"/>
      <c r="K10" s="26">
        <v>21383</v>
      </c>
      <c r="L10" s="26">
        <v>4400</v>
      </c>
      <c r="M10" s="26">
        <v>25783</v>
      </c>
      <c r="N10" s="26"/>
      <c r="O10" s="26">
        <v>39476</v>
      </c>
      <c r="P10" s="26"/>
      <c r="Q10" s="26">
        <v>39476</v>
      </c>
      <c r="R10" s="26">
        <v>2708</v>
      </c>
      <c r="S10" s="26">
        <v>684</v>
      </c>
      <c r="T10" s="26">
        <v>73389</v>
      </c>
      <c r="U10" s="26">
        <v>76781</v>
      </c>
      <c r="V10" s="26">
        <v>142040</v>
      </c>
      <c r="W10" s="26">
        <v>30000</v>
      </c>
      <c r="X10" s="26">
        <v>112040</v>
      </c>
      <c r="Y10" s="106">
        <v>373.47</v>
      </c>
      <c r="Z10" s="28">
        <v>30000</v>
      </c>
    </row>
    <row r="11" spans="1:26" ht="13.5">
      <c r="A11" s="104" t="s">
        <v>79</v>
      </c>
      <c r="B11" s="102"/>
      <c r="C11" s="121"/>
      <c r="D11" s="122">
        <v>4564236</v>
      </c>
      <c r="E11" s="26">
        <v>4564236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4564236</v>
      </c>
      <c r="X11" s="26">
        <v>-4564236</v>
      </c>
      <c r="Y11" s="106">
        <v>-100</v>
      </c>
      <c r="Z11" s="28">
        <v>4564236</v>
      </c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3353704</v>
      </c>
      <c r="D15" s="120">
        <f t="shared" si="2"/>
        <v>6642824</v>
      </c>
      <c r="E15" s="66">
        <f t="shared" si="2"/>
        <v>6642824</v>
      </c>
      <c r="F15" s="66">
        <f t="shared" si="2"/>
        <v>5108</v>
      </c>
      <c r="G15" s="66">
        <f t="shared" si="2"/>
        <v>0</v>
      </c>
      <c r="H15" s="66">
        <f t="shared" si="2"/>
        <v>95000</v>
      </c>
      <c r="I15" s="66">
        <f t="shared" si="2"/>
        <v>100108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63815</v>
      </c>
      <c r="Q15" s="66">
        <f t="shared" si="2"/>
        <v>63815</v>
      </c>
      <c r="R15" s="66">
        <f t="shared" si="2"/>
        <v>0</v>
      </c>
      <c r="S15" s="66">
        <f t="shared" si="2"/>
        <v>860</v>
      </c>
      <c r="T15" s="66">
        <f t="shared" si="2"/>
        <v>0</v>
      </c>
      <c r="U15" s="66">
        <f t="shared" si="2"/>
        <v>860</v>
      </c>
      <c r="V15" s="66">
        <f t="shared" si="2"/>
        <v>164783</v>
      </c>
      <c r="W15" s="66">
        <f t="shared" si="2"/>
        <v>6642824</v>
      </c>
      <c r="X15" s="66">
        <f t="shared" si="2"/>
        <v>-6478041</v>
      </c>
      <c r="Y15" s="103">
        <f>+IF(W15&lt;&gt;0,+(X15/W15)*100,0)</f>
        <v>-97.51938332251464</v>
      </c>
      <c r="Z15" s="68">
        <f>SUM(Z16:Z18)</f>
        <v>6642824</v>
      </c>
    </row>
    <row r="16" spans="1:26" ht="13.5">
      <c r="A16" s="104" t="s">
        <v>84</v>
      </c>
      <c r="B16" s="102"/>
      <c r="C16" s="121">
        <v>1392</v>
      </c>
      <c r="D16" s="122"/>
      <c r="E16" s="26"/>
      <c r="F16" s="26">
        <v>5108</v>
      </c>
      <c r="G16" s="26"/>
      <c r="H16" s="26">
        <v>95000</v>
      </c>
      <c r="I16" s="26">
        <v>100108</v>
      </c>
      <c r="J16" s="26"/>
      <c r="K16" s="26"/>
      <c r="L16" s="26"/>
      <c r="M16" s="26"/>
      <c r="N16" s="26"/>
      <c r="O16" s="26"/>
      <c r="P16" s="26">
        <v>63815</v>
      </c>
      <c r="Q16" s="26">
        <v>63815</v>
      </c>
      <c r="R16" s="26"/>
      <c r="S16" s="26">
        <v>860</v>
      </c>
      <c r="T16" s="26"/>
      <c r="U16" s="26">
        <v>860</v>
      </c>
      <c r="V16" s="26">
        <v>164783</v>
      </c>
      <c r="W16" s="26"/>
      <c r="X16" s="26">
        <v>164783</v>
      </c>
      <c r="Y16" s="106"/>
      <c r="Z16" s="28"/>
    </row>
    <row r="17" spans="1:26" ht="13.5">
      <c r="A17" s="104" t="s">
        <v>85</v>
      </c>
      <c r="B17" s="102"/>
      <c r="C17" s="121">
        <v>3352312</v>
      </c>
      <c r="D17" s="122">
        <v>6642824</v>
      </c>
      <c r="E17" s="26">
        <v>6642824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6642824</v>
      </c>
      <c r="X17" s="26">
        <v>-6642824</v>
      </c>
      <c r="Y17" s="106">
        <v>-100</v>
      </c>
      <c r="Z17" s="28">
        <v>6642824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5201073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1495</v>
      </c>
      <c r="S19" s="66">
        <f t="shared" si="3"/>
        <v>684</v>
      </c>
      <c r="T19" s="66">
        <f t="shared" si="3"/>
        <v>0</v>
      </c>
      <c r="U19" s="66">
        <f t="shared" si="3"/>
        <v>2179</v>
      </c>
      <c r="V19" s="66">
        <f t="shared" si="3"/>
        <v>2179</v>
      </c>
      <c r="W19" s="66">
        <f t="shared" si="3"/>
        <v>0</v>
      </c>
      <c r="X19" s="66">
        <f t="shared" si="3"/>
        <v>2179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>
        <v>5193773</v>
      </c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>
        <v>684</v>
      </c>
      <c r="T21" s="26"/>
      <c r="U21" s="26">
        <v>684</v>
      </c>
      <c r="V21" s="26">
        <v>684</v>
      </c>
      <c r="W21" s="26"/>
      <c r="X21" s="26">
        <v>684</v>
      </c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>
        <v>1495</v>
      </c>
      <c r="S22" s="125"/>
      <c r="T22" s="125"/>
      <c r="U22" s="125">
        <v>1495</v>
      </c>
      <c r="V22" s="125">
        <v>1495</v>
      </c>
      <c r="W22" s="125"/>
      <c r="X22" s="125">
        <v>1495</v>
      </c>
      <c r="Y22" s="107"/>
      <c r="Z22" s="200"/>
    </row>
    <row r="23" spans="1:26" ht="13.5">
      <c r="A23" s="104" t="s">
        <v>91</v>
      </c>
      <c r="B23" s="102"/>
      <c r="C23" s="121">
        <v>7300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11238907</v>
      </c>
      <c r="D25" s="206">
        <f t="shared" si="4"/>
        <v>12707060</v>
      </c>
      <c r="E25" s="195">
        <f t="shared" si="4"/>
        <v>12707060</v>
      </c>
      <c r="F25" s="195">
        <f t="shared" si="4"/>
        <v>336352</v>
      </c>
      <c r="G25" s="195">
        <f t="shared" si="4"/>
        <v>21378</v>
      </c>
      <c r="H25" s="195">
        <f t="shared" si="4"/>
        <v>95000</v>
      </c>
      <c r="I25" s="195">
        <f t="shared" si="4"/>
        <v>452730</v>
      </c>
      <c r="J25" s="195">
        <f t="shared" si="4"/>
        <v>11500</v>
      </c>
      <c r="K25" s="195">
        <f t="shared" si="4"/>
        <v>25283</v>
      </c>
      <c r="L25" s="195">
        <f t="shared" si="4"/>
        <v>9890</v>
      </c>
      <c r="M25" s="195">
        <f t="shared" si="4"/>
        <v>46673</v>
      </c>
      <c r="N25" s="195">
        <f t="shared" si="4"/>
        <v>10481</v>
      </c>
      <c r="O25" s="195">
        <f t="shared" si="4"/>
        <v>72731</v>
      </c>
      <c r="P25" s="195">
        <f t="shared" si="4"/>
        <v>71317</v>
      </c>
      <c r="Q25" s="195">
        <f t="shared" si="4"/>
        <v>154529</v>
      </c>
      <c r="R25" s="195">
        <f t="shared" si="4"/>
        <v>50415</v>
      </c>
      <c r="S25" s="195">
        <f t="shared" si="4"/>
        <v>12934</v>
      </c>
      <c r="T25" s="195">
        <f t="shared" si="4"/>
        <v>74757</v>
      </c>
      <c r="U25" s="195">
        <f t="shared" si="4"/>
        <v>138106</v>
      </c>
      <c r="V25" s="195">
        <f t="shared" si="4"/>
        <v>792038</v>
      </c>
      <c r="W25" s="195">
        <f t="shared" si="4"/>
        <v>12707060</v>
      </c>
      <c r="X25" s="195">
        <f t="shared" si="4"/>
        <v>-11915022</v>
      </c>
      <c r="Y25" s="207">
        <f>+IF(W25&lt;&gt;0,+(X25/W25)*100,0)</f>
        <v>-93.76694530442133</v>
      </c>
      <c r="Z25" s="208">
        <f>+Z5+Z9+Z15+Z19+Z24</f>
        <v>12707060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8007060</v>
      </c>
      <c r="E28" s="26">
        <v>8007060</v>
      </c>
      <c r="F28" s="26">
        <v>331244</v>
      </c>
      <c r="G28" s="26">
        <v>21378</v>
      </c>
      <c r="H28" s="26">
        <v>95000</v>
      </c>
      <c r="I28" s="26">
        <v>447622</v>
      </c>
      <c r="J28" s="26">
        <v>1150</v>
      </c>
      <c r="K28" s="26">
        <v>3900</v>
      </c>
      <c r="L28" s="26">
        <v>9890</v>
      </c>
      <c r="M28" s="26">
        <v>14940</v>
      </c>
      <c r="N28" s="26">
        <v>9781</v>
      </c>
      <c r="O28" s="26">
        <v>72731</v>
      </c>
      <c r="P28" s="26">
        <v>70767</v>
      </c>
      <c r="Q28" s="26">
        <v>153279</v>
      </c>
      <c r="R28" s="26">
        <v>50415</v>
      </c>
      <c r="S28" s="26">
        <v>12250</v>
      </c>
      <c r="T28" s="26">
        <v>73389</v>
      </c>
      <c r="U28" s="26">
        <v>136054</v>
      </c>
      <c r="V28" s="26">
        <v>751895</v>
      </c>
      <c r="W28" s="26">
        <v>8007060</v>
      </c>
      <c r="X28" s="26">
        <v>-7255165</v>
      </c>
      <c r="Y28" s="106">
        <v>-90.61</v>
      </c>
      <c r="Z28" s="121">
        <v>8007060</v>
      </c>
    </row>
    <row r="29" spans="1:26" ht="13.5">
      <c r="A29" s="210" t="s">
        <v>137</v>
      </c>
      <c r="B29" s="102"/>
      <c r="C29" s="121"/>
      <c r="D29" s="122"/>
      <c r="E29" s="26"/>
      <c r="F29" s="26">
        <v>5108</v>
      </c>
      <c r="G29" s="26"/>
      <c r="H29" s="26"/>
      <c r="I29" s="26">
        <v>5108</v>
      </c>
      <c r="J29" s="26">
        <v>10350</v>
      </c>
      <c r="K29" s="26">
        <v>21383</v>
      </c>
      <c r="L29" s="26"/>
      <c r="M29" s="26">
        <v>31733</v>
      </c>
      <c r="N29" s="26"/>
      <c r="O29" s="26"/>
      <c r="P29" s="26"/>
      <c r="Q29" s="26"/>
      <c r="R29" s="26"/>
      <c r="S29" s="26">
        <v>684</v>
      </c>
      <c r="T29" s="26"/>
      <c r="U29" s="26">
        <v>684</v>
      </c>
      <c r="V29" s="26">
        <v>37525</v>
      </c>
      <c r="W29" s="26"/>
      <c r="X29" s="26">
        <v>37525</v>
      </c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8007060</v>
      </c>
      <c r="E32" s="43">
        <f t="shared" si="5"/>
        <v>8007060</v>
      </c>
      <c r="F32" s="43">
        <f t="shared" si="5"/>
        <v>336352</v>
      </c>
      <c r="G32" s="43">
        <f t="shared" si="5"/>
        <v>21378</v>
      </c>
      <c r="H32" s="43">
        <f t="shared" si="5"/>
        <v>95000</v>
      </c>
      <c r="I32" s="43">
        <f t="shared" si="5"/>
        <v>452730</v>
      </c>
      <c r="J32" s="43">
        <f t="shared" si="5"/>
        <v>11500</v>
      </c>
      <c r="K32" s="43">
        <f t="shared" si="5"/>
        <v>25283</v>
      </c>
      <c r="L32" s="43">
        <f t="shared" si="5"/>
        <v>9890</v>
      </c>
      <c r="M32" s="43">
        <f t="shared" si="5"/>
        <v>46673</v>
      </c>
      <c r="N32" s="43">
        <f t="shared" si="5"/>
        <v>9781</v>
      </c>
      <c r="O32" s="43">
        <f t="shared" si="5"/>
        <v>72731</v>
      </c>
      <c r="P32" s="43">
        <f t="shared" si="5"/>
        <v>70767</v>
      </c>
      <c r="Q32" s="43">
        <f t="shared" si="5"/>
        <v>153279</v>
      </c>
      <c r="R32" s="43">
        <f t="shared" si="5"/>
        <v>50415</v>
      </c>
      <c r="S32" s="43">
        <f t="shared" si="5"/>
        <v>12934</v>
      </c>
      <c r="T32" s="43">
        <f t="shared" si="5"/>
        <v>73389</v>
      </c>
      <c r="U32" s="43">
        <f t="shared" si="5"/>
        <v>136738</v>
      </c>
      <c r="V32" s="43">
        <f t="shared" si="5"/>
        <v>789420</v>
      </c>
      <c r="W32" s="43">
        <f t="shared" si="5"/>
        <v>8007060</v>
      </c>
      <c r="X32" s="43">
        <f t="shared" si="5"/>
        <v>-7217640</v>
      </c>
      <c r="Y32" s="188">
        <f>+IF(W32&lt;&gt;0,+(X32/W32)*100,0)</f>
        <v>-90.14095061108571</v>
      </c>
      <c r="Z32" s="45">
        <f>SUM(Z28:Z31)</f>
        <v>8007060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>
        <v>700</v>
      </c>
      <c r="O33" s="26"/>
      <c r="P33" s="26">
        <v>550</v>
      </c>
      <c r="Q33" s="26">
        <v>1250</v>
      </c>
      <c r="R33" s="26"/>
      <c r="S33" s="26"/>
      <c r="T33" s="26">
        <v>1368</v>
      </c>
      <c r="U33" s="26">
        <v>1368</v>
      </c>
      <c r="V33" s="26">
        <v>2618</v>
      </c>
      <c r="W33" s="26"/>
      <c r="X33" s="26">
        <v>2618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>
        <v>3600000</v>
      </c>
      <c r="E34" s="26">
        <v>3600000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3600000</v>
      </c>
      <c r="X34" s="26">
        <v>-3600000</v>
      </c>
      <c r="Y34" s="106">
        <v>-100</v>
      </c>
      <c r="Z34" s="28">
        <v>3600000</v>
      </c>
    </row>
    <row r="35" spans="1:26" ht="13.5">
      <c r="A35" s="213" t="s">
        <v>52</v>
      </c>
      <c r="B35" s="102"/>
      <c r="C35" s="121"/>
      <c r="D35" s="122">
        <v>1100000</v>
      </c>
      <c r="E35" s="26">
        <v>1100000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1100000</v>
      </c>
      <c r="X35" s="26">
        <v>-1100000</v>
      </c>
      <c r="Y35" s="106">
        <v>-100</v>
      </c>
      <c r="Z35" s="28">
        <v>1100000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12707060</v>
      </c>
      <c r="E36" s="196">
        <f t="shared" si="6"/>
        <v>12707060</v>
      </c>
      <c r="F36" s="196">
        <f t="shared" si="6"/>
        <v>336352</v>
      </c>
      <c r="G36" s="196">
        <f t="shared" si="6"/>
        <v>21378</v>
      </c>
      <c r="H36" s="196">
        <f t="shared" si="6"/>
        <v>95000</v>
      </c>
      <c r="I36" s="196">
        <f t="shared" si="6"/>
        <v>452730</v>
      </c>
      <c r="J36" s="196">
        <f t="shared" si="6"/>
        <v>11500</v>
      </c>
      <c r="K36" s="196">
        <f t="shared" si="6"/>
        <v>25283</v>
      </c>
      <c r="L36" s="196">
        <f t="shared" si="6"/>
        <v>9890</v>
      </c>
      <c r="M36" s="196">
        <f t="shared" si="6"/>
        <v>46673</v>
      </c>
      <c r="N36" s="196">
        <f t="shared" si="6"/>
        <v>10481</v>
      </c>
      <c r="O36" s="196">
        <f t="shared" si="6"/>
        <v>72731</v>
      </c>
      <c r="P36" s="196">
        <f t="shared" si="6"/>
        <v>71317</v>
      </c>
      <c r="Q36" s="196">
        <f t="shared" si="6"/>
        <v>154529</v>
      </c>
      <c r="R36" s="196">
        <f t="shared" si="6"/>
        <v>50415</v>
      </c>
      <c r="S36" s="196">
        <f t="shared" si="6"/>
        <v>12934</v>
      </c>
      <c r="T36" s="196">
        <f t="shared" si="6"/>
        <v>74757</v>
      </c>
      <c r="U36" s="196">
        <f t="shared" si="6"/>
        <v>138106</v>
      </c>
      <c r="V36" s="196">
        <f t="shared" si="6"/>
        <v>792038</v>
      </c>
      <c r="W36" s="196">
        <f t="shared" si="6"/>
        <v>12707060</v>
      </c>
      <c r="X36" s="196">
        <f t="shared" si="6"/>
        <v>-11915022</v>
      </c>
      <c r="Y36" s="197">
        <f>+IF(W36&lt;&gt;0,+(X36/W36)*100,0)</f>
        <v>-93.76694530442133</v>
      </c>
      <c r="Z36" s="215">
        <f>SUM(Z32:Z35)</f>
        <v>12707060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14327625</v>
      </c>
      <c r="D6" s="25">
        <v>-3413810</v>
      </c>
      <c r="E6" s="26">
        <v>-3413810</v>
      </c>
      <c r="F6" s="26">
        <v>18414961</v>
      </c>
      <c r="G6" s="26">
        <v>18628160</v>
      </c>
      <c r="H6" s="26">
        <v>37043121</v>
      </c>
      <c r="I6" s="26">
        <v>74086242</v>
      </c>
      <c r="J6" s="26">
        <v>55458082</v>
      </c>
      <c r="K6" s="26">
        <v>53983109</v>
      </c>
      <c r="L6" s="26">
        <v>54728752</v>
      </c>
      <c r="M6" s="26">
        <v>164169943</v>
      </c>
      <c r="N6" s="26">
        <v>52031506</v>
      </c>
      <c r="O6" s="26">
        <v>49234744</v>
      </c>
      <c r="P6" s="26">
        <v>69055239</v>
      </c>
      <c r="Q6" s="26">
        <v>170321489</v>
      </c>
      <c r="R6" s="26">
        <v>84533053</v>
      </c>
      <c r="S6" s="26">
        <v>99608556</v>
      </c>
      <c r="T6" s="26">
        <v>112203099</v>
      </c>
      <c r="U6" s="26">
        <v>296344708</v>
      </c>
      <c r="V6" s="26">
        <v>704922382</v>
      </c>
      <c r="W6" s="26">
        <v>-3413810</v>
      </c>
      <c r="X6" s="26">
        <v>708336192</v>
      </c>
      <c r="Y6" s="106">
        <v>-20749.14</v>
      </c>
      <c r="Z6" s="28">
        <v>-3413810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>
        <v>4369131</v>
      </c>
      <c r="I7" s="26">
        <v>4369131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>
        <v>4369131</v>
      </c>
      <c r="W7" s="26"/>
      <c r="X7" s="26">
        <v>4369131</v>
      </c>
      <c r="Y7" s="106"/>
      <c r="Z7" s="28"/>
    </row>
    <row r="8" spans="1:26" ht="13.5">
      <c r="A8" s="225" t="s">
        <v>147</v>
      </c>
      <c r="B8" s="158" t="s">
        <v>71</v>
      </c>
      <c r="C8" s="121">
        <v>5845562</v>
      </c>
      <c r="D8" s="25">
        <v>4273609</v>
      </c>
      <c r="E8" s="26">
        <v>4273609</v>
      </c>
      <c r="F8" s="26">
        <v>89817</v>
      </c>
      <c r="G8" s="26"/>
      <c r="H8" s="26"/>
      <c r="I8" s="26">
        <v>89817</v>
      </c>
      <c r="J8" s="26">
        <v>12688655</v>
      </c>
      <c r="K8" s="26">
        <v>12878172</v>
      </c>
      <c r="L8" s="26">
        <v>13316391</v>
      </c>
      <c r="M8" s="26">
        <v>38883218</v>
      </c>
      <c r="N8" s="26">
        <v>13395929</v>
      </c>
      <c r="O8" s="26">
        <v>14414268</v>
      </c>
      <c r="P8" s="26">
        <v>14203994</v>
      </c>
      <c r="Q8" s="26">
        <v>42014191</v>
      </c>
      <c r="R8" s="26">
        <v>14398229</v>
      </c>
      <c r="S8" s="26">
        <v>13879617</v>
      </c>
      <c r="T8" s="26">
        <v>38866493</v>
      </c>
      <c r="U8" s="26">
        <v>67144339</v>
      </c>
      <c r="V8" s="26">
        <v>148131565</v>
      </c>
      <c r="W8" s="26">
        <v>4273609</v>
      </c>
      <c r="X8" s="26">
        <v>143857956</v>
      </c>
      <c r="Y8" s="106">
        <v>3366.19</v>
      </c>
      <c r="Z8" s="28">
        <v>4273609</v>
      </c>
    </row>
    <row r="9" spans="1:26" ht="13.5">
      <c r="A9" s="225" t="s">
        <v>148</v>
      </c>
      <c r="B9" s="158"/>
      <c r="C9" s="121">
        <v>246115</v>
      </c>
      <c r="D9" s="25">
        <v>-418284</v>
      </c>
      <c r="E9" s="26">
        <v>-418284</v>
      </c>
      <c r="F9" s="26">
        <v>227012</v>
      </c>
      <c r="G9" s="26">
        <v>14112224</v>
      </c>
      <c r="H9" s="26">
        <v>1340669</v>
      </c>
      <c r="I9" s="26">
        <v>15679905</v>
      </c>
      <c r="J9" s="26">
        <v>11026068</v>
      </c>
      <c r="K9" s="26">
        <v>4522002</v>
      </c>
      <c r="L9" s="26">
        <v>4505669</v>
      </c>
      <c r="M9" s="26">
        <v>20053739</v>
      </c>
      <c r="N9" s="26">
        <v>4498604</v>
      </c>
      <c r="O9" s="26">
        <v>4561607</v>
      </c>
      <c r="P9" s="26">
        <v>9299340</v>
      </c>
      <c r="Q9" s="26">
        <v>18359551</v>
      </c>
      <c r="R9" s="26">
        <v>14857527</v>
      </c>
      <c r="S9" s="26">
        <v>20956085</v>
      </c>
      <c r="T9" s="26">
        <v>2814408</v>
      </c>
      <c r="U9" s="26">
        <v>38628020</v>
      </c>
      <c r="V9" s="26">
        <v>92721215</v>
      </c>
      <c r="W9" s="26">
        <v>-418284</v>
      </c>
      <c r="X9" s="26">
        <v>93139499</v>
      </c>
      <c r="Y9" s="106">
        <v>-22267.05</v>
      </c>
      <c r="Z9" s="28">
        <v>-418284</v>
      </c>
    </row>
    <row r="10" spans="1:26" ht="13.5">
      <c r="A10" s="225" t="s">
        <v>149</v>
      </c>
      <c r="B10" s="158"/>
      <c r="C10" s="121">
        <v>1172</v>
      </c>
      <c r="D10" s="25"/>
      <c r="E10" s="26"/>
      <c r="F10" s="125">
        <v>2175776</v>
      </c>
      <c r="G10" s="125">
        <v>2308166</v>
      </c>
      <c r="H10" s="125">
        <v>2344</v>
      </c>
      <c r="I10" s="26">
        <v>4486286</v>
      </c>
      <c r="J10" s="125"/>
      <c r="K10" s="125">
        <v>3015834</v>
      </c>
      <c r="L10" s="26">
        <v>3012319</v>
      </c>
      <c r="M10" s="125">
        <v>6028153</v>
      </c>
      <c r="N10" s="125">
        <v>3012319</v>
      </c>
      <c r="O10" s="125">
        <v>3012319</v>
      </c>
      <c r="P10" s="26">
        <v>3861678</v>
      </c>
      <c r="Q10" s="125">
        <v>9886316</v>
      </c>
      <c r="R10" s="125">
        <v>4865784</v>
      </c>
      <c r="S10" s="26">
        <v>5869891</v>
      </c>
      <c r="T10" s="125">
        <v>6325264</v>
      </c>
      <c r="U10" s="125">
        <v>17060939</v>
      </c>
      <c r="V10" s="125">
        <v>37461694</v>
      </c>
      <c r="W10" s="26"/>
      <c r="X10" s="125">
        <v>37461694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34288</v>
      </c>
      <c r="D11" s="25"/>
      <c r="E11" s="26"/>
      <c r="F11" s="26">
        <v>34288</v>
      </c>
      <c r="G11" s="26">
        <v>34288</v>
      </c>
      <c r="H11" s="26">
        <v>68576</v>
      </c>
      <c r="I11" s="26">
        <v>137152</v>
      </c>
      <c r="J11" s="26">
        <v>102865</v>
      </c>
      <c r="K11" s="26">
        <v>102865</v>
      </c>
      <c r="L11" s="26">
        <v>102865</v>
      </c>
      <c r="M11" s="26">
        <v>308595</v>
      </c>
      <c r="N11" s="26">
        <v>102865</v>
      </c>
      <c r="O11" s="26">
        <v>102865</v>
      </c>
      <c r="P11" s="26">
        <v>137153</v>
      </c>
      <c r="Q11" s="26">
        <v>342883</v>
      </c>
      <c r="R11" s="26">
        <v>171441</v>
      </c>
      <c r="S11" s="26">
        <v>205729</v>
      </c>
      <c r="T11" s="26">
        <v>240017</v>
      </c>
      <c r="U11" s="26">
        <v>617187</v>
      </c>
      <c r="V11" s="26">
        <v>1405817</v>
      </c>
      <c r="W11" s="26"/>
      <c r="X11" s="26">
        <v>1405817</v>
      </c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20454762</v>
      </c>
      <c r="D12" s="38">
        <f t="shared" si="0"/>
        <v>441515</v>
      </c>
      <c r="E12" s="39">
        <f t="shared" si="0"/>
        <v>441515</v>
      </c>
      <c r="F12" s="39">
        <f t="shared" si="0"/>
        <v>20941854</v>
      </c>
      <c r="G12" s="39">
        <f t="shared" si="0"/>
        <v>35082838</v>
      </c>
      <c r="H12" s="39">
        <f t="shared" si="0"/>
        <v>42823841</v>
      </c>
      <c r="I12" s="39">
        <f t="shared" si="0"/>
        <v>98848533</v>
      </c>
      <c r="J12" s="39">
        <f t="shared" si="0"/>
        <v>79275670</v>
      </c>
      <c r="K12" s="39">
        <f t="shared" si="0"/>
        <v>74501982</v>
      </c>
      <c r="L12" s="39">
        <f t="shared" si="0"/>
        <v>75665996</v>
      </c>
      <c r="M12" s="39">
        <f t="shared" si="0"/>
        <v>229443648</v>
      </c>
      <c r="N12" s="39">
        <f t="shared" si="0"/>
        <v>73041223</v>
      </c>
      <c r="O12" s="39">
        <f t="shared" si="0"/>
        <v>71325803</v>
      </c>
      <c r="P12" s="39">
        <f t="shared" si="0"/>
        <v>96557404</v>
      </c>
      <c r="Q12" s="39">
        <f t="shared" si="0"/>
        <v>240924430</v>
      </c>
      <c r="R12" s="39">
        <f t="shared" si="0"/>
        <v>118826034</v>
      </c>
      <c r="S12" s="39">
        <f t="shared" si="0"/>
        <v>140519878</v>
      </c>
      <c r="T12" s="39">
        <f t="shared" si="0"/>
        <v>160449281</v>
      </c>
      <c r="U12" s="39">
        <f t="shared" si="0"/>
        <v>419795193</v>
      </c>
      <c r="V12" s="39">
        <f t="shared" si="0"/>
        <v>989011804</v>
      </c>
      <c r="W12" s="39">
        <f t="shared" si="0"/>
        <v>441515</v>
      </c>
      <c r="X12" s="39">
        <f t="shared" si="0"/>
        <v>988570289</v>
      </c>
      <c r="Y12" s="140">
        <f>+IF(W12&lt;&gt;0,+(X12/W12)*100,0)</f>
        <v>223904.12307622618</v>
      </c>
      <c r="Z12" s="40">
        <f>SUM(Z6:Z11)</f>
        <v>441515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>
        <v>195165</v>
      </c>
      <c r="G15" s="26"/>
      <c r="H15" s="26"/>
      <c r="I15" s="26">
        <v>195165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>
        <v>195165</v>
      </c>
      <c r="W15" s="26"/>
      <c r="X15" s="26">
        <v>195165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108118133</v>
      </c>
      <c r="D19" s="25">
        <v>123214705</v>
      </c>
      <c r="E19" s="26">
        <v>123214705</v>
      </c>
      <c r="F19" s="26">
        <v>106346407</v>
      </c>
      <c r="G19" s="26">
        <v>106346407</v>
      </c>
      <c r="H19" s="26">
        <v>212692814</v>
      </c>
      <c r="I19" s="26">
        <v>425385628</v>
      </c>
      <c r="J19" s="26">
        <v>319039221</v>
      </c>
      <c r="K19" s="26">
        <v>319039221</v>
      </c>
      <c r="L19" s="26">
        <v>319039221</v>
      </c>
      <c r="M19" s="26">
        <v>957117663</v>
      </c>
      <c r="N19" s="26">
        <v>319039221</v>
      </c>
      <c r="O19" s="26">
        <v>319039221</v>
      </c>
      <c r="P19" s="26">
        <v>425385628</v>
      </c>
      <c r="Q19" s="26">
        <v>1063464070</v>
      </c>
      <c r="R19" s="26">
        <v>531735034</v>
      </c>
      <c r="S19" s="26">
        <v>638084441</v>
      </c>
      <c r="T19" s="26">
        <v>744435416</v>
      </c>
      <c r="U19" s="26">
        <v>1914254891</v>
      </c>
      <c r="V19" s="26">
        <v>4360222252</v>
      </c>
      <c r="W19" s="26">
        <v>123214705</v>
      </c>
      <c r="X19" s="26">
        <v>4237007547</v>
      </c>
      <c r="Y19" s="106">
        <v>3438.72</v>
      </c>
      <c r="Z19" s="28">
        <v>123214705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212745</v>
      </c>
      <c r="D22" s="25">
        <v>6063</v>
      </c>
      <c r="E22" s="26">
        <v>6063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6063</v>
      </c>
      <c r="X22" s="26">
        <v>-6063</v>
      </c>
      <c r="Y22" s="106">
        <v>-100</v>
      </c>
      <c r="Z22" s="28">
        <v>6063</v>
      </c>
    </row>
    <row r="23" spans="1:26" ht="13.5">
      <c r="A23" s="225" t="s">
        <v>160</v>
      </c>
      <c r="B23" s="158"/>
      <c r="C23" s="121"/>
      <c r="D23" s="25"/>
      <c r="E23" s="26"/>
      <c r="F23" s="125">
        <v>3434822</v>
      </c>
      <c r="G23" s="125"/>
      <c r="H23" s="125"/>
      <c r="I23" s="26">
        <v>3434822</v>
      </c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>
        <v>3434822</v>
      </c>
      <c r="W23" s="26"/>
      <c r="X23" s="125">
        <v>3434822</v>
      </c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108330878</v>
      </c>
      <c r="D24" s="42">
        <f t="shared" si="1"/>
        <v>123220768</v>
      </c>
      <c r="E24" s="43">
        <f t="shared" si="1"/>
        <v>123220768</v>
      </c>
      <c r="F24" s="43">
        <f t="shared" si="1"/>
        <v>109976394</v>
      </c>
      <c r="G24" s="43">
        <f t="shared" si="1"/>
        <v>106346407</v>
      </c>
      <c r="H24" s="43">
        <f t="shared" si="1"/>
        <v>212692814</v>
      </c>
      <c r="I24" s="43">
        <f t="shared" si="1"/>
        <v>429015615</v>
      </c>
      <c r="J24" s="43">
        <f t="shared" si="1"/>
        <v>319039221</v>
      </c>
      <c r="K24" s="43">
        <f t="shared" si="1"/>
        <v>319039221</v>
      </c>
      <c r="L24" s="43">
        <f t="shared" si="1"/>
        <v>319039221</v>
      </c>
      <c r="M24" s="43">
        <f t="shared" si="1"/>
        <v>957117663</v>
      </c>
      <c r="N24" s="43">
        <f t="shared" si="1"/>
        <v>319039221</v>
      </c>
      <c r="O24" s="43">
        <f t="shared" si="1"/>
        <v>319039221</v>
      </c>
      <c r="P24" s="43">
        <f t="shared" si="1"/>
        <v>425385628</v>
      </c>
      <c r="Q24" s="43">
        <f t="shared" si="1"/>
        <v>1063464070</v>
      </c>
      <c r="R24" s="43">
        <f t="shared" si="1"/>
        <v>531735034</v>
      </c>
      <c r="S24" s="43">
        <f t="shared" si="1"/>
        <v>638084441</v>
      </c>
      <c r="T24" s="43">
        <f t="shared" si="1"/>
        <v>744435416</v>
      </c>
      <c r="U24" s="43">
        <f t="shared" si="1"/>
        <v>1914254891</v>
      </c>
      <c r="V24" s="43">
        <f t="shared" si="1"/>
        <v>4363852239</v>
      </c>
      <c r="W24" s="43">
        <f t="shared" si="1"/>
        <v>123220768</v>
      </c>
      <c r="X24" s="43">
        <f t="shared" si="1"/>
        <v>4240631471</v>
      </c>
      <c r="Y24" s="188">
        <f>+IF(W24&lt;&gt;0,+(X24/W24)*100,0)</f>
        <v>3441.490862157262</v>
      </c>
      <c r="Z24" s="45">
        <f>SUM(Z15:Z23)</f>
        <v>123220768</v>
      </c>
    </row>
    <row r="25" spans="1:26" ht="13.5">
      <c r="A25" s="226" t="s">
        <v>161</v>
      </c>
      <c r="B25" s="227"/>
      <c r="C25" s="138">
        <f aca="true" t="shared" si="2" ref="C25:X25">+C12+C24</f>
        <v>128785640</v>
      </c>
      <c r="D25" s="38">
        <f t="shared" si="2"/>
        <v>123662283</v>
      </c>
      <c r="E25" s="39">
        <f t="shared" si="2"/>
        <v>123662283</v>
      </c>
      <c r="F25" s="39">
        <f t="shared" si="2"/>
        <v>130918248</v>
      </c>
      <c r="G25" s="39">
        <f t="shared" si="2"/>
        <v>141429245</v>
      </c>
      <c r="H25" s="39">
        <f t="shared" si="2"/>
        <v>255516655</v>
      </c>
      <c r="I25" s="39">
        <f t="shared" si="2"/>
        <v>527864148</v>
      </c>
      <c r="J25" s="39">
        <f t="shared" si="2"/>
        <v>398314891</v>
      </c>
      <c r="K25" s="39">
        <f t="shared" si="2"/>
        <v>393541203</v>
      </c>
      <c r="L25" s="39">
        <f t="shared" si="2"/>
        <v>394705217</v>
      </c>
      <c r="M25" s="39">
        <f t="shared" si="2"/>
        <v>1186561311</v>
      </c>
      <c r="N25" s="39">
        <f t="shared" si="2"/>
        <v>392080444</v>
      </c>
      <c r="O25" s="39">
        <f t="shared" si="2"/>
        <v>390365024</v>
      </c>
      <c r="P25" s="39">
        <f t="shared" si="2"/>
        <v>521943032</v>
      </c>
      <c r="Q25" s="39">
        <f t="shared" si="2"/>
        <v>1304388500</v>
      </c>
      <c r="R25" s="39">
        <f t="shared" si="2"/>
        <v>650561068</v>
      </c>
      <c r="S25" s="39">
        <f t="shared" si="2"/>
        <v>778604319</v>
      </c>
      <c r="T25" s="39">
        <f t="shared" si="2"/>
        <v>904884697</v>
      </c>
      <c r="U25" s="39">
        <f t="shared" si="2"/>
        <v>2334050084</v>
      </c>
      <c r="V25" s="39">
        <f t="shared" si="2"/>
        <v>5352864043</v>
      </c>
      <c r="W25" s="39">
        <f t="shared" si="2"/>
        <v>123662283</v>
      </c>
      <c r="X25" s="39">
        <f t="shared" si="2"/>
        <v>5229201760</v>
      </c>
      <c r="Y25" s="140">
        <f>+IF(W25&lt;&gt;0,+(X25/W25)*100,0)</f>
        <v>4228.6149286116615</v>
      </c>
      <c r="Z25" s="40">
        <f>+Z12+Z24</f>
        <v>123662283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58996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44139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>
        <v>87099</v>
      </c>
      <c r="D31" s="25">
        <v>81361</v>
      </c>
      <c r="E31" s="26">
        <v>81361</v>
      </c>
      <c r="F31" s="26">
        <v>881004</v>
      </c>
      <c r="G31" s="26">
        <v>90324</v>
      </c>
      <c r="H31" s="26">
        <v>180141</v>
      </c>
      <c r="I31" s="26">
        <v>1151469</v>
      </c>
      <c r="J31" s="26">
        <v>269959</v>
      </c>
      <c r="K31" s="26">
        <v>269959</v>
      </c>
      <c r="L31" s="26">
        <v>270466</v>
      </c>
      <c r="M31" s="26">
        <v>810384</v>
      </c>
      <c r="N31" s="26">
        <v>270973</v>
      </c>
      <c r="O31" s="26">
        <v>270883</v>
      </c>
      <c r="P31" s="26">
        <v>357981</v>
      </c>
      <c r="Q31" s="26">
        <v>899837</v>
      </c>
      <c r="R31" s="26">
        <v>447724</v>
      </c>
      <c r="S31" s="26">
        <v>538461</v>
      </c>
      <c r="T31" s="26">
        <v>629199</v>
      </c>
      <c r="U31" s="26">
        <v>1615384</v>
      </c>
      <c r="V31" s="26">
        <v>4477074</v>
      </c>
      <c r="W31" s="26">
        <v>81361</v>
      </c>
      <c r="X31" s="26">
        <v>4395713</v>
      </c>
      <c r="Y31" s="106">
        <v>5402.73</v>
      </c>
      <c r="Z31" s="28">
        <v>81361</v>
      </c>
    </row>
    <row r="32" spans="1:26" ht="13.5">
      <c r="A32" s="225" t="s">
        <v>166</v>
      </c>
      <c r="B32" s="158" t="s">
        <v>93</v>
      </c>
      <c r="C32" s="121">
        <v>9311443</v>
      </c>
      <c r="D32" s="25">
        <v>4861225</v>
      </c>
      <c r="E32" s="26">
        <v>4861225</v>
      </c>
      <c r="F32" s="26">
        <v>15099316</v>
      </c>
      <c r="G32" s="26">
        <v>29840172</v>
      </c>
      <c r="H32" s="26">
        <v>24305705</v>
      </c>
      <c r="I32" s="26">
        <v>69245193</v>
      </c>
      <c r="J32" s="26">
        <v>54358803</v>
      </c>
      <c r="K32" s="26">
        <v>44319489</v>
      </c>
      <c r="L32" s="26">
        <v>45962040</v>
      </c>
      <c r="M32" s="26">
        <v>144640332</v>
      </c>
      <c r="N32" s="26">
        <v>45828617</v>
      </c>
      <c r="O32" s="26">
        <v>45352065</v>
      </c>
      <c r="P32" s="26">
        <v>55208692</v>
      </c>
      <c r="Q32" s="26">
        <v>146389374</v>
      </c>
      <c r="R32" s="26">
        <v>68492169</v>
      </c>
      <c r="S32" s="26">
        <v>81350178</v>
      </c>
      <c r="T32" s="26">
        <v>94379424</v>
      </c>
      <c r="U32" s="26">
        <v>244221771</v>
      </c>
      <c r="V32" s="26">
        <v>604496670</v>
      </c>
      <c r="W32" s="26">
        <v>4861225</v>
      </c>
      <c r="X32" s="26">
        <v>599635445</v>
      </c>
      <c r="Y32" s="106">
        <v>12335.07</v>
      </c>
      <c r="Z32" s="28">
        <v>4861225</v>
      </c>
    </row>
    <row r="33" spans="1:26" ht="13.5">
      <c r="A33" s="225" t="s">
        <v>167</v>
      </c>
      <c r="B33" s="158"/>
      <c r="C33" s="121">
        <v>1010759</v>
      </c>
      <c r="D33" s="25">
        <v>864072</v>
      </c>
      <c r="E33" s="26">
        <v>864072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864072</v>
      </c>
      <c r="X33" s="26">
        <v>-864072</v>
      </c>
      <c r="Y33" s="106">
        <v>-100</v>
      </c>
      <c r="Z33" s="28">
        <v>864072</v>
      </c>
    </row>
    <row r="34" spans="1:26" ht="13.5">
      <c r="A34" s="226" t="s">
        <v>57</v>
      </c>
      <c r="B34" s="227"/>
      <c r="C34" s="138">
        <f aca="true" t="shared" si="3" ref="C34:X34">SUM(C29:C33)</f>
        <v>10512436</v>
      </c>
      <c r="D34" s="38">
        <f t="shared" si="3"/>
        <v>5806658</v>
      </c>
      <c r="E34" s="39">
        <f t="shared" si="3"/>
        <v>5806658</v>
      </c>
      <c r="F34" s="39">
        <f t="shared" si="3"/>
        <v>15980320</v>
      </c>
      <c r="G34" s="39">
        <f t="shared" si="3"/>
        <v>29930496</v>
      </c>
      <c r="H34" s="39">
        <f t="shared" si="3"/>
        <v>24485846</v>
      </c>
      <c r="I34" s="39">
        <f t="shared" si="3"/>
        <v>70396662</v>
      </c>
      <c r="J34" s="39">
        <f t="shared" si="3"/>
        <v>54628762</v>
      </c>
      <c r="K34" s="39">
        <f t="shared" si="3"/>
        <v>44589448</v>
      </c>
      <c r="L34" s="39">
        <f t="shared" si="3"/>
        <v>46232506</v>
      </c>
      <c r="M34" s="39">
        <f t="shared" si="3"/>
        <v>145450716</v>
      </c>
      <c r="N34" s="39">
        <f t="shared" si="3"/>
        <v>46099590</v>
      </c>
      <c r="O34" s="39">
        <f t="shared" si="3"/>
        <v>45622948</v>
      </c>
      <c r="P34" s="39">
        <f t="shared" si="3"/>
        <v>55566673</v>
      </c>
      <c r="Q34" s="39">
        <f t="shared" si="3"/>
        <v>147289211</v>
      </c>
      <c r="R34" s="39">
        <f t="shared" si="3"/>
        <v>68939893</v>
      </c>
      <c r="S34" s="39">
        <f t="shared" si="3"/>
        <v>81888639</v>
      </c>
      <c r="T34" s="39">
        <f t="shared" si="3"/>
        <v>95008623</v>
      </c>
      <c r="U34" s="39">
        <f t="shared" si="3"/>
        <v>245837155</v>
      </c>
      <c r="V34" s="39">
        <f t="shared" si="3"/>
        <v>608973744</v>
      </c>
      <c r="W34" s="39">
        <f t="shared" si="3"/>
        <v>5806658</v>
      </c>
      <c r="X34" s="39">
        <f t="shared" si="3"/>
        <v>603167086</v>
      </c>
      <c r="Y34" s="140">
        <f>+IF(W34&lt;&gt;0,+(X34/W34)*100,0)</f>
        <v>10387.508374007906</v>
      </c>
      <c r="Z34" s="40">
        <f>SUM(Z29:Z33)</f>
        <v>5806658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151026</v>
      </c>
      <c r="D37" s="25">
        <v>2971061</v>
      </c>
      <c r="E37" s="26">
        <v>2971061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2971061</v>
      </c>
      <c r="X37" s="26">
        <v>-2971061</v>
      </c>
      <c r="Y37" s="106">
        <v>-100</v>
      </c>
      <c r="Z37" s="28">
        <v>2971061</v>
      </c>
    </row>
    <row r="38" spans="1:26" ht="13.5">
      <c r="A38" s="225" t="s">
        <v>167</v>
      </c>
      <c r="B38" s="158"/>
      <c r="C38" s="121">
        <v>2287000</v>
      </c>
      <c r="D38" s="25">
        <v>1122417</v>
      </c>
      <c r="E38" s="26">
        <v>1122417</v>
      </c>
      <c r="F38" s="26"/>
      <c r="G38" s="26"/>
      <c r="H38" s="26"/>
      <c r="I38" s="26"/>
      <c r="J38" s="26">
        <v>585495</v>
      </c>
      <c r="K38" s="26">
        <v>6706653</v>
      </c>
      <c r="L38" s="26">
        <v>7877643</v>
      </c>
      <c r="M38" s="26">
        <v>15169791</v>
      </c>
      <c r="N38" s="26">
        <v>7877643</v>
      </c>
      <c r="O38" s="26">
        <v>7877643</v>
      </c>
      <c r="P38" s="26">
        <v>10503524</v>
      </c>
      <c r="Q38" s="26">
        <v>26258810</v>
      </c>
      <c r="R38" s="26">
        <v>13129405</v>
      </c>
      <c r="S38" s="26">
        <v>15755286</v>
      </c>
      <c r="T38" s="26">
        <v>18381167</v>
      </c>
      <c r="U38" s="26">
        <v>47265858</v>
      </c>
      <c r="V38" s="26">
        <v>88694459</v>
      </c>
      <c r="W38" s="26">
        <v>1122417</v>
      </c>
      <c r="X38" s="26">
        <v>87572042</v>
      </c>
      <c r="Y38" s="106">
        <v>7802.1</v>
      </c>
      <c r="Z38" s="28">
        <v>1122417</v>
      </c>
    </row>
    <row r="39" spans="1:26" ht="13.5">
      <c r="A39" s="226" t="s">
        <v>58</v>
      </c>
      <c r="B39" s="229"/>
      <c r="C39" s="138">
        <f aca="true" t="shared" si="4" ref="C39:X39">SUM(C37:C38)</f>
        <v>2438026</v>
      </c>
      <c r="D39" s="42">
        <f t="shared" si="4"/>
        <v>4093478</v>
      </c>
      <c r="E39" s="43">
        <f t="shared" si="4"/>
        <v>4093478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585495</v>
      </c>
      <c r="K39" s="43">
        <f t="shared" si="4"/>
        <v>6706653</v>
      </c>
      <c r="L39" s="43">
        <f t="shared" si="4"/>
        <v>7877643</v>
      </c>
      <c r="M39" s="43">
        <f t="shared" si="4"/>
        <v>15169791</v>
      </c>
      <c r="N39" s="43">
        <f t="shared" si="4"/>
        <v>7877643</v>
      </c>
      <c r="O39" s="43">
        <f t="shared" si="4"/>
        <v>7877643</v>
      </c>
      <c r="P39" s="43">
        <f t="shared" si="4"/>
        <v>10503524</v>
      </c>
      <c r="Q39" s="43">
        <f t="shared" si="4"/>
        <v>26258810</v>
      </c>
      <c r="R39" s="43">
        <f t="shared" si="4"/>
        <v>13129405</v>
      </c>
      <c r="S39" s="43">
        <f t="shared" si="4"/>
        <v>15755286</v>
      </c>
      <c r="T39" s="43">
        <f t="shared" si="4"/>
        <v>18381167</v>
      </c>
      <c r="U39" s="43">
        <f t="shared" si="4"/>
        <v>47265858</v>
      </c>
      <c r="V39" s="43">
        <f t="shared" si="4"/>
        <v>88694459</v>
      </c>
      <c r="W39" s="43">
        <f t="shared" si="4"/>
        <v>4093478</v>
      </c>
      <c r="X39" s="43">
        <f t="shared" si="4"/>
        <v>84600981</v>
      </c>
      <c r="Y39" s="188">
        <f>+IF(W39&lt;&gt;0,+(X39/W39)*100,0)</f>
        <v>2066.726167821105</v>
      </c>
      <c r="Z39" s="45">
        <f>SUM(Z37:Z38)</f>
        <v>4093478</v>
      </c>
    </row>
    <row r="40" spans="1:26" ht="13.5">
      <c r="A40" s="226" t="s">
        <v>169</v>
      </c>
      <c r="B40" s="227"/>
      <c r="C40" s="138">
        <f aca="true" t="shared" si="5" ref="C40:X40">+C34+C39</f>
        <v>12950462</v>
      </c>
      <c r="D40" s="38">
        <f t="shared" si="5"/>
        <v>9900136</v>
      </c>
      <c r="E40" s="39">
        <f t="shared" si="5"/>
        <v>9900136</v>
      </c>
      <c r="F40" s="39">
        <f t="shared" si="5"/>
        <v>15980320</v>
      </c>
      <c r="G40" s="39">
        <f t="shared" si="5"/>
        <v>29930496</v>
      </c>
      <c r="H40" s="39">
        <f t="shared" si="5"/>
        <v>24485846</v>
      </c>
      <c r="I40" s="39">
        <f t="shared" si="5"/>
        <v>70396662</v>
      </c>
      <c r="J40" s="39">
        <f t="shared" si="5"/>
        <v>55214257</v>
      </c>
      <c r="K40" s="39">
        <f t="shared" si="5"/>
        <v>51296101</v>
      </c>
      <c r="L40" s="39">
        <f t="shared" si="5"/>
        <v>54110149</v>
      </c>
      <c r="M40" s="39">
        <f t="shared" si="5"/>
        <v>160620507</v>
      </c>
      <c r="N40" s="39">
        <f t="shared" si="5"/>
        <v>53977233</v>
      </c>
      <c r="O40" s="39">
        <f t="shared" si="5"/>
        <v>53500591</v>
      </c>
      <c r="P40" s="39">
        <f t="shared" si="5"/>
        <v>66070197</v>
      </c>
      <c r="Q40" s="39">
        <f t="shared" si="5"/>
        <v>173548021</v>
      </c>
      <c r="R40" s="39">
        <f t="shared" si="5"/>
        <v>82069298</v>
      </c>
      <c r="S40" s="39">
        <f t="shared" si="5"/>
        <v>97643925</v>
      </c>
      <c r="T40" s="39">
        <f t="shared" si="5"/>
        <v>113389790</v>
      </c>
      <c r="U40" s="39">
        <f t="shared" si="5"/>
        <v>293103013</v>
      </c>
      <c r="V40" s="39">
        <f t="shared" si="5"/>
        <v>697668203</v>
      </c>
      <c r="W40" s="39">
        <f t="shared" si="5"/>
        <v>9900136</v>
      </c>
      <c r="X40" s="39">
        <f t="shared" si="5"/>
        <v>687768067</v>
      </c>
      <c r="Y40" s="140">
        <f>+IF(W40&lt;&gt;0,+(X40/W40)*100,0)</f>
        <v>6947.056757604138</v>
      </c>
      <c r="Z40" s="40">
        <f>+Z34+Z39</f>
        <v>9900136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115835178</v>
      </c>
      <c r="D42" s="234">
        <f t="shared" si="6"/>
        <v>113762147</v>
      </c>
      <c r="E42" s="235">
        <f t="shared" si="6"/>
        <v>113762147</v>
      </c>
      <c r="F42" s="235">
        <f t="shared" si="6"/>
        <v>114937928</v>
      </c>
      <c r="G42" s="235">
        <f t="shared" si="6"/>
        <v>111498749</v>
      </c>
      <c r="H42" s="235">
        <f t="shared" si="6"/>
        <v>231030809</v>
      </c>
      <c r="I42" s="235">
        <f t="shared" si="6"/>
        <v>457467486</v>
      </c>
      <c r="J42" s="235">
        <f t="shared" si="6"/>
        <v>343100634</v>
      </c>
      <c r="K42" s="235">
        <f t="shared" si="6"/>
        <v>342245102</v>
      </c>
      <c r="L42" s="235">
        <f t="shared" si="6"/>
        <v>340595068</v>
      </c>
      <c r="M42" s="235">
        <f t="shared" si="6"/>
        <v>1025940804</v>
      </c>
      <c r="N42" s="235">
        <f t="shared" si="6"/>
        <v>338103211</v>
      </c>
      <c r="O42" s="235">
        <f t="shared" si="6"/>
        <v>336864433</v>
      </c>
      <c r="P42" s="235">
        <f t="shared" si="6"/>
        <v>455872835</v>
      </c>
      <c r="Q42" s="235">
        <f t="shared" si="6"/>
        <v>1130840479</v>
      </c>
      <c r="R42" s="235">
        <f t="shared" si="6"/>
        <v>568491770</v>
      </c>
      <c r="S42" s="235">
        <f t="shared" si="6"/>
        <v>680960394</v>
      </c>
      <c r="T42" s="235">
        <f t="shared" si="6"/>
        <v>791494907</v>
      </c>
      <c r="U42" s="235">
        <f t="shared" si="6"/>
        <v>2040947071</v>
      </c>
      <c r="V42" s="235">
        <f t="shared" si="6"/>
        <v>4655195840</v>
      </c>
      <c r="W42" s="235">
        <f t="shared" si="6"/>
        <v>113762147</v>
      </c>
      <c r="X42" s="235">
        <f t="shared" si="6"/>
        <v>4541433693</v>
      </c>
      <c r="Y42" s="236">
        <f>+IF(W42&lt;&gt;0,+(X42/W42)*100,0)</f>
        <v>3992.0428831217473</v>
      </c>
      <c r="Z42" s="237">
        <f>+Z25-Z40</f>
        <v>113762147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115789401</v>
      </c>
      <c r="D45" s="25">
        <v>104471860</v>
      </c>
      <c r="E45" s="26">
        <v>104471860</v>
      </c>
      <c r="F45" s="26">
        <v>114937929</v>
      </c>
      <c r="G45" s="26">
        <v>111498749</v>
      </c>
      <c r="H45" s="26">
        <v>231030546</v>
      </c>
      <c r="I45" s="26">
        <v>457467224</v>
      </c>
      <c r="J45" s="26">
        <v>343100634</v>
      </c>
      <c r="K45" s="26">
        <v>342245102</v>
      </c>
      <c r="L45" s="26">
        <v>340595068</v>
      </c>
      <c r="M45" s="26">
        <v>1025940804</v>
      </c>
      <c r="N45" s="26">
        <v>338103211</v>
      </c>
      <c r="O45" s="26">
        <v>336864433</v>
      </c>
      <c r="P45" s="26">
        <v>455872835</v>
      </c>
      <c r="Q45" s="26">
        <v>1130840479</v>
      </c>
      <c r="R45" s="26">
        <v>568491770</v>
      </c>
      <c r="S45" s="26">
        <v>680960394</v>
      </c>
      <c r="T45" s="26">
        <v>791494907</v>
      </c>
      <c r="U45" s="26">
        <v>2040947071</v>
      </c>
      <c r="V45" s="26">
        <v>4655195578</v>
      </c>
      <c r="W45" s="26">
        <v>104471860</v>
      </c>
      <c r="X45" s="26">
        <v>4550723718</v>
      </c>
      <c r="Y45" s="105">
        <v>4355.93</v>
      </c>
      <c r="Z45" s="28">
        <v>104471860</v>
      </c>
    </row>
    <row r="46" spans="1:26" ht="13.5">
      <c r="A46" s="225" t="s">
        <v>173</v>
      </c>
      <c r="B46" s="158" t="s">
        <v>93</v>
      </c>
      <c r="C46" s="121">
        <v>45777</v>
      </c>
      <c r="D46" s="25">
        <v>9290287</v>
      </c>
      <c r="E46" s="26">
        <v>9290287</v>
      </c>
      <c r="F46" s="26"/>
      <c r="G46" s="26"/>
      <c r="H46" s="26">
        <v>263</v>
      </c>
      <c r="I46" s="26">
        <v>263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>
        <v>263</v>
      </c>
      <c r="W46" s="26">
        <v>9290287</v>
      </c>
      <c r="X46" s="26">
        <v>-9290024</v>
      </c>
      <c r="Y46" s="105">
        <v>-100</v>
      </c>
      <c r="Z46" s="28">
        <v>9290287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115835178</v>
      </c>
      <c r="D48" s="240">
        <f t="shared" si="7"/>
        <v>113762147</v>
      </c>
      <c r="E48" s="195">
        <f t="shared" si="7"/>
        <v>113762147</v>
      </c>
      <c r="F48" s="195">
        <f t="shared" si="7"/>
        <v>114937929</v>
      </c>
      <c r="G48" s="195">
        <f t="shared" si="7"/>
        <v>111498749</v>
      </c>
      <c r="H48" s="195">
        <f t="shared" si="7"/>
        <v>231030809</v>
      </c>
      <c r="I48" s="195">
        <f t="shared" si="7"/>
        <v>457467487</v>
      </c>
      <c r="J48" s="195">
        <f t="shared" si="7"/>
        <v>343100634</v>
      </c>
      <c r="K48" s="195">
        <f t="shared" si="7"/>
        <v>342245102</v>
      </c>
      <c r="L48" s="195">
        <f t="shared" si="7"/>
        <v>340595068</v>
      </c>
      <c r="M48" s="195">
        <f t="shared" si="7"/>
        <v>1025940804</v>
      </c>
      <c r="N48" s="195">
        <f t="shared" si="7"/>
        <v>338103211</v>
      </c>
      <c r="O48" s="195">
        <f t="shared" si="7"/>
        <v>336864433</v>
      </c>
      <c r="P48" s="195">
        <f t="shared" si="7"/>
        <v>455872835</v>
      </c>
      <c r="Q48" s="195">
        <f t="shared" si="7"/>
        <v>1130840479</v>
      </c>
      <c r="R48" s="195">
        <f t="shared" si="7"/>
        <v>568491770</v>
      </c>
      <c r="S48" s="195">
        <f t="shared" si="7"/>
        <v>680960394</v>
      </c>
      <c r="T48" s="195">
        <f t="shared" si="7"/>
        <v>791494907</v>
      </c>
      <c r="U48" s="195">
        <f t="shared" si="7"/>
        <v>2040947071</v>
      </c>
      <c r="V48" s="195">
        <f t="shared" si="7"/>
        <v>4655195841</v>
      </c>
      <c r="W48" s="195">
        <f t="shared" si="7"/>
        <v>113762147</v>
      </c>
      <c r="X48" s="195">
        <f t="shared" si="7"/>
        <v>4541433694</v>
      </c>
      <c r="Y48" s="241">
        <f>+IF(W48&lt;&gt;0,+(X48/W48)*100,0)</f>
        <v>3992.042884000774</v>
      </c>
      <c r="Z48" s="208">
        <f>SUM(Z45:Z47)</f>
        <v>113762147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62293691</v>
      </c>
      <c r="D6" s="25">
        <v>24505944</v>
      </c>
      <c r="E6" s="26">
        <v>24505944</v>
      </c>
      <c r="F6" s="26">
        <v>1087718</v>
      </c>
      <c r="G6" s="26">
        <v>1033934</v>
      </c>
      <c r="H6" s="26">
        <v>1035177</v>
      </c>
      <c r="I6" s="26">
        <v>3156829</v>
      </c>
      <c r="J6" s="26">
        <v>3225476</v>
      </c>
      <c r="K6" s="26">
        <v>9089728</v>
      </c>
      <c r="L6" s="26">
        <v>7124444</v>
      </c>
      <c r="M6" s="26">
        <v>19439648</v>
      </c>
      <c r="N6" s="26">
        <v>702357</v>
      </c>
      <c r="O6" s="26">
        <v>13863452</v>
      </c>
      <c r="P6" s="26">
        <v>9239203</v>
      </c>
      <c r="Q6" s="26">
        <v>23805012</v>
      </c>
      <c r="R6" s="26">
        <v>1279958</v>
      </c>
      <c r="S6" s="26"/>
      <c r="T6" s="26">
        <v>5452001</v>
      </c>
      <c r="U6" s="26">
        <v>6731959</v>
      </c>
      <c r="V6" s="26">
        <v>53133448</v>
      </c>
      <c r="W6" s="26">
        <v>24505944</v>
      </c>
      <c r="X6" s="26">
        <v>28627504</v>
      </c>
      <c r="Y6" s="106">
        <v>116.82</v>
      </c>
      <c r="Z6" s="28">
        <v>24505944</v>
      </c>
    </row>
    <row r="7" spans="1:26" ht="13.5">
      <c r="A7" s="225" t="s">
        <v>180</v>
      </c>
      <c r="B7" s="158" t="s">
        <v>71</v>
      </c>
      <c r="C7" s="121"/>
      <c r="D7" s="25">
        <v>13218996</v>
      </c>
      <c r="E7" s="26">
        <v>13218996</v>
      </c>
      <c r="F7" s="26">
        <v>4325078</v>
      </c>
      <c r="G7" s="26">
        <v>-3906414</v>
      </c>
      <c r="H7" s="26">
        <v>-1694640</v>
      </c>
      <c r="I7" s="26">
        <v>-1275976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>
        <v>80350</v>
      </c>
      <c r="U7" s="26">
        <v>80350</v>
      </c>
      <c r="V7" s="26">
        <v>-1195626</v>
      </c>
      <c r="W7" s="26">
        <v>13218996</v>
      </c>
      <c r="X7" s="26">
        <v>-14414622</v>
      </c>
      <c r="Y7" s="106">
        <v>-109.04</v>
      </c>
      <c r="Z7" s="28">
        <v>13218996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>
        <v>4199486</v>
      </c>
      <c r="G8" s="26">
        <v>2028183</v>
      </c>
      <c r="H8" s="26">
        <v>1044679</v>
      </c>
      <c r="I8" s="26">
        <v>7272348</v>
      </c>
      <c r="J8" s="26">
        <v>1589936</v>
      </c>
      <c r="K8" s="26">
        <v>722915</v>
      </c>
      <c r="L8" s="26">
        <v>1055583</v>
      </c>
      <c r="M8" s="26">
        <v>3368434</v>
      </c>
      <c r="N8" s="26">
        <v>1081</v>
      </c>
      <c r="O8" s="26">
        <v>1056161</v>
      </c>
      <c r="P8" s="26">
        <v>407114</v>
      </c>
      <c r="Q8" s="26">
        <v>1464356</v>
      </c>
      <c r="R8" s="26">
        <v>1840633</v>
      </c>
      <c r="S8" s="26"/>
      <c r="T8" s="26">
        <v>1945469</v>
      </c>
      <c r="U8" s="26">
        <v>3786102</v>
      </c>
      <c r="V8" s="26">
        <v>15891240</v>
      </c>
      <c r="W8" s="26"/>
      <c r="X8" s="26">
        <v>15891240</v>
      </c>
      <c r="Y8" s="106"/>
      <c r="Z8" s="28"/>
    </row>
    <row r="9" spans="1:26" ht="13.5">
      <c r="A9" s="225" t="s">
        <v>182</v>
      </c>
      <c r="B9" s="158"/>
      <c r="C9" s="121">
        <v>870816</v>
      </c>
      <c r="D9" s="25">
        <v>860004</v>
      </c>
      <c r="E9" s="26">
        <v>860004</v>
      </c>
      <c r="F9" s="26"/>
      <c r="G9" s="26"/>
      <c r="H9" s="26"/>
      <c r="I9" s="26"/>
      <c r="J9" s="26">
        <v>105431</v>
      </c>
      <c r="K9" s="26">
        <v>100328</v>
      </c>
      <c r="L9" s="26">
        <v>95100</v>
      </c>
      <c r="M9" s="26">
        <v>300859</v>
      </c>
      <c r="N9" s="26">
        <v>98622</v>
      </c>
      <c r="O9" s="26">
        <v>94794</v>
      </c>
      <c r="P9" s="26">
        <v>97864</v>
      </c>
      <c r="Q9" s="26">
        <v>291280</v>
      </c>
      <c r="R9" s="26">
        <v>100138</v>
      </c>
      <c r="S9" s="26"/>
      <c r="T9" s="26">
        <v>84939</v>
      </c>
      <c r="U9" s="26">
        <v>185077</v>
      </c>
      <c r="V9" s="26">
        <v>777216</v>
      </c>
      <c r="W9" s="26">
        <v>860004</v>
      </c>
      <c r="X9" s="26">
        <v>-82788</v>
      </c>
      <c r="Y9" s="106">
        <v>-9.63</v>
      </c>
      <c r="Z9" s="28">
        <v>860004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-19373273</v>
      </c>
      <c r="D12" s="25">
        <v>-37116876</v>
      </c>
      <c r="E12" s="26">
        <v>-37116876</v>
      </c>
      <c r="F12" s="26">
        <v>-1888149</v>
      </c>
      <c r="G12" s="26">
        <v>-3403894</v>
      </c>
      <c r="H12" s="26">
        <v>-2818537</v>
      </c>
      <c r="I12" s="26">
        <v>-8110580</v>
      </c>
      <c r="J12" s="26">
        <v>-3214066</v>
      </c>
      <c r="K12" s="26">
        <v>-4085412</v>
      </c>
      <c r="L12" s="26">
        <v>-11726679</v>
      </c>
      <c r="M12" s="26">
        <v>-19026157</v>
      </c>
      <c r="N12" s="26">
        <v>-2577898</v>
      </c>
      <c r="O12" s="26">
        <v>-14857470</v>
      </c>
      <c r="P12" s="26">
        <v>-4107174</v>
      </c>
      <c r="Q12" s="26">
        <v>-21542542</v>
      </c>
      <c r="R12" s="26">
        <v>-5583329</v>
      </c>
      <c r="S12" s="26"/>
      <c r="T12" s="26">
        <v>-4673958</v>
      </c>
      <c r="U12" s="26">
        <v>-10257287</v>
      </c>
      <c r="V12" s="26">
        <v>-58936566</v>
      </c>
      <c r="W12" s="26">
        <v>-37116876</v>
      </c>
      <c r="X12" s="26">
        <v>-21819690</v>
      </c>
      <c r="Y12" s="106">
        <v>58.79</v>
      </c>
      <c r="Z12" s="28">
        <v>-37116876</v>
      </c>
    </row>
    <row r="13" spans="1:26" ht="13.5">
      <c r="A13" s="225" t="s">
        <v>39</v>
      </c>
      <c r="B13" s="158"/>
      <c r="C13" s="121">
        <v>-57089</v>
      </c>
      <c r="D13" s="25">
        <v>-50004</v>
      </c>
      <c r="E13" s="26">
        <v>-50004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>
        <v>-38331</v>
      </c>
      <c r="S13" s="26"/>
      <c r="T13" s="26"/>
      <c r="U13" s="26">
        <v>-38331</v>
      </c>
      <c r="V13" s="26">
        <v>-38331</v>
      </c>
      <c r="W13" s="26">
        <v>-50004</v>
      </c>
      <c r="X13" s="26">
        <v>11673</v>
      </c>
      <c r="Y13" s="106">
        <v>-23.34</v>
      </c>
      <c r="Z13" s="28">
        <v>-50004</v>
      </c>
    </row>
    <row r="14" spans="1:26" ht="13.5">
      <c r="A14" s="225" t="s">
        <v>41</v>
      </c>
      <c r="B14" s="158" t="s">
        <v>71</v>
      </c>
      <c r="C14" s="121">
        <v>-28898404</v>
      </c>
      <c r="D14" s="25">
        <v>-15799416</v>
      </c>
      <c r="E14" s="26">
        <v>-15799416</v>
      </c>
      <c r="F14" s="26"/>
      <c r="G14" s="26"/>
      <c r="H14" s="26"/>
      <c r="I14" s="26"/>
      <c r="J14" s="26">
        <v>-1778069</v>
      </c>
      <c r="K14" s="26">
        <v>-1414748</v>
      </c>
      <c r="L14" s="26">
        <v>-456329</v>
      </c>
      <c r="M14" s="26">
        <v>-3649146</v>
      </c>
      <c r="N14" s="26">
        <v>-308485</v>
      </c>
      <c r="O14" s="26">
        <v>-334349</v>
      </c>
      <c r="P14" s="26">
        <v>-422244</v>
      </c>
      <c r="Q14" s="26">
        <v>-1065078</v>
      </c>
      <c r="R14" s="26">
        <v>-489040</v>
      </c>
      <c r="S14" s="26"/>
      <c r="T14" s="26">
        <v>-4412100</v>
      </c>
      <c r="U14" s="26">
        <v>-4901140</v>
      </c>
      <c r="V14" s="26">
        <v>-9615364</v>
      </c>
      <c r="W14" s="26">
        <v>-15799416</v>
      </c>
      <c r="X14" s="26">
        <v>6184052</v>
      </c>
      <c r="Y14" s="106">
        <v>-39.14</v>
      </c>
      <c r="Z14" s="28">
        <v>-15799416</v>
      </c>
    </row>
    <row r="15" spans="1:26" ht="13.5">
      <c r="A15" s="226" t="s">
        <v>186</v>
      </c>
      <c r="B15" s="227"/>
      <c r="C15" s="138">
        <f aca="true" t="shared" si="0" ref="C15:X15">SUM(C6:C14)</f>
        <v>14835741</v>
      </c>
      <c r="D15" s="38">
        <f t="shared" si="0"/>
        <v>-14381352</v>
      </c>
      <c r="E15" s="39">
        <f t="shared" si="0"/>
        <v>-14381352</v>
      </c>
      <c r="F15" s="39">
        <f t="shared" si="0"/>
        <v>7724133</v>
      </c>
      <c r="G15" s="39">
        <f t="shared" si="0"/>
        <v>-4248191</v>
      </c>
      <c r="H15" s="39">
        <f t="shared" si="0"/>
        <v>-2433321</v>
      </c>
      <c r="I15" s="39">
        <f t="shared" si="0"/>
        <v>1042621</v>
      </c>
      <c r="J15" s="39">
        <f t="shared" si="0"/>
        <v>-71292</v>
      </c>
      <c r="K15" s="39">
        <f t="shared" si="0"/>
        <v>4412811</v>
      </c>
      <c r="L15" s="39">
        <f t="shared" si="0"/>
        <v>-3907881</v>
      </c>
      <c r="M15" s="39">
        <f t="shared" si="0"/>
        <v>433638</v>
      </c>
      <c r="N15" s="39">
        <f t="shared" si="0"/>
        <v>-2084323</v>
      </c>
      <c r="O15" s="39">
        <f t="shared" si="0"/>
        <v>-177412</v>
      </c>
      <c r="P15" s="39">
        <f t="shared" si="0"/>
        <v>5214763</v>
      </c>
      <c r="Q15" s="39">
        <f t="shared" si="0"/>
        <v>2953028</v>
      </c>
      <c r="R15" s="39">
        <f t="shared" si="0"/>
        <v>-2889971</v>
      </c>
      <c r="S15" s="39">
        <f t="shared" si="0"/>
        <v>0</v>
      </c>
      <c r="T15" s="39">
        <f t="shared" si="0"/>
        <v>-1523299</v>
      </c>
      <c r="U15" s="39">
        <f t="shared" si="0"/>
        <v>-4413270</v>
      </c>
      <c r="V15" s="39">
        <f t="shared" si="0"/>
        <v>16017</v>
      </c>
      <c r="W15" s="39">
        <f t="shared" si="0"/>
        <v>-14381352</v>
      </c>
      <c r="X15" s="39">
        <f t="shared" si="0"/>
        <v>14397369</v>
      </c>
      <c r="Y15" s="140">
        <f>+IF(W15&lt;&gt;0,+(X15/W15)*100,0)</f>
        <v>-100.11137339521348</v>
      </c>
      <c r="Z15" s="40">
        <f>SUM(Z6:Z14)</f>
        <v>-14381352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>
        <v>-12307056</v>
      </c>
      <c r="E19" s="26">
        <v>-12307056</v>
      </c>
      <c r="F19" s="125">
        <v>1328228</v>
      </c>
      <c r="G19" s="125">
        <v>520607</v>
      </c>
      <c r="H19" s="125">
        <v>1150343</v>
      </c>
      <c r="I19" s="26">
        <v>2999178</v>
      </c>
      <c r="J19" s="125">
        <v>39714</v>
      </c>
      <c r="K19" s="125">
        <v>838475</v>
      </c>
      <c r="L19" s="26">
        <v>1726628</v>
      </c>
      <c r="M19" s="125">
        <v>2604817</v>
      </c>
      <c r="N19" s="125">
        <v>523</v>
      </c>
      <c r="O19" s="125">
        <v>58693</v>
      </c>
      <c r="P19" s="26">
        <v>93017</v>
      </c>
      <c r="Q19" s="125">
        <v>152233</v>
      </c>
      <c r="R19" s="125">
        <v>452550</v>
      </c>
      <c r="S19" s="26"/>
      <c r="T19" s="125">
        <v>39723</v>
      </c>
      <c r="U19" s="125">
        <v>492273</v>
      </c>
      <c r="V19" s="125">
        <v>6248501</v>
      </c>
      <c r="W19" s="26">
        <v>-12307056</v>
      </c>
      <c r="X19" s="125">
        <v>18555557</v>
      </c>
      <c r="Y19" s="107">
        <v>-150.77</v>
      </c>
      <c r="Z19" s="200">
        <v>-12307056</v>
      </c>
    </row>
    <row r="20" spans="1:26" ht="13.5">
      <c r="A20" s="225" t="s">
        <v>189</v>
      </c>
      <c r="B20" s="158"/>
      <c r="C20" s="121">
        <v>774044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-11440266</v>
      </c>
      <c r="D24" s="25"/>
      <c r="E24" s="26"/>
      <c r="F24" s="26"/>
      <c r="G24" s="26"/>
      <c r="H24" s="26"/>
      <c r="I24" s="26"/>
      <c r="J24" s="26">
        <v>-11500</v>
      </c>
      <c r="K24" s="26">
        <v>-25283</v>
      </c>
      <c r="L24" s="26">
        <v>-9890</v>
      </c>
      <c r="M24" s="26">
        <v>-46673</v>
      </c>
      <c r="N24" s="26">
        <v>-10481</v>
      </c>
      <c r="O24" s="26">
        <v>-39476</v>
      </c>
      <c r="P24" s="26">
        <v>-71317</v>
      </c>
      <c r="Q24" s="26">
        <v>-121274</v>
      </c>
      <c r="R24" s="26">
        <v>-50415</v>
      </c>
      <c r="S24" s="26"/>
      <c r="T24" s="26">
        <v>-74757</v>
      </c>
      <c r="U24" s="26">
        <v>-125172</v>
      </c>
      <c r="V24" s="26">
        <v>-293119</v>
      </c>
      <c r="W24" s="26"/>
      <c r="X24" s="26">
        <v>-293119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-10666222</v>
      </c>
      <c r="D25" s="38">
        <f t="shared" si="1"/>
        <v>-12307056</v>
      </c>
      <c r="E25" s="39">
        <f t="shared" si="1"/>
        <v>-12307056</v>
      </c>
      <c r="F25" s="39">
        <f t="shared" si="1"/>
        <v>1328228</v>
      </c>
      <c r="G25" s="39">
        <f t="shared" si="1"/>
        <v>520607</v>
      </c>
      <c r="H25" s="39">
        <f t="shared" si="1"/>
        <v>1150343</v>
      </c>
      <c r="I25" s="39">
        <f t="shared" si="1"/>
        <v>2999178</v>
      </c>
      <c r="J25" s="39">
        <f t="shared" si="1"/>
        <v>28214</v>
      </c>
      <c r="K25" s="39">
        <f t="shared" si="1"/>
        <v>813192</v>
      </c>
      <c r="L25" s="39">
        <f t="shared" si="1"/>
        <v>1716738</v>
      </c>
      <c r="M25" s="39">
        <f t="shared" si="1"/>
        <v>2558144</v>
      </c>
      <c r="N25" s="39">
        <f t="shared" si="1"/>
        <v>-9958</v>
      </c>
      <c r="O25" s="39">
        <f t="shared" si="1"/>
        <v>19217</v>
      </c>
      <c r="P25" s="39">
        <f t="shared" si="1"/>
        <v>21700</v>
      </c>
      <c r="Q25" s="39">
        <f t="shared" si="1"/>
        <v>30959</v>
      </c>
      <c r="R25" s="39">
        <f t="shared" si="1"/>
        <v>402135</v>
      </c>
      <c r="S25" s="39">
        <f t="shared" si="1"/>
        <v>0</v>
      </c>
      <c r="T25" s="39">
        <f t="shared" si="1"/>
        <v>-35034</v>
      </c>
      <c r="U25" s="39">
        <f t="shared" si="1"/>
        <v>367101</v>
      </c>
      <c r="V25" s="39">
        <f t="shared" si="1"/>
        <v>5955382</v>
      </c>
      <c r="W25" s="39">
        <f t="shared" si="1"/>
        <v>-12307056</v>
      </c>
      <c r="X25" s="39">
        <f t="shared" si="1"/>
        <v>18262438</v>
      </c>
      <c r="Y25" s="140">
        <f>+IF(W25&lt;&gt;0,+(X25/W25)*100,0)</f>
        <v>-148.3899805119925</v>
      </c>
      <c r="Z25" s="40">
        <f>SUM(Z19:Z24)</f>
        <v>-12307056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>
        <v>65940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>
        <v>2971061</v>
      </c>
      <c r="E30" s="26">
        <v>2971061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2971061</v>
      </c>
      <c r="X30" s="26">
        <v>-2971061</v>
      </c>
      <c r="Y30" s="106">
        <v>-100</v>
      </c>
      <c r="Z30" s="28">
        <v>2971061</v>
      </c>
    </row>
    <row r="31" spans="1:26" ht="13.5">
      <c r="A31" s="225" t="s">
        <v>197</v>
      </c>
      <c r="B31" s="158"/>
      <c r="C31" s="121">
        <v>10535</v>
      </c>
      <c r="D31" s="25">
        <v>-126684</v>
      </c>
      <c r="E31" s="26">
        <v>-126684</v>
      </c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>
        <v>-126684</v>
      </c>
      <c r="X31" s="26">
        <v>126684</v>
      </c>
      <c r="Y31" s="106">
        <v>-100</v>
      </c>
      <c r="Z31" s="28">
        <v>-126684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-35692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40783</v>
      </c>
      <c r="D34" s="38">
        <f t="shared" si="2"/>
        <v>2844377</v>
      </c>
      <c r="E34" s="39">
        <f t="shared" si="2"/>
        <v>2844377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2844377</v>
      </c>
      <c r="X34" s="39">
        <f t="shared" si="2"/>
        <v>-2844377</v>
      </c>
      <c r="Y34" s="140">
        <f>+IF(W34&lt;&gt;0,+(X34/W34)*100,0)</f>
        <v>-100</v>
      </c>
      <c r="Z34" s="40">
        <f>SUM(Z29:Z33)</f>
        <v>2844377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4210302</v>
      </c>
      <c r="D36" s="65">
        <f t="shared" si="3"/>
        <v>-23844031</v>
      </c>
      <c r="E36" s="66">
        <f t="shared" si="3"/>
        <v>-23844031</v>
      </c>
      <c r="F36" s="66">
        <f t="shared" si="3"/>
        <v>9052361</v>
      </c>
      <c r="G36" s="66">
        <f t="shared" si="3"/>
        <v>-3727584</v>
      </c>
      <c r="H36" s="66">
        <f t="shared" si="3"/>
        <v>-1282978</v>
      </c>
      <c r="I36" s="66">
        <f t="shared" si="3"/>
        <v>4041799</v>
      </c>
      <c r="J36" s="66">
        <f t="shared" si="3"/>
        <v>-43078</v>
      </c>
      <c r="K36" s="66">
        <f t="shared" si="3"/>
        <v>5226003</v>
      </c>
      <c r="L36" s="66">
        <f t="shared" si="3"/>
        <v>-2191143</v>
      </c>
      <c r="M36" s="66">
        <f t="shared" si="3"/>
        <v>2991782</v>
      </c>
      <c r="N36" s="66">
        <f t="shared" si="3"/>
        <v>-2094281</v>
      </c>
      <c r="O36" s="66">
        <f t="shared" si="3"/>
        <v>-158195</v>
      </c>
      <c r="P36" s="66">
        <f t="shared" si="3"/>
        <v>5236463</v>
      </c>
      <c r="Q36" s="66">
        <f t="shared" si="3"/>
        <v>2983987</v>
      </c>
      <c r="R36" s="66">
        <f t="shared" si="3"/>
        <v>-2487836</v>
      </c>
      <c r="S36" s="66">
        <f t="shared" si="3"/>
        <v>0</v>
      </c>
      <c r="T36" s="66">
        <f t="shared" si="3"/>
        <v>-1558333</v>
      </c>
      <c r="U36" s="66">
        <f t="shared" si="3"/>
        <v>-4046169</v>
      </c>
      <c r="V36" s="66">
        <f t="shared" si="3"/>
        <v>5971399</v>
      </c>
      <c r="W36" s="66">
        <f t="shared" si="3"/>
        <v>-23844031</v>
      </c>
      <c r="X36" s="66">
        <f t="shared" si="3"/>
        <v>29815430</v>
      </c>
      <c r="Y36" s="103">
        <f>+IF(W36&lt;&gt;0,+(X36/W36)*100,0)</f>
        <v>-125.04358008928943</v>
      </c>
      <c r="Z36" s="68">
        <f>+Z15+Z25+Z34</f>
        <v>-23844031</v>
      </c>
    </row>
    <row r="37" spans="1:26" ht="13.5">
      <c r="A37" s="225" t="s">
        <v>201</v>
      </c>
      <c r="B37" s="158" t="s">
        <v>95</v>
      </c>
      <c r="C37" s="119">
        <v>10058327</v>
      </c>
      <c r="D37" s="65">
        <v>2732020</v>
      </c>
      <c r="E37" s="66">
        <v>2732020</v>
      </c>
      <c r="F37" s="66">
        <v>396464</v>
      </c>
      <c r="G37" s="66">
        <v>9448825</v>
      </c>
      <c r="H37" s="66">
        <v>5721241</v>
      </c>
      <c r="I37" s="66">
        <v>396464</v>
      </c>
      <c r="J37" s="66">
        <v>4438263</v>
      </c>
      <c r="K37" s="66">
        <v>4395185</v>
      </c>
      <c r="L37" s="66">
        <v>9621188</v>
      </c>
      <c r="M37" s="66">
        <v>4438263</v>
      </c>
      <c r="N37" s="66">
        <v>7430045</v>
      </c>
      <c r="O37" s="66">
        <v>5335764</v>
      </c>
      <c r="P37" s="66">
        <v>5177569</v>
      </c>
      <c r="Q37" s="66">
        <v>7430045</v>
      </c>
      <c r="R37" s="66">
        <v>10414032</v>
      </c>
      <c r="S37" s="66">
        <v>7926196</v>
      </c>
      <c r="T37" s="66">
        <v>7926196</v>
      </c>
      <c r="U37" s="66">
        <v>10414032</v>
      </c>
      <c r="V37" s="66">
        <v>396464</v>
      </c>
      <c r="W37" s="66">
        <v>2732020</v>
      </c>
      <c r="X37" s="66">
        <v>-2335556</v>
      </c>
      <c r="Y37" s="103">
        <v>-85.49</v>
      </c>
      <c r="Z37" s="68">
        <v>2732020</v>
      </c>
    </row>
    <row r="38" spans="1:26" ht="13.5">
      <c r="A38" s="243" t="s">
        <v>202</v>
      </c>
      <c r="B38" s="232" t="s">
        <v>95</v>
      </c>
      <c r="C38" s="233">
        <v>14268629</v>
      </c>
      <c r="D38" s="234">
        <v>-21112011</v>
      </c>
      <c r="E38" s="235">
        <v>-21112011</v>
      </c>
      <c r="F38" s="235">
        <v>9448825</v>
      </c>
      <c r="G38" s="235">
        <v>5721241</v>
      </c>
      <c r="H38" s="235">
        <v>4438263</v>
      </c>
      <c r="I38" s="235">
        <v>4438263</v>
      </c>
      <c r="J38" s="235">
        <v>4395185</v>
      </c>
      <c r="K38" s="235">
        <v>9621188</v>
      </c>
      <c r="L38" s="235">
        <v>7430045</v>
      </c>
      <c r="M38" s="235">
        <v>7430045</v>
      </c>
      <c r="N38" s="235">
        <v>5335764</v>
      </c>
      <c r="O38" s="235">
        <v>5177569</v>
      </c>
      <c r="P38" s="235">
        <v>10414032</v>
      </c>
      <c r="Q38" s="235">
        <v>10414032</v>
      </c>
      <c r="R38" s="235">
        <v>7926196</v>
      </c>
      <c r="S38" s="235">
        <v>7926196</v>
      </c>
      <c r="T38" s="235">
        <v>6367863</v>
      </c>
      <c r="U38" s="235">
        <v>6367863</v>
      </c>
      <c r="V38" s="235">
        <v>6367863</v>
      </c>
      <c r="W38" s="235">
        <v>-21112011</v>
      </c>
      <c r="X38" s="235">
        <v>27479874</v>
      </c>
      <c r="Y38" s="236">
        <v>-130.16</v>
      </c>
      <c r="Z38" s="237">
        <v>-21112011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2011-08-12T10:52:17Z</dcterms:created>
  <dcterms:modified xsi:type="dcterms:W3CDTF">2011-08-12T10:52:17Z</dcterms:modified>
  <cp:category/>
  <cp:version/>
  <cp:contentType/>
  <cp:contentStatus/>
</cp:coreProperties>
</file>