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<sst xmlns="http://schemas.openxmlformats.org/spreadsheetml/2006/main" count="497" uniqueCount="248">
  <si>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Eastern Cape: Engcobo(EC137)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</si>
  <si>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</si>
  <si>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</si>
  <si>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</si>
  <si>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</si>
  <si>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</si>
  <si>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</si>
  <si>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</si>
  <si>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</si>
  <si>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</si>
  <si>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</si>
  <si>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</si>
  <si>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</si>
  <si>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</si>
  <si>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</si>
  <si>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</si>
  <si>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</si>
  <si>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</si>
  <si>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</si>
  <si>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</si>
  <si>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</si>
  <si>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</si>
  <si>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</si>
  <si>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</si>
  <si>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</si>
  <si>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</si>
  <si>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</si>
  <si>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</si>
  <si>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</si>
  <si>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</si>
  <si>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</si>
  <si>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</si>
  <si>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</si>
  <si>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</si>
  <si>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</si>
  <si>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</si>
  <si>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</si>
  <si>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</si>
  <si>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</si>
  <si>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</si>
  <si>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</si>
  <si>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</si>
  <si>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</si>
  <si>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</si>
  <si>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</si>
  <si>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</si>
  <si>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</si>
  <si>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</si>
  <si>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</si>
  <si>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</si>
  <si>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</si>
  <si>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</si>
  <si>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</si>
  <si>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</si>
  <si>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</si>
  <si>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</si>
  <si>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</si>
  <si>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</si>
  <si>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</si>
  <si>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</si>
  <si>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</si>
  <si>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</si>
  <si>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</si>
  <si>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</si>
  <si>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</si>
  <si>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</si>
  <si>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</si>
  <si>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</si>
  <si>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</si>
  <si>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Engcobo(EC137)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</si>
  <si>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</si>
  <si>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</si>
  <si>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</si>
  <si>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</si>
  <si>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</si>
  <si>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</si>
  <si>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</si>
  <si>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</si>
  <si>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</si>
  <si>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</si>
  <si>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</si>
  <si>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</si>
  <si>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</si>
  <si>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</si>
  <si>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</si>
  <si>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</si>
  <si>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</si>
  <si>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</si>
  <si>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</si>
  <si>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</si>
  <si>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</si>
  <si>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</si>
  <si>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</si>
  <si>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</si>
  <si>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</si>
  <si>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</si>
  <si>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</si>
  <si>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</si>
  <si>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</si>
  <si>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Engcobo(EC137)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</si>
  <si>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</si>
  <si>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</si>
  <si>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</si>
  <si>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</si>
  <si>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</si>
  <si>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</si>
  <si>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</si>
  <si>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</si>
  <si>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</si>
  <si>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</si>
  <si>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</si>
  <si>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</si>
  <si>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</si>
  <si>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</si>
  <si>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</si>
  <si>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</si>
  <si>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</si>
  <si>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</si>
  <si>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</si>
  <si>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</si>
  <si>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</si>
  <si>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</si>
  <si>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</si>
  <si>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</si>
  <si>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</si>
  <si>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</si>
  <si>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</si>
  <si>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</si>
  <si>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</si>
  <si>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</si>
  <si>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</si>
  <si>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</si>
  <si>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Eastern Cape: Engcobo(EC137)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</si>
  <si>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</si>
  <si>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</si>
  <si>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</si>
  <si>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</si>
  <si>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</si>
  <si>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</si>
  <si>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</si>
  <si>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</si>
  <si>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</si>
  <si>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Eastern Cape: Engcobo(EC137)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</si>
  <si>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</si>
  <si>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</si>
  <si>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</si>
  <si>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</si>
  <si>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</si>
  <si>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</si>
  <si>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</si>
  <si>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</si>
  <si>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</si>
  <si>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</si>
  <si>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</si>
  <si>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</si>
  <si>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</si>
  <si>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</si>
  <si>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</si>
  <si>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</si>
  <si>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</si>
  <si>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</si>
  <si>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</si>
  <si>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</si>
  <si>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</si>
  <si>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</si>
  <si>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</si>
  <si>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</si>
  <si>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</si>
  <si>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</si>
  <si>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</si>
  <si>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</si>
  <si>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</si>
  <si>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</si>
  <si>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</si>
  <si>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</si>
  <si>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</si>
  <si>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Engcobo(EC137)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</si>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</sst>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3446589</v>
      </c>
      <c r="C5" s="25">
        <v>3387930</v>
      </c>
      <c r="D5" s="26">
        <v>3387930</v>
      </c>
      <c r="E5" s="26">
        <v>0</v>
      </c>
      <c r="F5" s="26">
        <v>0</v>
      </c>
      <c r="G5" s="26">
        <v>2701</v>
      </c>
      <c r="H5" s="26">
        <v>2701</v>
      </c>
      <c r="I5" s="26">
        <v>0</v>
      </c>
      <c r="J5" s="26">
        <v>0</v>
      </c>
      <c r="K5" s="26">
        <v>0</v>
      </c>
      <c r="L5" s="26">
        <v>0</v>
      </c>
      <c r="M5" s="26">
        <v>-20803</v>
      </c>
      <c r="N5" s="26">
        <v>-20803</v>
      </c>
      <c r="O5" s="26">
        <v>-20803</v>
      </c>
      <c r="P5" s="26">
        <v>-62409</v>
      </c>
      <c r="Q5" s="26">
        <v>-20803</v>
      </c>
      <c r="R5" s="26">
        <v>-20803</v>
      </c>
      <c r="S5" s="26">
        <v>0</v>
      </c>
      <c r="T5" s="26">
        <v>-41606</v>
      </c>
      <c r="U5" s="26">
        <v>-101314</v>
      </c>
      <c r="V5" s="26">
        <v>3387930</v>
      </c>
      <c r="W5" s="26">
        <v>-3489244</v>
      </c>
      <c r="X5" s="27">
        <v>-102.99</v>
      </c>
      <c r="Y5" s="28">
        <v>3387930</v>
      </c>
    </row>
    <row r="6" spans="1:25" ht="13.5">
      <c r="A6" s="24" t="s">
        <v>31</v>
      </c>
      <c r="B6" s="2">
        <v>587933</v>
      </c>
      <c r="C6" s="25">
        <v>0</v>
      </c>
      <c r="D6" s="26">
        <v>0</v>
      </c>
      <c r="E6" s="26">
        <v>555</v>
      </c>
      <c r="F6" s="26">
        <v>300</v>
      </c>
      <c r="G6" s="26">
        <v>55981</v>
      </c>
      <c r="H6" s="26">
        <v>56836</v>
      </c>
      <c r="I6" s="26">
        <v>27868</v>
      </c>
      <c r="J6" s="26">
        <v>32364</v>
      </c>
      <c r="K6" s="26">
        <v>13814</v>
      </c>
      <c r="L6" s="26">
        <v>74046</v>
      </c>
      <c r="M6" s="26">
        <v>873825</v>
      </c>
      <c r="N6" s="26">
        <v>873825</v>
      </c>
      <c r="O6" s="26">
        <v>873825</v>
      </c>
      <c r="P6" s="26">
        <v>2621475</v>
      </c>
      <c r="Q6" s="26">
        <v>873825</v>
      </c>
      <c r="R6" s="26">
        <v>873825</v>
      </c>
      <c r="S6" s="26">
        <v>0</v>
      </c>
      <c r="T6" s="26">
        <v>1747650</v>
      </c>
      <c r="U6" s="26">
        <v>4500007</v>
      </c>
      <c r="V6" s="26">
        <v>0</v>
      </c>
      <c r="W6" s="26">
        <v>4500007</v>
      </c>
      <c r="X6" s="27">
        <v>0</v>
      </c>
      <c r="Y6" s="28">
        <v>0</v>
      </c>
    </row>
    <row r="7" spans="1:25" ht="13.5">
      <c r="A7" s="24" t="s">
        <v>32</v>
      </c>
      <c r="B7" s="2">
        <v>1266843</v>
      </c>
      <c r="C7" s="25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48928</v>
      </c>
      <c r="K7" s="26">
        <v>0</v>
      </c>
      <c r="L7" s="26">
        <v>48928</v>
      </c>
      <c r="M7" s="26">
        <v>12894</v>
      </c>
      <c r="N7" s="26">
        <v>12894</v>
      </c>
      <c r="O7" s="26">
        <v>12894</v>
      </c>
      <c r="P7" s="26">
        <v>38682</v>
      </c>
      <c r="Q7" s="26">
        <v>12894</v>
      </c>
      <c r="R7" s="26">
        <v>12894</v>
      </c>
      <c r="S7" s="26">
        <v>0</v>
      </c>
      <c r="T7" s="26">
        <v>25788</v>
      </c>
      <c r="U7" s="26">
        <v>113398</v>
      </c>
      <c r="V7" s="26">
        <v>0</v>
      </c>
      <c r="W7" s="26">
        <v>113398</v>
      </c>
      <c r="X7" s="27">
        <v>0</v>
      </c>
      <c r="Y7" s="28">
        <v>0</v>
      </c>
    </row>
    <row r="8" spans="1:25" ht="13.5">
      <c r="A8" s="24" t="s">
        <v>33</v>
      </c>
      <c r="B8" s="2">
        <v>117698097</v>
      </c>
      <c r="C8" s="25">
        <v>47224000</v>
      </c>
      <c r="D8" s="26">
        <v>47224000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47224000</v>
      </c>
      <c r="W8" s="26">
        <v>-47224000</v>
      </c>
      <c r="X8" s="27">
        <v>-100</v>
      </c>
      <c r="Y8" s="28">
        <v>47224000</v>
      </c>
    </row>
    <row r="9" spans="1:25" ht="13.5">
      <c r="A9" s="24" t="s">
        <v>34</v>
      </c>
      <c r="B9" s="2">
        <v>4991881</v>
      </c>
      <c r="C9" s="25">
        <v>3854594</v>
      </c>
      <c r="D9" s="26">
        <v>3854594</v>
      </c>
      <c r="E9" s="26">
        <v>0</v>
      </c>
      <c r="F9" s="26">
        <v>577</v>
      </c>
      <c r="G9" s="26">
        <v>88051</v>
      </c>
      <c r="H9" s="26">
        <v>88628</v>
      </c>
      <c r="I9" s="26">
        <v>643621</v>
      </c>
      <c r="J9" s="26">
        <v>99365</v>
      </c>
      <c r="K9" s="26">
        <v>276479</v>
      </c>
      <c r="L9" s="26">
        <v>1019465</v>
      </c>
      <c r="M9" s="26">
        <v>861075</v>
      </c>
      <c r="N9" s="26">
        <v>861075</v>
      </c>
      <c r="O9" s="26">
        <v>861075</v>
      </c>
      <c r="P9" s="26">
        <v>2583225</v>
      </c>
      <c r="Q9" s="26">
        <v>861075</v>
      </c>
      <c r="R9" s="26">
        <v>861075</v>
      </c>
      <c r="S9" s="26">
        <v>0</v>
      </c>
      <c r="T9" s="26">
        <v>1722150</v>
      </c>
      <c r="U9" s="26">
        <v>5413468</v>
      </c>
      <c r="V9" s="26">
        <v>3854594</v>
      </c>
      <c r="W9" s="26">
        <v>1558874</v>
      </c>
      <c r="X9" s="27">
        <v>40.44</v>
      </c>
      <c r="Y9" s="28">
        <v>3854594</v>
      </c>
    </row>
    <row r="10" spans="1:25" ht="25.5">
      <c r="A10" s="29" t="s">
        <v>212</v>
      </c>
      <c r="B10" s="30">
        <f>SUM(B5:B9)</f>
        <v>127991343</v>
      </c>
      <c r="C10" s="31">
        <f aca="true" t="shared" si="0" ref="C10:Y10">SUM(C5:C9)</f>
        <v>54466524</v>
      </c>
      <c r="D10" s="32">
        <f t="shared" si="0"/>
        <v>54466524</v>
      </c>
      <c r="E10" s="32">
        <f t="shared" si="0"/>
        <v>555</v>
      </c>
      <c r="F10" s="32">
        <f t="shared" si="0"/>
        <v>877</v>
      </c>
      <c r="G10" s="32">
        <f t="shared" si="0"/>
        <v>146733</v>
      </c>
      <c r="H10" s="32">
        <f t="shared" si="0"/>
        <v>148165</v>
      </c>
      <c r="I10" s="32">
        <f t="shared" si="0"/>
        <v>671489</v>
      </c>
      <c r="J10" s="32">
        <f t="shared" si="0"/>
        <v>180657</v>
      </c>
      <c r="K10" s="32">
        <f t="shared" si="0"/>
        <v>290293</v>
      </c>
      <c r="L10" s="32">
        <f t="shared" si="0"/>
        <v>1142439</v>
      </c>
      <c r="M10" s="32">
        <f t="shared" si="0"/>
        <v>1726991</v>
      </c>
      <c r="N10" s="32">
        <f t="shared" si="0"/>
        <v>1726991</v>
      </c>
      <c r="O10" s="32">
        <f t="shared" si="0"/>
        <v>1726991</v>
      </c>
      <c r="P10" s="32">
        <f t="shared" si="0"/>
        <v>5180973</v>
      </c>
      <c r="Q10" s="32">
        <f t="shared" si="0"/>
        <v>1726991</v>
      </c>
      <c r="R10" s="32">
        <f t="shared" si="0"/>
        <v>1726991</v>
      </c>
      <c r="S10" s="32">
        <f t="shared" si="0"/>
        <v>0</v>
      </c>
      <c r="T10" s="32">
        <f t="shared" si="0"/>
        <v>3453982</v>
      </c>
      <c r="U10" s="32">
        <f t="shared" si="0"/>
        <v>9925559</v>
      </c>
      <c r="V10" s="32">
        <f t="shared" si="0"/>
        <v>54466524</v>
      </c>
      <c r="W10" s="32">
        <f t="shared" si="0"/>
        <v>-44540965</v>
      </c>
      <c r="X10" s="33">
        <f>+IF(V10&lt;&gt;0,(W10/V10)*100,0)</f>
        <v>-81.77677172863098</v>
      </c>
      <c r="Y10" s="34">
        <f t="shared" si="0"/>
        <v>54466524</v>
      </c>
    </row>
    <row r="11" spans="1:25" ht="13.5">
      <c r="A11" s="24" t="s">
        <v>36</v>
      </c>
      <c r="B11" s="2">
        <v>18411584</v>
      </c>
      <c r="C11" s="25">
        <v>17874705</v>
      </c>
      <c r="D11" s="26">
        <v>17874705</v>
      </c>
      <c r="E11" s="26">
        <v>2038856</v>
      </c>
      <c r="F11" s="26">
        <v>1961219</v>
      </c>
      <c r="G11" s="26">
        <v>2005646</v>
      </c>
      <c r="H11" s="26">
        <v>6005721</v>
      </c>
      <c r="I11" s="26">
        <v>2090279</v>
      </c>
      <c r="J11" s="26">
        <v>2030694</v>
      </c>
      <c r="K11" s="26">
        <v>4032004</v>
      </c>
      <c r="L11" s="26">
        <v>8152977</v>
      </c>
      <c r="M11" s="26">
        <v>1980309</v>
      </c>
      <c r="N11" s="26">
        <v>1977540</v>
      </c>
      <c r="O11" s="26">
        <v>1977540</v>
      </c>
      <c r="P11" s="26">
        <v>5935389</v>
      </c>
      <c r="Q11" s="26">
        <v>1972167</v>
      </c>
      <c r="R11" s="26">
        <v>1972167</v>
      </c>
      <c r="S11" s="26">
        <v>0</v>
      </c>
      <c r="T11" s="26">
        <v>3944334</v>
      </c>
      <c r="U11" s="26">
        <v>24038421</v>
      </c>
      <c r="V11" s="26">
        <v>17874705</v>
      </c>
      <c r="W11" s="26">
        <v>6163716</v>
      </c>
      <c r="X11" s="27">
        <v>34.48</v>
      </c>
      <c r="Y11" s="28">
        <v>17874705</v>
      </c>
    </row>
    <row r="12" spans="1:25" ht="13.5">
      <c r="A12" s="24" t="s">
        <v>37</v>
      </c>
      <c r="B12" s="2">
        <v>6772962</v>
      </c>
      <c r="C12" s="25">
        <v>6641298</v>
      </c>
      <c r="D12" s="26">
        <v>6641298</v>
      </c>
      <c r="E12" s="26">
        <v>181474</v>
      </c>
      <c r="F12" s="26">
        <v>194502</v>
      </c>
      <c r="G12" s="26">
        <v>152591</v>
      </c>
      <c r="H12" s="26">
        <v>528567</v>
      </c>
      <c r="I12" s="26">
        <v>152591</v>
      </c>
      <c r="J12" s="26">
        <v>152591</v>
      </c>
      <c r="K12" s="26">
        <v>157117</v>
      </c>
      <c r="L12" s="26">
        <v>462299</v>
      </c>
      <c r="M12" s="26">
        <v>155863</v>
      </c>
      <c r="N12" s="26">
        <v>155863</v>
      </c>
      <c r="O12" s="26">
        <v>155863</v>
      </c>
      <c r="P12" s="26">
        <v>467589</v>
      </c>
      <c r="Q12" s="26">
        <v>155863</v>
      </c>
      <c r="R12" s="26">
        <v>155863</v>
      </c>
      <c r="S12" s="26">
        <v>0</v>
      </c>
      <c r="T12" s="26">
        <v>311726</v>
      </c>
      <c r="U12" s="26">
        <v>1770181</v>
      </c>
      <c r="V12" s="26">
        <v>6641298</v>
      </c>
      <c r="W12" s="26">
        <v>-4871117</v>
      </c>
      <c r="X12" s="27">
        <v>-73.35</v>
      </c>
      <c r="Y12" s="28">
        <v>6641298</v>
      </c>
    </row>
    <row r="13" spans="1:25" ht="13.5">
      <c r="A13" s="24" t="s">
        <v>213</v>
      </c>
      <c r="B13" s="2">
        <v>0</v>
      </c>
      <c r="C13" s="25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320200</v>
      </c>
      <c r="N13" s="26">
        <v>593977</v>
      </c>
      <c r="O13" s="26">
        <v>593977</v>
      </c>
      <c r="P13" s="26">
        <v>1508154</v>
      </c>
      <c r="Q13" s="26">
        <v>593977</v>
      </c>
      <c r="R13" s="26">
        <v>593977</v>
      </c>
      <c r="S13" s="26">
        <v>0</v>
      </c>
      <c r="T13" s="26">
        <v>1187954</v>
      </c>
      <c r="U13" s="26">
        <v>2696108</v>
      </c>
      <c r="V13" s="26">
        <v>0</v>
      </c>
      <c r="W13" s="26">
        <v>2696108</v>
      </c>
      <c r="X13" s="27">
        <v>0</v>
      </c>
      <c r="Y13" s="28">
        <v>0</v>
      </c>
    </row>
    <row r="14" spans="1:25" ht="13.5">
      <c r="A14" s="24" t="s">
        <v>39</v>
      </c>
      <c r="B14" s="2">
        <v>0</v>
      </c>
      <c r="C14" s="25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7">
        <v>0</v>
      </c>
      <c r="Y14" s="28">
        <v>0</v>
      </c>
    </row>
    <row r="15" spans="1:25" ht="13.5">
      <c r="A15" s="24" t="s">
        <v>40</v>
      </c>
      <c r="B15" s="2">
        <v>0</v>
      </c>
      <c r="C15" s="25">
        <v>0</v>
      </c>
      <c r="D15" s="26">
        <v>0</v>
      </c>
      <c r="E15" s="26">
        <v>6861</v>
      </c>
      <c r="F15" s="26">
        <v>34053</v>
      </c>
      <c r="G15" s="26">
        <v>35165</v>
      </c>
      <c r="H15" s="26">
        <v>76079</v>
      </c>
      <c r="I15" s="26">
        <v>31199</v>
      </c>
      <c r="J15" s="26">
        <v>25248</v>
      </c>
      <c r="K15" s="26">
        <v>9254</v>
      </c>
      <c r="L15" s="26">
        <v>65701</v>
      </c>
      <c r="M15" s="26">
        <v>596008</v>
      </c>
      <c r="N15" s="26">
        <v>1190184</v>
      </c>
      <c r="O15" s="26">
        <v>1190184</v>
      </c>
      <c r="P15" s="26">
        <v>2976376</v>
      </c>
      <c r="Q15" s="26">
        <v>1190184</v>
      </c>
      <c r="R15" s="26">
        <v>1190184</v>
      </c>
      <c r="S15" s="26">
        <v>0</v>
      </c>
      <c r="T15" s="26">
        <v>2380368</v>
      </c>
      <c r="U15" s="26">
        <v>5498524</v>
      </c>
      <c r="V15" s="26">
        <v>0</v>
      </c>
      <c r="W15" s="26">
        <v>5498524</v>
      </c>
      <c r="X15" s="27">
        <v>0</v>
      </c>
      <c r="Y15" s="28">
        <v>0</v>
      </c>
    </row>
    <row r="16" spans="1:25" ht="13.5">
      <c r="A16" s="35" t="s">
        <v>41</v>
      </c>
      <c r="B16" s="2">
        <v>0</v>
      </c>
      <c r="C16" s="25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7">
        <v>0</v>
      </c>
      <c r="Y16" s="28">
        <v>0</v>
      </c>
    </row>
    <row r="17" spans="1:25" ht="13.5">
      <c r="A17" s="24" t="s">
        <v>42</v>
      </c>
      <c r="B17" s="2">
        <v>88176217</v>
      </c>
      <c r="C17" s="25">
        <v>22602035</v>
      </c>
      <c r="D17" s="26">
        <v>22602035</v>
      </c>
      <c r="E17" s="26">
        <v>963632</v>
      </c>
      <c r="F17" s="26">
        <v>1579770</v>
      </c>
      <c r="G17" s="26">
        <v>1910621</v>
      </c>
      <c r="H17" s="26">
        <v>4454023</v>
      </c>
      <c r="I17" s="26">
        <v>1291206</v>
      </c>
      <c r="J17" s="26">
        <v>2113638</v>
      </c>
      <c r="K17" s="26">
        <v>2668425</v>
      </c>
      <c r="L17" s="26">
        <v>6073269</v>
      </c>
      <c r="M17" s="26">
        <v>233068</v>
      </c>
      <c r="N17" s="26">
        <v>233068</v>
      </c>
      <c r="O17" s="26">
        <v>233068</v>
      </c>
      <c r="P17" s="26">
        <v>699204</v>
      </c>
      <c r="Q17" s="26">
        <v>233068</v>
      </c>
      <c r="R17" s="26">
        <v>233068</v>
      </c>
      <c r="S17" s="26">
        <v>0</v>
      </c>
      <c r="T17" s="26">
        <v>466136</v>
      </c>
      <c r="U17" s="26">
        <v>11692632</v>
      </c>
      <c r="V17" s="26">
        <v>22602035</v>
      </c>
      <c r="W17" s="26">
        <v>-10909403</v>
      </c>
      <c r="X17" s="27">
        <v>-48.27</v>
      </c>
      <c r="Y17" s="28">
        <v>22602035</v>
      </c>
    </row>
    <row r="18" spans="1:25" ht="13.5">
      <c r="A18" s="36" t="s">
        <v>43</v>
      </c>
      <c r="B18" s="37">
        <f>SUM(B11:B17)</f>
        <v>113360763</v>
      </c>
      <c r="C18" s="38">
        <f aca="true" t="shared" si="1" ref="C18:Y18">SUM(C11:C17)</f>
        <v>47118038</v>
      </c>
      <c r="D18" s="39">
        <f t="shared" si="1"/>
        <v>47118038</v>
      </c>
      <c r="E18" s="39">
        <f t="shared" si="1"/>
        <v>3190823</v>
      </c>
      <c r="F18" s="39">
        <f t="shared" si="1"/>
        <v>3769544</v>
      </c>
      <c r="G18" s="39">
        <f t="shared" si="1"/>
        <v>4104023</v>
      </c>
      <c r="H18" s="39">
        <f t="shared" si="1"/>
        <v>11064390</v>
      </c>
      <c r="I18" s="39">
        <f t="shared" si="1"/>
        <v>3565275</v>
      </c>
      <c r="J18" s="39">
        <f t="shared" si="1"/>
        <v>4322171</v>
      </c>
      <c r="K18" s="39">
        <f t="shared" si="1"/>
        <v>6866800</v>
      </c>
      <c r="L18" s="39">
        <f t="shared" si="1"/>
        <v>14754246</v>
      </c>
      <c r="M18" s="39">
        <f t="shared" si="1"/>
        <v>3285448</v>
      </c>
      <c r="N18" s="39">
        <f t="shared" si="1"/>
        <v>4150632</v>
      </c>
      <c r="O18" s="39">
        <f t="shared" si="1"/>
        <v>4150632</v>
      </c>
      <c r="P18" s="39">
        <f t="shared" si="1"/>
        <v>11586712</v>
      </c>
      <c r="Q18" s="39">
        <f t="shared" si="1"/>
        <v>4145259</v>
      </c>
      <c r="R18" s="39">
        <f t="shared" si="1"/>
        <v>4145259</v>
      </c>
      <c r="S18" s="39">
        <f t="shared" si="1"/>
        <v>0</v>
      </c>
      <c r="T18" s="39">
        <f t="shared" si="1"/>
        <v>8290518</v>
      </c>
      <c r="U18" s="39">
        <f t="shared" si="1"/>
        <v>45695866</v>
      </c>
      <c r="V18" s="39">
        <f t="shared" si="1"/>
        <v>47118038</v>
      </c>
      <c r="W18" s="39">
        <f t="shared" si="1"/>
        <v>-1422172</v>
      </c>
      <c r="X18" s="33">
        <f>+IF(V18&lt;&gt;0,(W18/V18)*100,0)</f>
        <v>-3.018317528416612</v>
      </c>
      <c r="Y18" s="40">
        <f t="shared" si="1"/>
        <v>47118038</v>
      </c>
    </row>
    <row r="19" spans="1:25" ht="13.5">
      <c r="A19" s="36" t="s">
        <v>44</v>
      </c>
      <c r="B19" s="41">
        <f>+B10-B18</f>
        <v>14630580</v>
      </c>
      <c r="C19" s="42">
        <f aca="true" t="shared" si="2" ref="C19:Y19">+C10-C18</f>
        <v>7348486</v>
      </c>
      <c r="D19" s="43">
        <f t="shared" si="2"/>
        <v>7348486</v>
      </c>
      <c r="E19" s="43">
        <f t="shared" si="2"/>
        <v>-3190268</v>
      </c>
      <c r="F19" s="43">
        <f t="shared" si="2"/>
        <v>-3768667</v>
      </c>
      <c r="G19" s="43">
        <f t="shared" si="2"/>
        <v>-3957290</v>
      </c>
      <c r="H19" s="43">
        <f t="shared" si="2"/>
        <v>-10916225</v>
      </c>
      <c r="I19" s="43">
        <f t="shared" si="2"/>
        <v>-2893786</v>
      </c>
      <c r="J19" s="43">
        <f t="shared" si="2"/>
        <v>-4141514</v>
      </c>
      <c r="K19" s="43">
        <f t="shared" si="2"/>
        <v>-6576507</v>
      </c>
      <c r="L19" s="43">
        <f t="shared" si="2"/>
        <v>-13611807</v>
      </c>
      <c r="M19" s="43">
        <f t="shared" si="2"/>
        <v>-1558457</v>
      </c>
      <c r="N19" s="43">
        <f t="shared" si="2"/>
        <v>-2423641</v>
      </c>
      <c r="O19" s="43">
        <f t="shared" si="2"/>
        <v>-2423641</v>
      </c>
      <c r="P19" s="43">
        <f t="shared" si="2"/>
        <v>-6405739</v>
      </c>
      <c r="Q19" s="43">
        <f t="shared" si="2"/>
        <v>-2418268</v>
      </c>
      <c r="R19" s="43">
        <f t="shared" si="2"/>
        <v>-2418268</v>
      </c>
      <c r="S19" s="43">
        <f t="shared" si="2"/>
        <v>0</v>
      </c>
      <c r="T19" s="43">
        <f t="shared" si="2"/>
        <v>-4836536</v>
      </c>
      <c r="U19" s="43">
        <f t="shared" si="2"/>
        <v>-35770307</v>
      </c>
      <c r="V19" s="43">
        <f>IF(D10=D18,0,V10-V18)</f>
        <v>7348486</v>
      </c>
      <c r="W19" s="43">
        <f t="shared" si="2"/>
        <v>-43118793</v>
      </c>
      <c r="X19" s="44">
        <f>+IF(V19&lt;&gt;0,(W19/V19)*100,0)</f>
        <v>-586.771111763702</v>
      </c>
      <c r="Y19" s="45">
        <f t="shared" si="2"/>
        <v>7348486</v>
      </c>
    </row>
    <row r="20" spans="1:25" ht="13.5">
      <c r="A20" s="24" t="s">
        <v>45</v>
      </c>
      <c r="B20" s="2">
        <v>0</v>
      </c>
      <c r="C20" s="25">
        <v>56097053</v>
      </c>
      <c r="D20" s="26">
        <v>56097053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56097053</v>
      </c>
      <c r="W20" s="26">
        <v>-56097053</v>
      </c>
      <c r="X20" s="27">
        <v>-100</v>
      </c>
      <c r="Y20" s="28">
        <v>56097053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14630580</v>
      </c>
      <c r="C22" s="53">
        <f aca="true" t="shared" si="3" ref="C22:Y22">SUM(C19:C21)</f>
        <v>63445539</v>
      </c>
      <c r="D22" s="54">
        <f t="shared" si="3"/>
        <v>63445539</v>
      </c>
      <c r="E22" s="54">
        <f t="shared" si="3"/>
        <v>-3190268</v>
      </c>
      <c r="F22" s="54">
        <f t="shared" si="3"/>
        <v>-3768667</v>
      </c>
      <c r="G22" s="54">
        <f t="shared" si="3"/>
        <v>-3957290</v>
      </c>
      <c r="H22" s="54">
        <f t="shared" si="3"/>
        <v>-10916225</v>
      </c>
      <c r="I22" s="54">
        <f t="shared" si="3"/>
        <v>-2893786</v>
      </c>
      <c r="J22" s="54">
        <f t="shared" si="3"/>
        <v>-4141514</v>
      </c>
      <c r="K22" s="54">
        <f t="shared" si="3"/>
        <v>-6576507</v>
      </c>
      <c r="L22" s="54">
        <f t="shared" si="3"/>
        <v>-13611807</v>
      </c>
      <c r="M22" s="54">
        <f t="shared" si="3"/>
        <v>-1558457</v>
      </c>
      <c r="N22" s="54">
        <f t="shared" si="3"/>
        <v>-2423641</v>
      </c>
      <c r="O22" s="54">
        <f t="shared" si="3"/>
        <v>-2423641</v>
      </c>
      <c r="P22" s="54">
        <f t="shared" si="3"/>
        <v>-6405739</v>
      </c>
      <c r="Q22" s="54">
        <f t="shared" si="3"/>
        <v>-2418268</v>
      </c>
      <c r="R22" s="54">
        <f t="shared" si="3"/>
        <v>-2418268</v>
      </c>
      <c r="S22" s="54">
        <f t="shared" si="3"/>
        <v>0</v>
      </c>
      <c r="T22" s="54">
        <f t="shared" si="3"/>
        <v>-4836536</v>
      </c>
      <c r="U22" s="54">
        <f t="shared" si="3"/>
        <v>-35770307</v>
      </c>
      <c r="V22" s="54">
        <f t="shared" si="3"/>
        <v>63445539</v>
      </c>
      <c r="W22" s="54">
        <f t="shared" si="3"/>
        <v>-99215846</v>
      </c>
      <c r="X22" s="55">
        <f>+IF(V22&lt;&gt;0,(W22/V22)*100,0)</f>
        <v>-156.3795462435901</v>
      </c>
      <c r="Y22" s="56">
        <f t="shared" si="3"/>
        <v>63445539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14630580</v>
      </c>
      <c r="C24" s="42">
        <f aca="true" t="shared" si="4" ref="C24:Y24">SUM(C22:C23)</f>
        <v>63445539</v>
      </c>
      <c r="D24" s="43">
        <f t="shared" si="4"/>
        <v>63445539</v>
      </c>
      <c r="E24" s="43">
        <f t="shared" si="4"/>
        <v>-3190268</v>
      </c>
      <c r="F24" s="43">
        <f t="shared" si="4"/>
        <v>-3768667</v>
      </c>
      <c r="G24" s="43">
        <f t="shared" si="4"/>
        <v>-3957290</v>
      </c>
      <c r="H24" s="43">
        <f t="shared" si="4"/>
        <v>-10916225</v>
      </c>
      <c r="I24" s="43">
        <f t="shared" si="4"/>
        <v>-2893786</v>
      </c>
      <c r="J24" s="43">
        <f t="shared" si="4"/>
        <v>-4141514</v>
      </c>
      <c r="K24" s="43">
        <f t="shared" si="4"/>
        <v>-6576507</v>
      </c>
      <c r="L24" s="43">
        <f t="shared" si="4"/>
        <v>-13611807</v>
      </c>
      <c r="M24" s="43">
        <f t="shared" si="4"/>
        <v>-1558457</v>
      </c>
      <c r="N24" s="43">
        <f t="shared" si="4"/>
        <v>-2423641</v>
      </c>
      <c r="O24" s="43">
        <f t="shared" si="4"/>
        <v>-2423641</v>
      </c>
      <c r="P24" s="43">
        <f t="shared" si="4"/>
        <v>-6405739</v>
      </c>
      <c r="Q24" s="43">
        <f t="shared" si="4"/>
        <v>-2418268</v>
      </c>
      <c r="R24" s="43">
        <f t="shared" si="4"/>
        <v>-2418268</v>
      </c>
      <c r="S24" s="43">
        <f t="shared" si="4"/>
        <v>0</v>
      </c>
      <c r="T24" s="43">
        <f t="shared" si="4"/>
        <v>-4836536</v>
      </c>
      <c r="U24" s="43">
        <f t="shared" si="4"/>
        <v>-35770307</v>
      </c>
      <c r="V24" s="43">
        <f t="shared" si="4"/>
        <v>63445539</v>
      </c>
      <c r="W24" s="43">
        <f t="shared" si="4"/>
        <v>-99215846</v>
      </c>
      <c r="X24" s="44">
        <f>+IF(V24&lt;&gt;0,(W24/V24)*100,0)</f>
        <v>-156.3795462435901</v>
      </c>
      <c r="Y24" s="45">
        <f t="shared" si="4"/>
        <v>63445539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0</v>
      </c>
      <c r="C27" s="65">
        <v>84202000</v>
      </c>
      <c r="D27" s="66">
        <v>84202000</v>
      </c>
      <c r="E27" s="66">
        <v>93854</v>
      </c>
      <c r="F27" s="66">
        <v>1525370</v>
      </c>
      <c r="G27" s="66">
        <v>298518</v>
      </c>
      <c r="H27" s="66">
        <v>1917742</v>
      </c>
      <c r="I27" s="66">
        <v>92682</v>
      </c>
      <c r="J27" s="66">
        <v>3055915</v>
      </c>
      <c r="K27" s="66">
        <v>17131301</v>
      </c>
      <c r="L27" s="66">
        <v>20279898</v>
      </c>
      <c r="M27" s="66">
        <v>1067321</v>
      </c>
      <c r="N27" s="66">
        <v>838277</v>
      </c>
      <c r="O27" s="66">
        <v>2065831</v>
      </c>
      <c r="P27" s="66">
        <v>3971429</v>
      </c>
      <c r="Q27" s="66">
        <v>697636</v>
      </c>
      <c r="R27" s="66">
        <v>1561718</v>
      </c>
      <c r="S27" s="66">
        <v>0</v>
      </c>
      <c r="T27" s="66">
        <v>2259354</v>
      </c>
      <c r="U27" s="66">
        <v>28428423</v>
      </c>
      <c r="V27" s="66">
        <v>84202000</v>
      </c>
      <c r="W27" s="66">
        <v>-55773577</v>
      </c>
      <c r="X27" s="67">
        <v>-66.24</v>
      </c>
      <c r="Y27" s="68">
        <v>84202000</v>
      </c>
    </row>
    <row r="28" spans="1:25" ht="13.5">
      <c r="A28" s="69" t="s">
        <v>45</v>
      </c>
      <c r="B28" s="2">
        <v>0</v>
      </c>
      <c r="C28" s="25">
        <v>0</v>
      </c>
      <c r="D28" s="26">
        <v>0</v>
      </c>
      <c r="E28" s="26">
        <v>46927</v>
      </c>
      <c r="F28" s="26">
        <v>1525370</v>
      </c>
      <c r="G28" s="26">
        <v>298518</v>
      </c>
      <c r="H28" s="26">
        <v>1870815</v>
      </c>
      <c r="I28" s="26">
        <v>92682</v>
      </c>
      <c r="J28" s="26">
        <v>3055915</v>
      </c>
      <c r="K28" s="26">
        <v>17131301</v>
      </c>
      <c r="L28" s="26">
        <v>20279898</v>
      </c>
      <c r="M28" s="26">
        <v>1067321</v>
      </c>
      <c r="N28" s="26">
        <v>838277</v>
      </c>
      <c r="O28" s="26">
        <v>2065831</v>
      </c>
      <c r="P28" s="26">
        <v>3971429</v>
      </c>
      <c r="Q28" s="26">
        <v>697636</v>
      </c>
      <c r="R28" s="26">
        <v>1561718</v>
      </c>
      <c r="S28" s="26">
        <v>0</v>
      </c>
      <c r="T28" s="26">
        <v>2259354</v>
      </c>
      <c r="U28" s="26">
        <v>28381496</v>
      </c>
      <c r="V28" s="26">
        <v>0</v>
      </c>
      <c r="W28" s="26">
        <v>28381496</v>
      </c>
      <c r="X28" s="27">
        <v>0</v>
      </c>
      <c r="Y28" s="28">
        <v>0</v>
      </c>
    </row>
    <row r="29" spans="1:25" ht="13.5">
      <c r="A29" s="24" t="s">
        <v>217</v>
      </c>
      <c r="B29" s="2">
        <v>0</v>
      </c>
      <c r="C29" s="25">
        <v>0</v>
      </c>
      <c r="D29" s="26">
        <v>0</v>
      </c>
      <c r="E29" s="26">
        <v>46927</v>
      </c>
      <c r="F29" s="26">
        <v>0</v>
      </c>
      <c r="G29" s="26">
        <v>0</v>
      </c>
      <c r="H29" s="26">
        <v>46927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46927</v>
      </c>
      <c r="V29" s="26">
        <v>0</v>
      </c>
      <c r="W29" s="26">
        <v>46927</v>
      </c>
      <c r="X29" s="27">
        <v>0</v>
      </c>
      <c r="Y29" s="28">
        <v>0</v>
      </c>
    </row>
    <row r="30" spans="1:25" ht="13.5">
      <c r="A30" s="24" t="s">
        <v>51</v>
      </c>
      <c r="B30" s="2">
        <v>0</v>
      </c>
      <c r="C30" s="25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7">
        <v>0</v>
      </c>
      <c r="Y30" s="28">
        <v>0</v>
      </c>
    </row>
    <row r="31" spans="1:25" ht="13.5">
      <c r="A31" s="24" t="s">
        <v>52</v>
      </c>
      <c r="B31" s="2">
        <v>0</v>
      </c>
      <c r="C31" s="25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7">
        <v>0</v>
      </c>
      <c r="Y31" s="28">
        <v>0</v>
      </c>
    </row>
    <row r="32" spans="1:25" ht="13.5">
      <c r="A32" s="36" t="s">
        <v>53</v>
      </c>
      <c r="B32" s="3">
        <f>SUM(B28:B31)</f>
        <v>0</v>
      </c>
      <c r="C32" s="65">
        <f aca="true" t="shared" si="5" ref="C32:Y32">SUM(C28:C31)</f>
        <v>0</v>
      </c>
      <c r="D32" s="66">
        <f t="shared" si="5"/>
        <v>0</v>
      </c>
      <c r="E32" s="66">
        <f t="shared" si="5"/>
        <v>93854</v>
      </c>
      <c r="F32" s="66">
        <f t="shared" si="5"/>
        <v>1525370</v>
      </c>
      <c r="G32" s="66">
        <f t="shared" si="5"/>
        <v>298518</v>
      </c>
      <c r="H32" s="66">
        <f t="shared" si="5"/>
        <v>1917742</v>
      </c>
      <c r="I32" s="66">
        <f t="shared" si="5"/>
        <v>92682</v>
      </c>
      <c r="J32" s="66">
        <f t="shared" si="5"/>
        <v>3055915</v>
      </c>
      <c r="K32" s="66">
        <f t="shared" si="5"/>
        <v>17131301</v>
      </c>
      <c r="L32" s="66">
        <f t="shared" si="5"/>
        <v>20279898</v>
      </c>
      <c r="M32" s="66">
        <f t="shared" si="5"/>
        <v>1067321</v>
      </c>
      <c r="N32" s="66">
        <f t="shared" si="5"/>
        <v>838277</v>
      </c>
      <c r="O32" s="66">
        <f t="shared" si="5"/>
        <v>2065831</v>
      </c>
      <c r="P32" s="66">
        <f t="shared" si="5"/>
        <v>3971429</v>
      </c>
      <c r="Q32" s="66">
        <f t="shared" si="5"/>
        <v>697636</v>
      </c>
      <c r="R32" s="66">
        <f t="shared" si="5"/>
        <v>1561718</v>
      </c>
      <c r="S32" s="66">
        <f t="shared" si="5"/>
        <v>0</v>
      </c>
      <c r="T32" s="66">
        <f t="shared" si="5"/>
        <v>2259354</v>
      </c>
      <c r="U32" s="66">
        <f t="shared" si="5"/>
        <v>28428423</v>
      </c>
      <c r="V32" s="66">
        <f t="shared" si="5"/>
        <v>0</v>
      </c>
      <c r="W32" s="66">
        <f t="shared" si="5"/>
        <v>28428423</v>
      </c>
      <c r="X32" s="67">
        <f>+IF(V32&lt;&gt;0,(W32/V32)*100,0)</f>
        <v>0</v>
      </c>
      <c r="Y32" s="68">
        <f t="shared" si="5"/>
        <v>0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17589940</v>
      </c>
      <c r="C35" s="25">
        <v>32385000</v>
      </c>
      <c r="D35" s="26">
        <v>32385000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32385000</v>
      </c>
      <c r="W35" s="26">
        <v>-32385000</v>
      </c>
      <c r="X35" s="27">
        <v>-100</v>
      </c>
      <c r="Y35" s="28">
        <v>32385000</v>
      </c>
    </row>
    <row r="36" spans="1:25" ht="13.5">
      <c r="A36" s="24" t="s">
        <v>56</v>
      </c>
      <c r="B36" s="2">
        <v>0</v>
      </c>
      <c r="C36" s="25">
        <v>22541522</v>
      </c>
      <c r="D36" s="26">
        <v>22541522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22541522</v>
      </c>
      <c r="W36" s="26">
        <v>-22541522</v>
      </c>
      <c r="X36" s="27">
        <v>-100</v>
      </c>
      <c r="Y36" s="28">
        <v>22541522</v>
      </c>
    </row>
    <row r="37" spans="1:25" ht="13.5">
      <c r="A37" s="24" t="s">
        <v>57</v>
      </c>
      <c r="B37" s="2">
        <v>15350608</v>
      </c>
      <c r="C37" s="25">
        <v>54926522</v>
      </c>
      <c r="D37" s="26">
        <v>54926522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54926522</v>
      </c>
      <c r="W37" s="26">
        <v>-54926522</v>
      </c>
      <c r="X37" s="27">
        <v>-100</v>
      </c>
      <c r="Y37" s="28">
        <v>54926522</v>
      </c>
    </row>
    <row r="38" spans="1:25" ht="13.5">
      <c r="A38" s="24" t="s">
        <v>58</v>
      </c>
      <c r="B38" s="2">
        <v>0</v>
      </c>
      <c r="C38" s="25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7">
        <v>0</v>
      </c>
      <c r="Y38" s="28">
        <v>0</v>
      </c>
    </row>
    <row r="39" spans="1:25" ht="13.5">
      <c r="A39" s="24" t="s">
        <v>59</v>
      </c>
      <c r="B39" s="2">
        <v>2239332</v>
      </c>
      <c r="C39" s="25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7">
        <v>0</v>
      </c>
      <c r="Y39" s="28">
        <v>0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147846596</v>
      </c>
      <c r="C42" s="25">
        <v>36584228</v>
      </c>
      <c r="D42" s="26">
        <v>36584228</v>
      </c>
      <c r="E42" s="26">
        <v>18800244</v>
      </c>
      <c r="F42" s="26">
        <v>-6319937</v>
      </c>
      <c r="G42" s="26">
        <v>-4951301</v>
      </c>
      <c r="H42" s="26">
        <v>7529006</v>
      </c>
      <c r="I42" s="26">
        <v>-4671123</v>
      </c>
      <c r="J42" s="26">
        <v>34949902</v>
      </c>
      <c r="K42" s="26">
        <v>806345</v>
      </c>
      <c r="L42" s="26">
        <v>31085124</v>
      </c>
      <c r="M42" s="26">
        <v>-6316365</v>
      </c>
      <c r="N42" s="26">
        <v>2590162</v>
      </c>
      <c r="O42" s="26">
        <v>7903708</v>
      </c>
      <c r="P42" s="26">
        <v>4177505</v>
      </c>
      <c r="Q42" s="26">
        <v>-1778252</v>
      </c>
      <c r="R42" s="26">
        <v>23371998</v>
      </c>
      <c r="S42" s="26">
        <v>0</v>
      </c>
      <c r="T42" s="26">
        <v>21593746</v>
      </c>
      <c r="U42" s="26">
        <v>64385381</v>
      </c>
      <c r="V42" s="26">
        <v>36584228</v>
      </c>
      <c r="W42" s="26">
        <v>27801153</v>
      </c>
      <c r="X42" s="27">
        <v>75.99</v>
      </c>
      <c r="Y42" s="28">
        <v>36584228</v>
      </c>
    </row>
    <row r="43" spans="1:25" ht="13.5">
      <c r="A43" s="24" t="s">
        <v>62</v>
      </c>
      <c r="B43" s="2">
        <v>-2941934</v>
      </c>
      <c r="C43" s="25">
        <v>0</v>
      </c>
      <c r="D43" s="26">
        <v>0</v>
      </c>
      <c r="E43" s="26">
        <v>-103257</v>
      </c>
      <c r="F43" s="26">
        <v>-801524</v>
      </c>
      <c r="G43" s="26">
        <v>-258761</v>
      </c>
      <c r="H43" s="26">
        <v>-1163542</v>
      </c>
      <c r="I43" s="26">
        <v>-818936</v>
      </c>
      <c r="J43" s="26">
        <v>-3010160</v>
      </c>
      <c r="K43" s="26">
        <v>-955306</v>
      </c>
      <c r="L43" s="26">
        <v>-4784402</v>
      </c>
      <c r="M43" s="26">
        <v>-1082956</v>
      </c>
      <c r="N43" s="26">
        <v>-901764</v>
      </c>
      <c r="O43" s="26">
        <v>-1956186</v>
      </c>
      <c r="P43" s="26">
        <v>-3940906</v>
      </c>
      <c r="Q43" s="26">
        <v>-257747</v>
      </c>
      <c r="R43" s="26">
        <v>-248452</v>
      </c>
      <c r="S43" s="26">
        <v>0</v>
      </c>
      <c r="T43" s="26">
        <v>-506199</v>
      </c>
      <c r="U43" s="26">
        <v>-10395049</v>
      </c>
      <c r="V43" s="26">
        <v>0</v>
      </c>
      <c r="W43" s="26">
        <v>-10395049</v>
      </c>
      <c r="X43" s="27">
        <v>0</v>
      </c>
      <c r="Y43" s="28">
        <v>0</v>
      </c>
    </row>
    <row r="44" spans="1:25" ht="13.5">
      <c r="A44" s="24" t="s">
        <v>63</v>
      </c>
      <c r="B44" s="2">
        <v>7116</v>
      </c>
      <c r="C44" s="25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7">
        <v>0</v>
      </c>
      <c r="Y44" s="28">
        <v>0</v>
      </c>
    </row>
    <row r="45" spans="1:25" ht="13.5">
      <c r="A45" s="36" t="s">
        <v>64</v>
      </c>
      <c r="B45" s="3">
        <v>145899624</v>
      </c>
      <c r="C45" s="65">
        <v>36584228</v>
      </c>
      <c r="D45" s="66">
        <v>36584228</v>
      </c>
      <c r="E45" s="66">
        <v>18696987</v>
      </c>
      <c r="F45" s="66">
        <v>11575526</v>
      </c>
      <c r="G45" s="66">
        <v>6365464</v>
      </c>
      <c r="H45" s="66">
        <v>6365464</v>
      </c>
      <c r="I45" s="66">
        <v>875405</v>
      </c>
      <c r="J45" s="66">
        <v>32815147</v>
      </c>
      <c r="K45" s="66">
        <v>32666186</v>
      </c>
      <c r="L45" s="66">
        <v>32666186</v>
      </c>
      <c r="M45" s="66">
        <v>25266865</v>
      </c>
      <c r="N45" s="66">
        <v>26955263</v>
      </c>
      <c r="O45" s="66">
        <v>32902785</v>
      </c>
      <c r="P45" s="66">
        <v>32902785</v>
      </c>
      <c r="Q45" s="66">
        <v>30866786</v>
      </c>
      <c r="R45" s="66">
        <v>53990332</v>
      </c>
      <c r="S45" s="66">
        <v>53990332</v>
      </c>
      <c r="T45" s="66">
        <v>53990332</v>
      </c>
      <c r="U45" s="66">
        <v>53990332</v>
      </c>
      <c r="V45" s="66">
        <v>36584228</v>
      </c>
      <c r="W45" s="66">
        <v>17406104</v>
      </c>
      <c r="X45" s="67">
        <v>47.58</v>
      </c>
      <c r="Y45" s="68">
        <v>36584228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549232</v>
      </c>
      <c r="C49" s="95">
        <v>124501</v>
      </c>
      <c r="D49" s="20">
        <v>97415</v>
      </c>
      <c r="E49" s="20">
        <v>0</v>
      </c>
      <c r="F49" s="20">
        <v>0</v>
      </c>
      <c r="G49" s="20">
        <v>0</v>
      </c>
      <c r="H49" s="20">
        <v>84938</v>
      </c>
      <c r="I49" s="20">
        <v>0</v>
      </c>
      <c r="J49" s="20">
        <v>0</v>
      </c>
      <c r="K49" s="20">
        <v>0</v>
      </c>
      <c r="L49" s="20">
        <v>1704818</v>
      </c>
      <c r="M49" s="20">
        <v>0</v>
      </c>
      <c r="N49" s="20">
        <v>0</v>
      </c>
      <c r="O49" s="20">
        <v>0</v>
      </c>
      <c r="P49" s="20">
        <v>76423</v>
      </c>
      <c r="Q49" s="20">
        <v>0</v>
      </c>
      <c r="R49" s="20">
        <v>0</v>
      </c>
      <c r="S49" s="20">
        <v>0</v>
      </c>
      <c r="T49" s="20">
        <v>425326</v>
      </c>
      <c r="U49" s="20">
        <v>3560935</v>
      </c>
      <c r="V49" s="20">
        <v>6623588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0</v>
      </c>
      <c r="C51" s="95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127991343</v>
      </c>
      <c r="D5" s="120">
        <f t="shared" si="0"/>
        <v>52534930</v>
      </c>
      <c r="E5" s="66">
        <f t="shared" si="0"/>
        <v>52534930</v>
      </c>
      <c r="F5" s="66">
        <f t="shared" si="0"/>
        <v>0</v>
      </c>
      <c r="G5" s="66">
        <f t="shared" si="0"/>
        <v>577</v>
      </c>
      <c r="H5" s="66">
        <f t="shared" si="0"/>
        <v>20908</v>
      </c>
      <c r="I5" s="66">
        <f t="shared" si="0"/>
        <v>21485</v>
      </c>
      <c r="J5" s="66">
        <f t="shared" si="0"/>
        <v>458231</v>
      </c>
      <c r="K5" s="66">
        <f t="shared" si="0"/>
        <v>51122</v>
      </c>
      <c r="L5" s="66">
        <f t="shared" si="0"/>
        <v>2294</v>
      </c>
      <c r="M5" s="66">
        <f t="shared" si="0"/>
        <v>511647</v>
      </c>
      <c r="N5" s="66">
        <f t="shared" si="0"/>
        <v>882272</v>
      </c>
      <c r="O5" s="66">
        <f t="shared" si="0"/>
        <v>882272</v>
      </c>
      <c r="P5" s="66">
        <f t="shared" si="0"/>
        <v>882272</v>
      </c>
      <c r="Q5" s="66">
        <f t="shared" si="0"/>
        <v>2646816</v>
      </c>
      <c r="R5" s="66">
        <f t="shared" si="0"/>
        <v>882272</v>
      </c>
      <c r="S5" s="66">
        <f t="shared" si="0"/>
        <v>882272</v>
      </c>
      <c r="T5" s="66">
        <f t="shared" si="0"/>
        <v>0</v>
      </c>
      <c r="U5" s="66">
        <f t="shared" si="0"/>
        <v>1764544</v>
      </c>
      <c r="V5" s="66">
        <f t="shared" si="0"/>
        <v>4944492</v>
      </c>
      <c r="W5" s="66">
        <f t="shared" si="0"/>
        <v>52534930</v>
      </c>
      <c r="X5" s="66">
        <f t="shared" si="0"/>
        <v>-47590438</v>
      </c>
      <c r="Y5" s="103">
        <f>+IF(W5&lt;&gt;0,+(X5/W5)*100,0)</f>
        <v>-90.58818199624517</v>
      </c>
      <c r="Z5" s="119">
        <f>SUM(Z6:Z8)</f>
        <v>52534930</v>
      </c>
    </row>
    <row r="6" spans="1:26" ht="13.5">
      <c r="A6" s="104" t="s">
        <v>74</v>
      </c>
      <c r="B6" s="102"/>
      <c r="C6" s="121">
        <v>127991343</v>
      </c>
      <c r="D6" s="122">
        <v>1723000</v>
      </c>
      <c r="E6" s="26">
        <v>1723000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>
        <v>1723000</v>
      </c>
      <c r="X6" s="26">
        <v>-1723000</v>
      </c>
      <c r="Y6" s="106">
        <v>-100</v>
      </c>
      <c r="Z6" s="121">
        <v>1723000</v>
      </c>
    </row>
    <row r="7" spans="1:26" ht="13.5">
      <c r="A7" s="104" t="s">
        <v>75</v>
      </c>
      <c r="B7" s="102"/>
      <c r="C7" s="123"/>
      <c r="D7" s="124">
        <v>50611930</v>
      </c>
      <c r="E7" s="125">
        <v>50611930</v>
      </c>
      <c r="F7" s="125"/>
      <c r="G7" s="125">
        <v>577</v>
      </c>
      <c r="H7" s="125">
        <v>20908</v>
      </c>
      <c r="I7" s="125">
        <v>21485</v>
      </c>
      <c r="J7" s="125">
        <v>458231</v>
      </c>
      <c r="K7" s="125">
        <v>51122</v>
      </c>
      <c r="L7" s="125">
        <v>2294</v>
      </c>
      <c r="M7" s="125">
        <v>511647</v>
      </c>
      <c r="N7" s="125">
        <v>882272</v>
      </c>
      <c r="O7" s="125">
        <v>882272</v>
      </c>
      <c r="P7" s="125">
        <v>882272</v>
      </c>
      <c r="Q7" s="125">
        <v>2646816</v>
      </c>
      <c r="R7" s="125">
        <v>882272</v>
      </c>
      <c r="S7" s="125">
        <v>882272</v>
      </c>
      <c r="T7" s="125"/>
      <c r="U7" s="125">
        <v>1764544</v>
      </c>
      <c r="V7" s="125">
        <v>4944492</v>
      </c>
      <c r="W7" s="125">
        <v>50611930</v>
      </c>
      <c r="X7" s="125">
        <v>-45667438</v>
      </c>
      <c r="Y7" s="107">
        <v>-90.23</v>
      </c>
      <c r="Z7" s="123">
        <v>50611930</v>
      </c>
    </row>
    <row r="8" spans="1:26" ht="13.5">
      <c r="A8" s="104" t="s">
        <v>76</v>
      </c>
      <c r="B8" s="102"/>
      <c r="C8" s="121"/>
      <c r="D8" s="122">
        <v>200000</v>
      </c>
      <c r="E8" s="26">
        <v>200000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>
        <v>200000</v>
      </c>
      <c r="X8" s="26">
        <v>-200000</v>
      </c>
      <c r="Y8" s="106">
        <v>-100</v>
      </c>
      <c r="Z8" s="121">
        <v>200000</v>
      </c>
    </row>
    <row r="9" spans="1:26" ht="13.5">
      <c r="A9" s="101" t="s">
        <v>77</v>
      </c>
      <c r="B9" s="102"/>
      <c r="C9" s="119">
        <f aca="true" t="shared" si="1" ref="C9:X9">SUM(C10:C14)</f>
        <v>0</v>
      </c>
      <c r="D9" s="120">
        <f t="shared" si="1"/>
        <v>1931594</v>
      </c>
      <c r="E9" s="66">
        <f t="shared" si="1"/>
        <v>1931594</v>
      </c>
      <c r="F9" s="66">
        <f t="shared" si="1"/>
        <v>555</v>
      </c>
      <c r="G9" s="66">
        <f t="shared" si="1"/>
        <v>300</v>
      </c>
      <c r="H9" s="66">
        <f t="shared" si="1"/>
        <v>45654</v>
      </c>
      <c r="I9" s="66">
        <f t="shared" si="1"/>
        <v>46509</v>
      </c>
      <c r="J9" s="66">
        <f t="shared" si="1"/>
        <v>195636</v>
      </c>
      <c r="K9" s="66">
        <f t="shared" si="1"/>
        <v>51361</v>
      </c>
      <c r="L9" s="66">
        <f t="shared" si="1"/>
        <v>13962</v>
      </c>
      <c r="M9" s="66">
        <f t="shared" si="1"/>
        <v>260959</v>
      </c>
      <c r="N9" s="66">
        <f t="shared" si="1"/>
        <v>808733</v>
      </c>
      <c r="O9" s="66">
        <f t="shared" si="1"/>
        <v>808733</v>
      </c>
      <c r="P9" s="66">
        <f t="shared" si="1"/>
        <v>808733</v>
      </c>
      <c r="Q9" s="66">
        <f t="shared" si="1"/>
        <v>2426199</v>
      </c>
      <c r="R9" s="66">
        <f t="shared" si="1"/>
        <v>808733</v>
      </c>
      <c r="S9" s="66">
        <f t="shared" si="1"/>
        <v>808733</v>
      </c>
      <c r="T9" s="66">
        <f t="shared" si="1"/>
        <v>0</v>
      </c>
      <c r="U9" s="66">
        <f t="shared" si="1"/>
        <v>1617466</v>
      </c>
      <c r="V9" s="66">
        <f t="shared" si="1"/>
        <v>4351133</v>
      </c>
      <c r="W9" s="66">
        <f t="shared" si="1"/>
        <v>1931594</v>
      </c>
      <c r="X9" s="66">
        <f t="shared" si="1"/>
        <v>2419539</v>
      </c>
      <c r="Y9" s="103">
        <f>+IF(W9&lt;&gt;0,+(X9/W9)*100,0)</f>
        <v>125.2612609067951</v>
      </c>
      <c r="Z9" s="119">
        <f>SUM(Z10:Z14)</f>
        <v>1931594</v>
      </c>
    </row>
    <row r="10" spans="1:26" ht="13.5">
      <c r="A10" s="104" t="s">
        <v>78</v>
      </c>
      <c r="B10" s="102"/>
      <c r="C10" s="121"/>
      <c r="D10" s="122">
        <v>1931594</v>
      </c>
      <c r="E10" s="26">
        <v>1931594</v>
      </c>
      <c r="F10" s="26">
        <v>300</v>
      </c>
      <c r="G10" s="26">
        <v>300</v>
      </c>
      <c r="H10" s="26">
        <v>2029</v>
      </c>
      <c r="I10" s="26">
        <v>2629</v>
      </c>
      <c r="J10" s="26">
        <v>6910</v>
      </c>
      <c r="K10" s="26">
        <v>6262</v>
      </c>
      <c r="L10" s="26">
        <v>-2150</v>
      </c>
      <c r="M10" s="26">
        <v>11022</v>
      </c>
      <c r="N10" s="26">
        <v>149133</v>
      </c>
      <c r="O10" s="26">
        <v>149133</v>
      </c>
      <c r="P10" s="26">
        <v>149133</v>
      </c>
      <c r="Q10" s="26">
        <v>447399</v>
      </c>
      <c r="R10" s="26">
        <v>149133</v>
      </c>
      <c r="S10" s="26">
        <v>149133</v>
      </c>
      <c r="T10" s="26"/>
      <c r="U10" s="26">
        <v>298266</v>
      </c>
      <c r="V10" s="26">
        <v>759316</v>
      </c>
      <c r="W10" s="26">
        <v>1931594</v>
      </c>
      <c r="X10" s="26">
        <v>-1172278</v>
      </c>
      <c r="Y10" s="106">
        <v>-60.69</v>
      </c>
      <c r="Z10" s="121">
        <v>1931594</v>
      </c>
    </row>
    <row r="11" spans="1:26" ht="13.5">
      <c r="A11" s="104" t="s">
        <v>79</v>
      </c>
      <c r="B11" s="102"/>
      <c r="C11" s="121"/>
      <c r="D11" s="1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>
        <v>0</v>
      </c>
      <c r="Z11" s="121"/>
    </row>
    <row r="12" spans="1:26" ht="13.5">
      <c r="A12" s="104" t="s">
        <v>80</v>
      </c>
      <c r="B12" s="102"/>
      <c r="C12" s="121"/>
      <c r="D12" s="122"/>
      <c r="E12" s="26"/>
      <c r="F12" s="26">
        <v>255</v>
      </c>
      <c r="G12" s="26"/>
      <c r="H12" s="26">
        <v>43625</v>
      </c>
      <c r="I12" s="26">
        <v>43880</v>
      </c>
      <c r="J12" s="26">
        <v>188726</v>
      </c>
      <c r="K12" s="26">
        <v>45099</v>
      </c>
      <c r="L12" s="26">
        <v>16112</v>
      </c>
      <c r="M12" s="26">
        <v>249937</v>
      </c>
      <c r="N12" s="26">
        <v>659600</v>
      </c>
      <c r="O12" s="26">
        <v>659600</v>
      </c>
      <c r="P12" s="26">
        <v>659600</v>
      </c>
      <c r="Q12" s="26">
        <v>1978800</v>
      </c>
      <c r="R12" s="26">
        <v>659600</v>
      </c>
      <c r="S12" s="26">
        <v>659600</v>
      </c>
      <c r="T12" s="26"/>
      <c r="U12" s="26">
        <v>1319200</v>
      </c>
      <c r="V12" s="26">
        <v>3591817</v>
      </c>
      <c r="W12" s="26"/>
      <c r="X12" s="26">
        <v>3591817</v>
      </c>
      <c r="Y12" s="106">
        <v>0</v>
      </c>
      <c r="Z12" s="121"/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>
        <v>0</v>
      </c>
      <c r="Z13" s="121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>
        <v>0</v>
      </c>
      <c r="Z14" s="123"/>
    </row>
    <row r="15" spans="1:26" ht="13.5">
      <c r="A15" s="101" t="s">
        <v>83</v>
      </c>
      <c r="B15" s="108"/>
      <c r="C15" s="119">
        <f aca="true" t="shared" si="2" ref="C15:X15">SUM(C16:C18)</f>
        <v>0</v>
      </c>
      <c r="D15" s="120">
        <f t="shared" si="2"/>
        <v>56097053</v>
      </c>
      <c r="E15" s="66">
        <f t="shared" si="2"/>
        <v>56097053</v>
      </c>
      <c r="F15" s="66">
        <f t="shared" si="2"/>
        <v>0</v>
      </c>
      <c r="G15" s="66">
        <f t="shared" si="2"/>
        <v>0</v>
      </c>
      <c r="H15" s="66">
        <f t="shared" si="2"/>
        <v>27000</v>
      </c>
      <c r="I15" s="66">
        <f t="shared" si="2"/>
        <v>27000</v>
      </c>
      <c r="J15" s="66">
        <f t="shared" si="2"/>
        <v>14365</v>
      </c>
      <c r="K15" s="66">
        <f t="shared" si="2"/>
        <v>77781</v>
      </c>
      <c r="L15" s="66">
        <f t="shared" si="2"/>
        <v>269785</v>
      </c>
      <c r="M15" s="66">
        <f t="shared" si="2"/>
        <v>361931</v>
      </c>
      <c r="N15" s="66">
        <f t="shared" si="2"/>
        <v>-74778</v>
      </c>
      <c r="O15" s="66">
        <f t="shared" si="2"/>
        <v>-74778</v>
      </c>
      <c r="P15" s="66">
        <f t="shared" si="2"/>
        <v>-74778</v>
      </c>
      <c r="Q15" s="66">
        <f t="shared" si="2"/>
        <v>-224334</v>
      </c>
      <c r="R15" s="66">
        <f t="shared" si="2"/>
        <v>-74778</v>
      </c>
      <c r="S15" s="66">
        <f t="shared" si="2"/>
        <v>-74778</v>
      </c>
      <c r="T15" s="66">
        <f t="shared" si="2"/>
        <v>0</v>
      </c>
      <c r="U15" s="66">
        <f t="shared" si="2"/>
        <v>-149556</v>
      </c>
      <c r="V15" s="66">
        <f t="shared" si="2"/>
        <v>15041</v>
      </c>
      <c r="W15" s="66">
        <f t="shared" si="2"/>
        <v>56097053</v>
      </c>
      <c r="X15" s="66">
        <f t="shared" si="2"/>
        <v>-56082012</v>
      </c>
      <c r="Y15" s="103">
        <f>+IF(W15&lt;&gt;0,+(X15/W15)*100,0)</f>
        <v>-99.97318753981604</v>
      </c>
      <c r="Z15" s="119">
        <f>SUM(Z16:Z18)</f>
        <v>56097053</v>
      </c>
    </row>
    <row r="16" spans="1:26" ht="13.5">
      <c r="A16" s="104" t="s">
        <v>84</v>
      </c>
      <c r="B16" s="102"/>
      <c r="C16" s="121"/>
      <c r="D16" s="122"/>
      <c r="E16" s="26"/>
      <c r="F16" s="26"/>
      <c r="G16" s="26"/>
      <c r="H16" s="26"/>
      <c r="I16" s="26"/>
      <c r="J16" s="26">
        <v>14365</v>
      </c>
      <c r="K16" s="26">
        <v>29400</v>
      </c>
      <c r="L16" s="26">
        <v>12250</v>
      </c>
      <c r="M16" s="26">
        <v>56015</v>
      </c>
      <c r="N16" s="26">
        <v>-187053</v>
      </c>
      <c r="O16" s="26">
        <v>-187053</v>
      </c>
      <c r="P16" s="26">
        <v>-187053</v>
      </c>
      <c r="Q16" s="26">
        <v>-561159</v>
      </c>
      <c r="R16" s="26">
        <v>-187053</v>
      </c>
      <c r="S16" s="26">
        <v>-187053</v>
      </c>
      <c r="T16" s="26"/>
      <c r="U16" s="26">
        <v>-374106</v>
      </c>
      <c r="V16" s="26">
        <v>-879250</v>
      </c>
      <c r="W16" s="26"/>
      <c r="X16" s="26">
        <v>-879250</v>
      </c>
      <c r="Y16" s="106">
        <v>0</v>
      </c>
      <c r="Z16" s="121"/>
    </row>
    <row r="17" spans="1:26" ht="13.5">
      <c r="A17" s="104" t="s">
        <v>85</v>
      </c>
      <c r="B17" s="102"/>
      <c r="C17" s="121"/>
      <c r="D17" s="122">
        <v>56097053</v>
      </c>
      <c r="E17" s="26">
        <v>56097053</v>
      </c>
      <c r="F17" s="26"/>
      <c r="G17" s="26"/>
      <c r="H17" s="26">
        <v>27000</v>
      </c>
      <c r="I17" s="26">
        <v>27000</v>
      </c>
      <c r="J17" s="26"/>
      <c r="K17" s="26">
        <v>48381</v>
      </c>
      <c r="L17" s="26">
        <v>257535</v>
      </c>
      <c r="M17" s="26">
        <v>305916</v>
      </c>
      <c r="N17" s="26">
        <v>112275</v>
      </c>
      <c r="O17" s="26">
        <v>112275</v>
      </c>
      <c r="P17" s="26">
        <v>112275</v>
      </c>
      <c r="Q17" s="26">
        <v>336825</v>
      </c>
      <c r="R17" s="26">
        <v>112275</v>
      </c>
      <c r="S17" s="26">
        <v>112275</v>
      </c>
      <c r="T17" s="26"/>
      <c r="U17" s="26">
        <v>224550</v>
      </c>
      <c r="V17" s="26">
        <v>894291</v>
      </c>
      <c r="W17" s="26">
        <v>56097053</v>
      </c>
      <c r="X17" s="26">
        <v>-55202762</v>
      </c>
      <c r="Y17" s="106">
        <v>-98.41</v>
      </c>
      <c r="Z17" s="121">
        <v>56097053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>
        <v>0</v>
      </c>
      <c r="Z18" s="121"/>
    </row>
    <row r="19" spans="1:26" ht="13.5">
      <c r="A19" s="101" t="s">
        <v>87</v>
      </c>
      <c r="B19" s="108"/>
      <c r="C19" s="119">
        <f aca="true" t="shared" si="3" ref="C19:X19">SUM(C20:C23)</f>
        <v>0</v>
      </c>
      <c r="D19" s="120">
        <f t="shared" si="3"/>
        <v>0</v>
      </c>
      <c r="E19" s="66">
        <f t="shared" si="3"/>
        <v>0</v>
      </c>
      <c r="F19" s="66">
        <f t="shared" si="3"/>
        <v>0</v>
      </c>
      <c r="G19" s="66">
        <f t="shared" si="3"/>
        <v>0</v>
      </c>
      <c r="H19" s="66">
        <f t="shared" si="3"/>
        <v>53171</v>
      </c>
      <c r="I19" s="66">
        <f t="shared" si="3"/>
        <v>53171</v>
      </c>
      <c r="J19" s="66">
        <f t="shared" si="3"/>
        <v>3257</v>
      </c>
      <c r="K19" s="66">
        <f t="shared" si="3"/>
        <v>393</v>
      </c>
      <c r="L19" s="66">
        <f t="shared" si="3"/>
        <v>4252</v>
      </c>
      <c r="M19" s="66">
        <f t="shared" si="3"/>
        <v>7902</v>
      </c>
      <c r="N19" s="66">
        <f t="shared" si="3"/>
        <v>110764</v>
      </c>
      <c r="O19" s="66">
        <f t="shared" si="3"/>
        <v>110764</v>
      </c>
      <c r="P19" s="66">
        <f t="shared" si="3"/>
        <v>110764</v>
      </c>
      <c r="Q19" s="66">
        <f t="shared" si="3"/>
        <v>332292</v>
      </c>
      <c r="R19" s="66">
        <f t="shared" si="3"/>
        <v>110764</v>
      </c>
      <c r="S19" s="66">
        <f t="shared" si="3"/>
        <v>110764</v>
      </c>
      <c r="T19" s="66">
        <f t="shared" si="3"/>
        <v>0</v>
      </c>
      <c r="U19" s="66">
        <f t="shared" si="3"/>
        <v>221528</v>
      </c>
      <c r="V19" s="66">
        <f t="shared" si="3"/>
        <v>614893</v>
      </c>
      <c r="W19" s="66">
        <f t="shared" si="3"/>
        <v>0</v>
      </c>
      <c r="X19" s="66">
        <f t="shared" si="3"/>
        <v>614893</v>
      </c>
      <c r="Y19" s="103">
        <f>+IF(W19&lt;&gt;0,+(X19/W19)*100,0)</f>
        <v>0</v>
      </c>
      <c r="Z19" s="119">
        <f>SUM(Z20:Z23)</f>
        <v>0</v>
      </c>
    </row>
    <row r="20" spans="1:26" ht="13.5">
      <c r="A20" s="104" t="s">
        <v>88</v>
      </c>
      <c r="B20" s="102"/>
      <c r="C20" s="121"/>
      <c r="D20" s="122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>
        <v>0</v>
      </c>
      <c r="Z20" s="121"/>
    </row>
    <row r="21" spans="1:26" ht="13.5">
      <c r="A21" s="104" t="s">
        <v>89</v>
      </c>
      <c r="B21" s="102"/>
      <c r="C21" s="121"/>
      <c r="D21" s="122"/>
      <c r="E21" s="26"/>
      <c r="F21" s="26"/>
      <c r="G21" s="26"/>
      <c r="H21" s="26"/>
      <c r="I21" s="26"/>
      <c r="J21" s="26"/>
      <c r="K21" s="26"/>
      <c r="L21" s="26">
        <v>234</v>
      </c>
      <c r="M21" s="26">
        <v>234</v>
      </c>
      <c r="N21" s="26">
        <v>29400</v>
      </c>
      <c r="O21" s="26">
        <v>29400</v>
      </c>
      <c r="P21" s="26">
        <v>29400</v>
      </c>
      <c r="Q21" s="26">
        <v>88200</v>
      </c>
      <c r="R21" s="26">
        <v>29400</v>
      </c>
      <c r="S21" s="26">
        <v>29400</v>
      </c>
      <c r="T21" s="26"/>
      <c r="U21" s="26">
        <v>58800</v>
      </c>
      <c r="V21" s="26">
        <v>147234</v>
      </c>
      <c r="W21" s="26"/>
      <c r="X21" s="26">
        <v>147234</v>
      </c>
      <c r="Y21" s="106">
        <v>0</v>
      </c>
      <c r="Z21" s="121"/>
    </row>
    <row r="22" spans="1:26" ht="13.5">
      <c r="A22" s="104" t="s">
        <v>90</v>
      </c>
      <c r="B22" s="102"/>
      <c r="C22" s="123"/>
      <c r="D22" s="124"/>
      <c r="E22" s="125"/>
      <c r="F22" s="125"/>
      <c r="G22" s="125"/>
      <c r="H22" s="125">
        <v>1728</v>
      </c>
      <c r="I22" s="125">
        <v>1728</v>
      </c>
      <c r="J22" s="125">
        <v>3257</v>
      </c>
      <c r="K22" s="125">
        <v>393</v>
      </c>
      <c r="L22" s="125">
        <v>4018</v>
      </c>
      <c r="M22" s="125">
        <v>7668</v>
      </c>
      <c r="N22" s="125">
        <v>81364</v>
      </c>
      <c r="O22" s="125">
        <v>81364</v>
      </c>
      <c r="P22" s="125">
        <v>81364</v>
      </c>
      <c r="Q22" s="125">
        <v>244092</v>
      </c>
      <c r="R22" s="125">
        <v>81364</v>
      </c>
      <c r="S22" s="125">
        <v>81364</v>
      </c>
      <c r="T22" s="125"/>
      <c r="U22" s="125">
        <v>162728</v>
      </c>
      <c r="V22" s="125">
        <v>416216</v>
      </c>
      <c r="W22" s="125"/>
      <c r="X22" s="125">
        <v>416216</v>
      </c>
      <c r="Y22" s="107">
        <v>0</v>
      </c>
      <c r="Z22" s="123"/>
    </row>
    <row r="23" spans="1:26" ht="13.5">
      <c r="A23" s="104" t="s">
        <v>91</v>
      </c>
      <c r="B23" s="102"/>
      <c r="C23" s="121"/>
      <c r="D23" s="122"/>
      <c r="E23" s="26"/>
      <c r="F23" s="26"/>
      <c r="G23" s="26"/>
      <c r="H23" s="26">
        <v>51443</v>
      </c>
      <c r="I23" s="26">
        <v>51443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>
        <v>51443</v>
      </c>
      <c r="W23" s="26"/>
      <c r="X23" s="26">
        <v>51443</v>
      </c>
      <c r="Y23" s="106">
        <v>0</v>
      </c>
      <c r="Z23" s="121"/>
    </row>
    <row r="24" spans="1:26" ht="13.5">
      <c r="A24" s="101" t="s">
        <v>92</v>
      </c>
      <c r="B24" s="108" t="s">
        <v>93</v>
      </c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>
        <v>0</v>
      </c>
      <c r="Z24" s="119"/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127991343</v>
      </c>
      <c r="D25" s="139">
        <f t="shared" si="4"/>
        <v>110563577</v>
      </c>
      <c r="E25" s="39">
        <f t="shared" si="4"/>
        <v>110563577</v>
      </c>
      <c r="F25" s="39">
        <f t="shared" si="4"/>
        <v>555</v>
      </c>
      <c r="G25" s="39">
        <f t="shared" si="4"/>
        <v>877</v>
      </c>
      <c r="H25" s="39">
        <f t="shared" si="4"/>
        <v>146733</v>
      </c>
      <c r="I25" s="39">
        <f t="shared" si="4"/>
        <v>148165</v>
      </c>
      <c r="J25" s="39">
        <f t="shared" si="4"/>
        <v>671489</v>
      </c>
      <c r="K25" s="39">
        <f t="shared" si="4"/>
        <v>180657</v>
      </c>
      <c r="L25" s="39">
        <f t="shared" si="4"/>
        <v>290293</v>
      </c>
      <c r="M25" s="39">
        <f t="shared" si="4"/>
        <v>1142439</v>
      </c>
      <c r="N25" s="39">
        <f t="shared" si="4"/>
        <v>1726991</v>
      </c>
      <c r="O25" s="39">
        <f t="shared" si="4"/>
        <v>1726991</v>
      </c>
      <c r="P25" s="39">
        <f t="shared" si="4"/>
        <v>1726991</v>
      </c>
      <c r="Q25" s="39">
        <f t="shared" si="4"/>
        <v>5180973</v>
      </c>
      <c r="R25" s="39">
        <f t="shared" si="4"/>
        <v>1726991</v>
      </c>
      <c r="S25" s="39">
        <f t="shared" si="4"/>
        <v>1726991</v>
      </c>
      <c r="T25" s="39">
        <f t="shared" si="4"/>
        <v>0</v>
      </c>
      <c r="U25" s="39">
        <f t="shared" si="4"/>
        <v>3453982</v>
      </c>
      <c r="V25" s="39">
        <f t="shared" si="4"/>
        <v>9925559</v>
      </c>
      <c r="W25" s="39">
        <f t="shared" si="4"/>
        <v>110563577</v>
      </c>
      <c r="X25" s="39">
        <f t="shared" si="4"/>
        <v>-100638018</v>
      </c>
      <c r="Y25" s="140">
        <f>+IF(W25&lt;&gt;0,+(X25/W25)*100,0)</f>
        <v>-91.0227587879144</v>
      </c>
      <c r="Z25" s="138">
        <f>+Z5+Z9+Z15+Z19+Z24</f>
        <v>110563577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113360763</v>
      </c>
      <c r="D28" s="120">
        <f t="shared" si="5"/>
        <v>28971516</v>
      </c>
      <c r="E28" s="66">
        <f t="shared" si="5"/>
        <v>28971516</v>
      </c>
      <c r="F28" s="66">
        <f t="shared" si="5"/>
        <v>2045301</v>
      </c>
      <c r="G28" s="66">
        <f t="shared" si="5"/>
        <v>2513218</v>
      </c>
      <c r="H28" s="66">
        <f t="shared" si="5"/>
        <v>2750402</v>
      </c>
      <c r="I28" s="66">
        <f t="shared" si="5"/>
        <v>7308921</v>
      </c>
      <c r="J28" s="66">
        <f t="shared" si="5"/>
        <v>2464590</v>
      </c>
      <c r="K28" s="66">
        <f t="shared" si="5"/>
        <v>2782400</v>
      </c>
      <c r="L28" s="66">
        <f t="shared" si="5"/>
        <v>4093465</v>
      </c>
      <c r="M28" s="66">
        <f t="shared" si="5"/>
        <v>9340455</v>
      </c>
      <c r="N28" s="66">
        <f t="shared" si="5"/>
        <v>2427887</v>
      </c>
      <c r="O28" s="66">
        <f t="shared" si="5"/>
        <v>3293071</v>
      </c>
      <c r="P28" s="66">
        <f t="shared" si="5"/>
        <v>3293071</v>
      </c>
      <c r="Q28" s="66">
        <f t="shared" si="5"/>
        <v>9014029</v>
      </c>
      <c r="R28" s="66">
        <f t="shared" si="5"/>
        <v>3287698</v>
      </c>
      <c r="S28" s="66">
        <f t="shared" si="5"/>
        <v>3287698</v>
      </c>
      <c r="T28" s="66">
        <f t="shared" si="5"/>
        <v>0</v>
      </c>
      <c r="U28" s="66">
        <f t="shared" si="5"/>
        <v>6575396</v>
      </c>
      <c r="V28" s="66">
        <f t="shared" si="5"/>
        <v>32238801</v>
      </c>
      <c r="W28" s="66">
        <f t="shared" si="5"/>
        <v>28971516</v>
      </c>
      <c r="X28" s="66">
        <f t="shared" si="5"/>
        <v>3267285</v>
      </c>
      <c r="Y28" s="103">
        <f>+IF(W28&lt;&gt;0,+(X28/W28)*100,0)</f>
        <v>11.277576913821148</v>
      </c>
      <c r="Z28" s="119">
        <f>SUM(Z29:Z31)</f>
        <v>28971516</v>
      </c>
    </row>
    <row r="29" spans="1:26" ht="13.5">
      <c r="A29" s="104" t="s">
        <v>74</v>
      </c>
      <c r="B29" s="102"/>
      <c r="C29" s="121">
        <v>113360763</v>
      </c>
      <c r="D29" s="122">
        <v>7911298</v>
      </c>
      <c r="E29" s="26">
        <v>7911298</v>
      </c>
      <c r="F29" s="26">
        <v>1386836</v>
      </c>
      <c r="G29" s="26">
        <v>1809335</v>
      </c>
      <c r="H29" s="26">
        <v>1528623</v>
      </c>
      <c r="I29" s="26">
        <v>4724794</v>
      </c>
      <c r="J29" s="26">
        <v>1718859</v>
      </c>
      <c r="K29" s="26">
        <v>2045796</v>
      </c>
      <c r="L29" s="26">
        <v>2519090</v>
      </c>
      <c r="M29" s="26">
        <v>6283745</v>
      </c>
      <c r="N29" s="26">
        <v>1489601</v>
      </c>
      <c r="O29" s="26">
        <v>2269849</v>
      </c>
      <c r="P29" s="26">
        <v>2269849</v>
      </c>
      <c r="Q29" s="26">
        <v>6029299</v>
      </c>
      <c r="R29" s="26">
        <v>2264476</v>
      </c>
      <c r="S29" s="26">
        <v>2264476</v>
      </c>
      <c r="T29" s="26"/>
      <c r="U29" s="26">
        <v>4528952</v>
      </c>
      <c r="V29" s="26">
        <v>21566790</v>
      </c>
      <c r="W29" s="26">
        <v>7911298</v>
      </c>
      <c r="X29" s="26">
        <v>13655492</v>
      </c>
      <c r="Y29" s="106">
        <v>172.61</v>
      </c>
      <c r="Z29" s="121">
        <v>7911298</v>
      </c>
    </row>
    <row r="30" spans="1:26" ht="13.5">
      <c r="A30" s="104" t="s">
        <v>75</v>
      </c>
      <c r="B30" s="102"/>
      <c r="C30" s="123"/>
      <c r="D30" s="124">
        <v>11371307</v>
      </c>
      <c r="E30" s="125">
        <v>11371307</v>
      </c>
      <c r="F30" s="125">
        <v>498966</v>
      </c>
      <c r="G30" s="125">
        <v>635794</v>
      </c>
      <c r="H30" s="125">
        <v>1153689</v>
      </c>
      <c r="I30" s="125">
        <v>2288449</v>
      </c>
      <c r="J30" s="125">
        <v>563424</v>
      </c>
      <c r="K30" s="125">
        <v>559994</v>
      </c>
      <c r="L30" s="125">
        <v>1420941</v>
      </c>
      <c r="M30" s="125">
        <v>2544359</v>
      </c>
      <c r="N30" s="125">
        <v>784543</v>
      </c>
      <c r="O30" s="125">
        <v>869479</v>
      </c>
      <c r="P30" s="125">
        <v>869479</v>
      </c>
      <c r="Q30" s="125">
        <v>2523501</v>
      </c>
      <c r="R30" s="125">
        <v>869479</v>
      </c>
      <c r="S30" s="125">
        <v>869479</v>
      </c>
      <c r="T30" s="125"/>
      <c r="U30" s="125">
        <v>1738958</v>
      </c>
      <c r="V30" s="125">
        <v>9095267</v>
      </c>
      <c r="W30" s="125">
        <v>11371307</v>
      </c>
      <c r="X30" s="125">
        <v>-2276040</v>
      </c>
      <c r="Y30" s="107">
        <v>-20.02</v>
      </c>
      <c r="Z30" s="123">
        <v>11371307</v>
      </c>
    </row>
    <row r="31" spans="1:26" ht="13.5">
      <c r="A31" s="104" t="s">
        <v>76</v>
      </c>
      <c r="B31" s="102"/>
      <c r="C31" s="121"/>
      <c r="D31" s="122">
        <v>9688911</v>
      </c>
      <c r="E31" s="26">
        <v>9688911</v>
      </c>
      <c r="F31" s="26">
        <v>159499</v>
      </c>
      <c r="G31" s="26">
        <v>68089</v>
      </c>
      <c r="H31" s="26">
        <v>68090</v>
      </c>
      <c r="I31" s="26">
        <v>295678</v>
      </c>
      <c r="J31" s="26">
        <v>182307</v>
      </c>
      <c r="K31" s="26">
        <v>176610</v>
      </c>
      <c r="L31" s="26">
        <v>153434</v>
      </c>
      <c r="M31" s="26">
        <v>512351</v>
      </c>
      <c r="N31" s="26">
        <v>153743</v>
      </c>
      <c r="O31" s="26">
        <v>153743</v>
      </c>
      <c r="P31" s="26">
        <v>153743</v>
      </c>
      <c r="Q31" s="26">
        <v>461229</v>
      </c>
      <c r="R31" s="26">
        <v>153743</v>
      </c>
      <c r="S31" s="26">
        <v>153743</v>
      </c>
      <c r="T31" s="26"/>
      <c r="U31" s="26">
        <v>307486</v>
      </c>
      <c r="V31" s="26">
        <v>1576744</v>
      </c>
      <c r="W31" s="26">
        <v>9688911</v>
      </c>
      <c r="X31" s="26">
        <v>-8112167</v>
      </c>
      <c r="Y31" s="106">
        <v>-83.73</v>
      </c>
      <c r="Z31" s="121">
        <v>9688911</v>
      </c>
    </row>
    <row r="32" spans="1:26" ht="13.5">
      <c r="A32" s="101" t="s">
        <v>77</v>
      </c>
      <c r="B32" s="102"/>
      <c r="C32" s="119">
        <f aca="true" t="shared" si="6" ref="C32:X32">SUM(C33:C37)</f>
        <v>0</v>
      </c>
      <c r="D32" s="120">
        <f t="shared" si="6"/>
        <v>9295726</v>
      </c>
      <c r="E32" s="66">
        <f t="shared" si="6"/>
        <v>9295726</v>
      </c>
      <c r="F32" s="66">
        <f t="shared" si="6"/>
        <v>332461</v>
      </c>
      <c r="G32" s="66">
        <f t="shared" si="6"/>
        <v>290010</v>
      </c>
      <c r="H32" s="66">
        <f t="shared" si="6"/>
        <v>337087</v>
      </c>
      <c r="I32" s="66">
        <f t="shared" si="6"/>
        <v>959558</v>
      </c>
      <c r="J32" s="66">
        <f t="shared" si="6"/>
        <v>263049</v>
      </c>
      <c r="K32" s="66">
        <f t="shared" si="6"/>
        <v>388433</v>
      </c>
      <c r="L32" s="66">
        <f t="shared" si="6"/>
        <v>808097</v>
      </c>
      <c r="M32" s="66">
        <f t="shared" si="6"/>
        <v>1459579</v>
      </c>
      <c r="N32" s="66">
        <f t="shared" si="6"/>
        <v>-1230168</v>
      </c>
      <c r="O32" s="66">
        <f t="shared" si="6"/>
        <v>-1230168</v>
      </c>
      <c r="P32" s="66">
        <f t="shared" si="6"/>
        <v>-1230168</v>
      </c>
      <c r="Q32" s="66">
        <f t="shared" si="6"/>
        <v>-3690504</v>
      </c>
      <c r="R32" s="66">
        <f t="shared" si="6"/>
        <v>-1230168</v>
      </c>
      <c r="S32" s="66">
        <f t="shared" si="6"/>
        <v>-1230168</v>
      </c>
      <c r="T32" s="66">
        <f t="shared" si="6"/>
        <v>0</v>
      </c>
      <c r="U32" s="66">
        <f t="shared" si="6"/>
        <v>-2460336</v>
      </c>
      <c r="V32" s="66">
        <f t="shared" si="6"/>
        <v>-3731703</v>
      </c>
      <c r="W32" s="66">
        <f t="shared" si="6"/>
        <v>9295726</v>
      </c>
      <c r="X32" s="66">
        <f t="shared" si="6"/>
        <v>-13027429</v>
      </c>
      <c r="Y32" s="103">
        <f>+IF(W32&lt;&gt;0,+(X32/W32)*100,0)</f>
        <v>-140.1442878157123</v>
      </c>
      <c r="Z32" s="119">
        <f>SUM(Z33:Z37)</f>
        <v>9295726</v>
      </c>
    </row>
    <row r="33" spans="1:26" ht="13.5">
      <c r="A33" s="104" t="s">
        <v>78</v>
      </c>
      <c r="B33" s="102"/>
      <c r="C33" s="121"/>
      <c r="D33" s="122">
        <v>9295726</v>
      </c>
      <c r="E33" s="26">
        <v>9295726</v>
      </c>
      <c r="F33" s="26">
        <v>105106</v>
      </c>
      <c r="G33" s="26">
        <v>93438</v>
      </c>
      <c r="H33" s="26">
        <v>141140</v>
      </c>
      <c r="I33" s="26">
        <v>339684</v>
      </c>
      <c r="J33" s="26">
        <v>52952</v>
      </c>
      <c r="K33" s="26">
        <v>174078</v>
      </c>
      <c r="L33" s="26">
        <v>275190</v>
      </c>
      <c r="M33" s="26">
        <v>502220</v>
      </c>
      <c r="N33" s="26">
        <v>507566</v>
      </c>
      <c r="O33" s="26">
        <v>507566</v>
      </c>
      <c r="P33" s="26">
        <v>507566</v>
      </c>
      <c r="Q33" s="26">
        <v>1522698</v>
      </c>
      <c r="R33" s="26">
        <v>507566</v>
      </c>
      <c r="S33" s="26">
        <v>507566</v>
      </c>
      <c r="T33" s="26"/>
      <c r="U33" s="26">
        <v>1015132</v>
      </c>
      <c r="V33" s="26">
        <v>3379734</v>
      </c>
      <c r="W33" s="26">
        <v>9295726</v>
      </c>
      <c r="X33" s="26">
        <v>-5915992</v>
      </c>
      <c r="Y33" s="106">
        <v>-63.64</v>
      </c>
      <c r="Z33" s="121">
        <v>9295726</v>
      </c>
    </row>
    <row r="34" spans="1:26" ht="13.5">
      <c r="A34" s="104" t="s">
        <v>79</v>
      </c>
      <c r="B34" s="102"/>
      <c r="C34" s="121"/>
      <c r="D34" s="12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06">
        <v>0</v>
      </c>
      <c r="Z34" s="121"/>
    </row>
    <row r="35" spans="1:26" ht="13.5">
      <c r="A35" s="104" t="s">
        <v>80</v>
      </c>
      <c r="B35" s="102"/>
      <c r="C35" s="121"/>
      <c r="D35" s="122"/>
      <c r="E35" s="26"/>
      <c r="F35" s="26">
        <v>227355</v>
      </c>
      <c r="G35" s="26">
        <v>196572</v>
      </c>
      <c r="H35" s="26">
        <v>195947</v>
      </c>
      <c r="I35" s="26">
        <v>619874</v>
      </c>
      <c r="J35" s="26">
        <v>210097</v>
      </c>
      <c r="K35" s="26">
        <v>214355</v>
      </c>
      <c r="L35" s="26">
        <v>532907</v>
      </c>
      <c r="M35" s="26">
        <v>957359</v>
      </c>
      <c r="N35" s="26">
        <v>-1737734</v>
      </c>
      <c r="O35" s="26">
        <v>-1737734</v>
      </c>
      <c r="P35" s="26">
        <v>-1737734</v>
      </c>
      <c r="Q35" s="26">
        <v>-5213202</v>
      </c>
      <c r="R35" s="26">
        <v>-1737734</v>
      </c>
      <c r="S35" s="26">
        <v>-1737734</v>
      </c>
      <c r="T35" s="26"/>
      <c r="U35" s="26">
        <v>-3475468</v>
      </c>
      <c r="V35" s="26">
        <v>-7111437</v>
      </c>
      <c r="W35" s="26"/>
      <c r="X35" s="26">
        <v>-7111437</v>
      </c>
      <c r="Y35" s="106">
        <v>0</v>
      </c>
      <c r="Z35" s="121"/>
    </row>
    <row r="36" spans="1:26" ht="13.5">
      <c r="A36" s="104" t="s">
        <v>81</v>
      </c>
      <c r="B36" s="102"/>
      <c r="C36" s="121"/>
      <c r="D36" s="12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>
        <v>0</v>
      </c>
      <c r="Z36" s="121"/>
    </row>
    <row r="37" spans="1:26" ht="13.5">
      <c r="A37" s="104" t="s">
        <v>82</v>
      </c>
      <c r="B37" s="102"/>
      <c r="C37" s="123"/>
      <c r="D37" s="124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07">
        <v>0</v>
      </c>
      <c r="Z37" s="123"/>
    </row>
    <row r="38" spans="1:26" ht="13.5">
      <c r="A38" s="101" t="s">
        <v>83</v>
      </c>
      <c r="B38" s="108"/>
      <c r="C38" s="119">
        <f aca="true" t="shared" si="7" ref="C38:X38">SUM(C39:C41)</f>
        <v>0</v>
      </c>
      <c r="D38" s="120">
        <f t="shared" si="7"/>
        <v>8850796</v>
      </c>
      <c r="E38" s="66">
        <f t="shared" si="7"/>
        <v>8850796</v>
      </c>
      <c r="F38" s="66">
        <f t="shared" si="7"/>
        <v>354206</v>
      </c>
      <c r="G38" s="66">
        <f t="shared" si="7"/>
        <v>503090</v>
      </c>
      <c r="H38" s="66">
        <f t="shared" si="7"/>
        <v>482773</v>
      </c>
      <c r="I38" s="66">
        <f t="shared" si="7"/>
        <v>1340069</v>
      </c>
      <c r="J38" s="66">
        <f t="shared" si="7"/>
        <v>323164</v>
      </c>
      <c r="K38" s="66">
        <f t="shared" si="7"/>
        <v>646322</v>
      </c>
      <c r="L38" s="66">
        <f t="shared" si="7"/>
        <v>918029</v>
      </c>
      <c r="M38" s="66">
        <f t="shared" si="7"/>
        <v>1887515</v>
      </c>
      <c r="N38" s="66">
        <f t="shared" si="7"/>
        <v>973952</v>
      </c>
      <c r="O38" s="66">
        <f t="shared" si="7"/>
        <v>973952</v>
      </c>
      <c r="P38" s="66">
        <f t="shared" si="7"/>
        <v>973952</v>
      </c>
      <c r="Q38" s="66">
        <f t="shared" si="7"/>
        <v>2921856</v>
      </c>
      <c r="R38" s="66">
        <f t="shared" si="7"/>
        <v>973952</v>
      </c>
      <c r="S38" s="66">
        <f t="shared" si="7"/>
        <v>973952</v>
      </c>
      <c r="T38" s="66">
        <f t="shared" si="7"/>
        <v>0</v>
      </c>
      <c r="U38" s="66">
        <f t="shared" si="7"/>
        <v>1947904</v>
      </c>
      <c r="V38" s="66">
        <f t="shared" si="7"/>
        <v>8097344</v>
      </c>
      <c r="W38" s="66">
        <f t="shared" si="7"/>
        <v>8850796</v>
      </c>
      <c r="X38" s="66">
        <f t="shared" si="7"/>
        <v>-753452</v>
      </c>
      <c r="Y38" s="103">
        <f>+IF(W38&lt;&gt;0,+(X38/W38)*100,0)</f>
        <v>-8.51281624839167</v>
      </c>
      <c r="Z38" s="119">
        <f>SUM(Z39:Z41)</f>
        <v>8850796</v>
      </c>
    </row>
    <row r="39" spans="1:26" ht="13.5">
      <c r="A39" s="104" t="s">
        <v>84</v>
      </c>
      <c r="B39" s="102"/>
      <c r="C39" s="121"/>
      <c r="D39" s="122"/>
      <c r="E39" s="26"/>
      <c r="F39" s="26">
        <v>25734</v>
      </c>
      <c r="G39" s="26">
        <v>88831</v>
      </c>
      <c r="H39" s="26">
        <v>143143</v>
      </c>
      <c r="I39" s="26">
        <v>257708</v>
      </c>
      <c r="J39" s="26">
        <v>42927</v>
      </c>
      <c r="K39" s="26">
        <v>50716</v>
      </c>
      <c r="L39" s="26">
        <v>41732</v>
      </c>
      <c r="M39" s="26">
        <v>135375</v>
      </c>
      <c r="N39" s="26">
        <v>74600</v>
      </c>
      <c r="O39" s="26">
        <v>74600</v>
      </c>
      <c r="P39" s="26">
        <v>74600</v>
      </c>
      <c r="Q39" s="26">
        <v>223800</v>
      </c>
      <c r="R39" s="26">
        <v>74600</v>
      </c>
      <c r="S39" s="26">
        <v>74600</v>
      </c>
      <c r="T39" s="26"/>
      <c r="U39" s="26">
        <v>149200</v>
      </c>
      <c r="V39" s="26">
        <v>766083</v>
      </c>
      <c r="W39" s="26"/>
      <c r="X39" s="26">
        <v>766083</v>
      </c>
      <c r="Y39" s="106">
        <v>0</v>
      </c>
      <c r="Z39" s="121"/>
    </row>
    <row r="40" spans="1:26" ht="13.5">
      <c r="A40" s="104" t="s">
        <v>85</v>
      </c>
      <c r="B40" s="102"/>
      <c r="C40" s="121"/>
      <c r="D40" s="122">
        <v>8850796</v>
      </c>
      <c r="E40" s="26">
        <v>8850796</v>
      </c>
      <c r="F40" s="26">
        <v>328472</v>
      </c>
      <c r="G40" s="26">
        <v>414259</v>
      </c>
      <c r="H40" s="26">
        <v>339630</v>
      </c>
      <c r="I40" s="26">
        <v>1082361</v>
      </c>
      <c r="J40" s="26">
        <v>280237</v>
      </c>
      <c r="K40" s="26">
        <v>595606</v>
      </c>
      <c r="L40" s="26">
        <v>876297</v>
      </c>
      <c r="M40" s="26">
        <v>1752140</v>
      </c>
      <c r="N40" s="26">
        <v>899352</v>
      </c>
      <c r="O40" s="26">
        <v>899352</v>
      </c>
      <c r="P40" s="26">
        <v>899352</v>
      </c>
      <c r="Q40" s="26">
        <v>2698056</v>
      </c>
      <c r="R40" s="26">
        <v>899352</v>
      </c>
      <c r="S40" s="26">
        <v>899352</v>
      </c>
      <c r="T40" s="26"/>
      <c r="U40" s="26">
        <v>1798704</v>
      </c>
      <c r="V40" s="26">
        <v>7331261</v>
      </c>
      <c r="W40" s="26">
        <v>8850796</v>
      </c>
      <c r="X40" s="26">
        <v>-1519535</v>
      </c>
      <c r="Y40" s="106">
        <v>-17.17</v>
      </c>
      <c r="Z40" s="121">
        <v>8850796</v>
      </c>
    </row>
    <row r="41" spans="1:26" ht="13.5">
      <c r="A41" s="104" t="s">
        <v>86</v>
      </c>
      <c r="B41" s="102"/>
      <c r="C41" s="121"/>
      <c r="D41" s="12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>
        <v>0</v>
      </c>
      <c r="Z41" s="121"/>
    </row>
    <row r="42" spans="1:26" ht="13.5">
      <c r="A42" s="101" t="s">
        <v>87</v>
      </c>
      <c r="B42" s="108"/>
      <c r="C42" s="119">
        <f aca="true" t="shared" si="8" ref="C42:X42">SUM(C43:C46)</f>
        <v>0</v>
      </c>
      <c r="D42" s="120">
        <f t="shared" si="8"/>
        <v>0</v>
      </c>
      <c r="E42" s="66">
        <f t="shared" si="8"/>
        <v>0</v>
      </c>
      <c r="F42" s="66">
        <f t="shared" si="8"/>
        <v>458855</v>
      </c>
      <c r="G42" s="66">
        <f t="shared" si="8"/>
        <v>463226</v>
      </c>
      <c r="H42" s="66">
        <f t="shared" si="8"/>
        <v>533761</v>
      </c>
      <c r="I42" s="66">
        <f t="shared" si="8"/>
        <v>1455842</v>
      </c>
      <c r="J42" s="66">
        <f t="shared" si="8"/>
        <v>514472</v>
      </c>
      <c r="K42" s="66">
        <f t="shared" si="8"/>
        <v>505016</v>
      </c>
      <c r="L42" s="66">
        <f t="shared" si="8"/>
        <v>1047209</v>
      </c>
      <c r="M42" s="66">
        <f t="shared" si="8"/>
        <v>2066697</v>
      </c>
      <c r="N42" s="66">
        <f t="shared" si="8"/>
        <v>1113777</v>
      </c>
      <c r="O42" s="66">
        <f t="shared" si="8"/>
        <v>1113777</v>
      </c>
      <c r="P42" s="66">
        <f t="shared" si="8"/>
        <v>1113777</v>
      </c>
      <c r="Q42" s="66">
        <f t="shared" si="8"/>
        <v>3341331</v>
      </c>
      <c r="R42" s="66">
        <f t="shared" si="8"/>
        <v>1113777</v>
      </c>
      <c r="S42" s="66">
        <f t="shared" si="8"/>
        <v>1113777</v>
      </c>
      <c r="T42" s="66">
        <f t="shared" si="8"/>
        <v>0</v>
      </c>
      <c r="U42" s="66">
        <f t="shared" si="8"/>
        <v>2227554</v>
      </c>
      <c r="V42" s="66">
        <f t="shared" si="8"/>
        <v>9091424</v>
      </c>
      <c r="W42" s="66">
        <f t="shared" si="8"/>
        <v>0</v>
      </c>
      <c r="X42" s="66">
        <f t="shared" si="8"/>
        <v>9091424</v>
      </c>
      <c r="Y42" s="103">
        <f>+IF(W42&lt;&gt;0,+(X42/W42)*100,0)</f>
        <v>0</v>
      </c>
      <c r="Z42" s="119">
        <f>SUM(Z43:Z46)</f>
        <v>0</v>
      </c>
    </row>
    <row r="43" spans="1:26" ht="13.5">
      <c r="A43" s="104" t="s">
        <v>88</v>
      </c>
      <c r="B43" s="102"/>
      <c r="C43" s="121"/>
      <c r="D43" s="12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6">
        <v>0</v>
      </c>
      <c r="Z43" s="121"/>
    </row>
    <row r="44" spans="1:26" ht="13.5">
      <c r="A44" s="104" t="s">
        <v>89</v>
      </c>
      <c r="B44" s="102"/>
      <c r="C44" s="121"/>
      <c r="D44" s="122"/>
      <c r="E44" s="26"/>
      <c r="F44" s="26">
        <v>143975</v>
      </c>
      <c r="G44" s="26">
        <v>149186</v>
      </c>
      <c r="H44" s="26">
        <v>184044</v>
      </c>
      <c r="I44" s="26">
        <v>477205</v>
      </c>
      <c r="J44" s="26">
        <v>174509</v>
      </c>
      <c r="K44" s="26">
        <v>161629</v>
      </c>
      <c r="L44" s="26">
        <v>338770</v>
      </c>
      <c r="M44" s="26">
        <v>674908</v>
      </c>
      <c r="N44" s="26">
        <v>920300</v>
      </c>
      <c r="O44" s="26">
        <v>920300</v>
      </c>
      <c r="P44" s="26">
        <v>920300</v>
      </c>
      <c r="Q44" s="26">
        <v>2760900</v>
      </c>
      <c r="R44" s="26">
        <v>920300</v>
      </c>
      <c r="S44" s="26">
        <v>920300</v>
      </c>
      <c r="T44" s="26"/>
      <c r="U44" s="26">
        <v>1840600</v>
      </c>
      <c r="V44" s="26">
        <v>5753613</v>
      </c>
      <c r="W44" s="26"/>
      <c r="X44" s="26">
        <v>5753613</v>
      </c>
      <c r="Y44" s="106">
        <v>0</v>
      </c>
      <c r="Z44" s="121"/>
    </row>
    <row r="45" spans="1:26" ht="13.5">
      <c r="A45" s="104" t="s">
        <v>90</v>
      </c>
      <c r="B45" s="102"/>
      <c r="C45" s="123"/>
      <c r="D45" s="124"/>
      <c r="E45" s="125"/>
      <c r="F45" s="125"/>
      <c r="G45" s="125"/>
      <c r="H45" s="125"/>
      <c r="I45" s="125"/>
      <c r="J45" s="125"/>
      <c r="K45" s="125"/>
      <c r="L45" s="125"/>
      <c r="M45" s="125"/>
      <c r="N45" s="125">
        <v>-494390</v>
      </c>
      <c r="O45" s="125">
        <v>-494390</v>
      </c>
      <c r="P45" s="125">
        <v>-494390</v>
      </c>
      <c r="Q45" s="125">
        <v>-1483170</v>
      </c>
      <c r="R45" s="125">
        <v>-494390</v>
      </c>
      <c r="S45" s="125">
        <v>-494390</v>
      </c>
      <c r="T45" s="125"/>
      <c r="U45" s="125">
        <v>-988780</v>
      </c>
      <c r="V45" s="125">
        <v>-2471950</v>
      </c>
      <c r="W45" s="125"/>
      <c r="X45" s="125">
        <v>-2471950</v>
      </c>
      <c r="Y45" s="107">
        <v>0</v>
      </c>
      <c r="Z45" s="123"/>
    </row>
    <row r="46" spans="1:26" ht="13.5">
      <c r="A46" s="104" t="s">
        <v>91</v>
      </c>
      <c r="B46" s="102"/>
      <c r="C46" s="121"/>
      <c r="D46" s="122"/>
      <c r="E46" s="26"/>
      <c r="F46" s="26">
        <v>314880</v>
      </c>
      <c r="G46" s="26">
        <v>314040</v>
      </c>
      <c r="H46" s="26">
        <v>349717</v>
      </c>
      <c r="I46" s="26">
        <v>978637</v>
      </c>
      <c r="J46" s="26">
        <v>339963</v>
      </c>
      <c r="K46" s="26">
        <v>343387</v>
      </c>
      <c r="L46" s="26">
        <v>708439</v>
      </c>
      <c r="M46" s="26">
        <v>1391789</v>
      </c>
      <c r="N46" s="26">
        <v>687867</v>
      </c>
      <c r="O46" s="26">
        <v>687867</v>
      </c>
      <c r="P46" s="26">
        <v>687867</v>
      </c>
      <c r="Q46" s="26">
        <v>2063601</v>
      </c>
      <c r="R46" s="26">
        <v>687867</v>
      </c>
      <c r="S46" s="26">
        <v>687867</v>
      </c>
      <c r="T46" s="26"/>
      <c r="U46" s="26">
        <v>1375734</v>
      </c>
      <c r="V46" s="26">
        <v>5809761</v>
      </c>
      <c r="W46" s="26"/>
      <c r="X46" s="26">
        <v>5809761</v>
      </c>
      <c r="Y46" s="106">
        <v>0</v>
      </c>
      <c r="Z46" s="121"/>
    </row>
    <row r="47" spans="1:26" ht="13.5">
      <c r="A47" s="101" t="s">
        <v>92</v>
      </c>
      <c r="B47" s="108" t="s">
        <v>93</v>
      </c>
      <c r="C47" s="119"/>
      <c r="D47" s="120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103">
        <v>0</v>
      </c>
      <c r="Z47" s="119"/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113360763</v>
      </c>
      <c r="D48" s="139">
        <f t="shared" si="9"/>
        <v>47118038</v>
      </c>
      <c r="E48" s="39">
        <f t="shared" si="9"/>
        <v>47118038</v>
      </c>
      <c r="F48" s="39">
        <f t="shared" si="9"/>
        <v>3190823</v>
      </c>
      <c r="G48" s="39">
        <f t="shared" si="9"/>
        <v>3769544</v>
      </c>
      <c r="H48" s="39">
        <f t="shared" si="9"/>
        <v>4104023</v>
      </c>
      <c r="I48" s="39">
        <f t="shared" si="9"/>
        <v>11064390</v>
      </c>
      <c r="J48" s="39">
        <f t="shared" si="9"/>
        <v>3565275</v>
      </c>
      <c r="K48" s="39">
        <f t="shared" si="9"/>
        <v>4322171</v>
      </c>
      <c r="L48" s="39">
        <f t="shared" si="9"/>
        <v>6866800</v>
      </c>
      <c r="M48" s="39">
        <f t="shared" si="9"/>
        <v>14754246</v>
      </c>
      <c r="N48" s="39">
        <f t="shared" si="9"/>
        <v>3285448</v>
      </c>
      <c r="O48" s="39">
        <f t="shared" si="9"/>
        <v>4150632</v>
      </c>
      <c r="P48" s="39">
        <f t="shared" si="9"/>
        <v>4150632</v>
      </c>
      <c r="Q48" s="39">
        <f t="shared" si="9"/>
        <v>11586712</v>
      </c>
      <c r="R48" s="39">
        <f t="shared" si="9"/>
        <v>4145259</v>
      </c>
      <c r="S48" s="39">
        <f t="shared" si="9"/>
        <v>4145259</v>
      </c>
      <c r="T48" s="39">
        <f t="shared" si="9"/>
        <v>0</v>
      </c>
      <c r="U48" s="39">
        <f t="shared" si="9"/>
        <v>8290518</v>
      </c>
      <c r="V48" s="39">
        <f t="shared" si="9"/>
        <v>45695866</v>
      </c>
      <c r="W48" s="39">
        <f t="shared" si="9"/>
        <v>47118038</v>
      </c>
      <c r="X48" s="39">
        <f t="shared" si="9"/>
        <v>-1422172</v>
      </c>
      <c r="Y48" s="140">
        <f>+IF(W48&lt;&gt;0,+(X48/W48)*100,0)</f>
        <v>-3.018317528416612</v>
      </c>
      <c r="Z48" s="138">
        <f>+Z28+Z32+Z38+Z42+Z47</f>
        <v>47118038</v>
      </c>
    </row>
    <row r="49" spans="1:26" ht="13.5">
      <c r="A49" s="114" t="s">
        <v>48</v>
      </c>
      <c r="B49" s="115"/>
      <c r="C49" s="141">
        <f aca="true" t="shared" si="10" ref="C49:X49">+C25-C48</f>
        <v>14630580</v>
      </c>
      <c r="D49" s="142">
        <f t="shared" si="10"/>
        <v>63445539</v>
      </c>
      <c r="E49" s="143">
        <f t="shared" si="10"/>
        <v>63445539</v>
      </c>
      <c r="F49" s="143">
        <f t="shared" si="10"/>
        <v>-3190268</v>
      </c>
      <c r="G49" s="143">
        <f t="shared" si="10"/>
        <v>-3768667</v>
      </c>
      <c r="H49" s="143">
        <f t="shared" si="10"/>
        <v>-3957290</v>
      </c>
      <c r="I49" s="143">
        <f t="shared" si="10"/>
        <v>-10916225</v>
      </c>
      <c r="J49" s="143">
        <f t="shared" si="10"/>
        <v>-2893786</v>
      </c>
      <c r="K49" s="143">
        <f t="shared" si="10"/>
        <v>-4141514</v>
      </c>
      <c r="L49" s="143">
        <f t="shared" si="10"/>
        <v>-6576507</v>
      </c>
      <c r="M49" s="143">
        <f t="shared" si="10"/>
        <v>-13611807</v>
      </c>
      <c r="N49" s="143">
        <f t="shared" si="10"/>
        <v>-1558457</v>
      </c>
      <c r="O49" s="143">
        <f t="shared" si="10"/>
        <v>-2423641</v>
      </c>
      <c r="P49" s="143">
        <f t="shared" si="10"/>
        <v>-2423641</v>
      </c>
      <c r="Q49" s="143">
        <f t="shared" si="10"/>
        <v>-6405739</v>
      </c>
      <c r="R49" s="143">
        <f t="shared" si="10"/>
        <v>-2418268</v>
      </c>
      <c r="S49" s="143">
        <f t="shared" si="10"/>
        <v>-2418268</v>
      </c>
      <c r="T49" s="143">
        <f t="shared" si="10"/>
        <v>0</v>
      </c>
      <c r="U49" s="143">
        <f t="shared" si="10"/>
        <v>-4836536</v>
      </c>
      <c r="V49" s="143">
        <f t="shared" si="10"/>
        <v>-35770307</v>
      </c>
      <c r="W49" s="143">
        <f>IF(E25=E48,0,W25-W48)</f>
        <v>63445539</v>
      </c>
      <c r="X49" s="143">
        <f t="shared" si="10"/>
        <v>-99215846</v>
      </c>
      <c r="Y49" s="144">
        <f>+IF(W49&lt;&gt;0,+(X49/W49)*100,0)</f>
        <v>-156.3795462435901</v>
      </c>
      <c r="Z49" s="141">
        <f>+Z25-Z48</f>
        <v>63445539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3446589</v>
      </c>
      <c r="D5" s="122">
        <v>3387930</v>
      </c>
      <c r="E5" s="26">
        <v>3387930</v>
      </c>
      <c r="F5" s="26">
        <v>0</v>
      </c>
      <c r="G5" s="26">
        <v>0</v>
      </c>
      <c r="H5" s="26">
        <v>2701</v>
      </c>
      <c r="I5" s="26">
        <v>2701</v>
      </c>
      <c r="J5" s="26">
        <v>0</v>
      </c>
      <c r="K5" s="26">
        <v>0</v>
      </c>
      <c r="L5" s="26">
        <v>0</v>
      </c>
      <c r="M5" s="26">
        <v>0</v>
      </c>
      <c r="N5" s="26">
        <v>-17021</v>
      </c>
      <c r="O5" s="26">
        <v>-17021</v>
      </c>
      <c r="P5" s="26">
        <v>-17021</v>
      </c>
      <c r="Q5" s="26">
        <v>-51063</v>
      </c>
      <c r="R5" s="26">
        <v>-17021</v>
      </c>
      <c r="S5" s="26">
        <v>-17021</v>
      </c>
      <c r="T5" s="26">
        <v>0</v>
      </c>
      <c r="U5" s="26">
        <v>-34042</v>
      </c>
      <c r="V5" s="26">
        <v>-82404</v>
      </c>
      <c r="W5" s="26">
        <v>3387930</v>
      </c>
      <c r="X5" s="26">
        <v>-3470334</v>
      </c>
      <c r="Y5" s="106">
        <v>-102.43</v>
      </c>
      <c r="Z5" s="121">
        <v>3387930</v>
      </c>
    </row>
    <row r="6" spans="1:26" ht="13.5">
      <c r="A6" s="157" t="s">
        <v>101</v>
      </c>
      <c r="B6" s="158"/>
      <c r="C6" s="121">
        <v>0</v>
      </c>
      <c r="D6" s="122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-3782</v>
      </c>
      <c r="O6" s="26">
        <v>-3782</v>
      </c>
      <c r="P6" s="26">
        <v>-3782</v>
      </c>
      <c r="Q6" s="26">
        <v>-11346</v>
      </c>
      <c r="R6" s="26">
        <v>-3782</v>
      </c>
      <c r="S6" s="26">
        <v>-3782</v>
      </c>
      <c r="T6" s="26">
        <v>0</v>
      </c>
      <c r="U6" s="26">
        <v>-7564</v>
      </c>
      <c r="V6" s="26">
        <v>-18910</v>
      </c>
      <c r="W6" s="26">
        <v>0</v>
      </c>
      <c r="X6" s="26">
        <v>-18910</v>
      </c>
      <c r="Y6" s="106">
        <v>0</v>
      </c>
      <c r="Z6" s="121">
        <v>0</v>
      </c>
    </row>
    <row r="7" spans="1:26" ht="13.5">
      <c r="A7" s="159" t="s">
        <v>102</v>
      </c>
      <c r="B7" s="158" t="s">
        <v>95</v>
      </c>
      <c r="C7" s="121">
        <v>0</v>
      </c>
      <c r="D7" s="122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106">
        <v>0</v>
      </c>
      <c r="Z7" s="121">
        <v>0</v>
      </c>
    </row>
    <row r="8" spans="1:26" ht="13.5">
      <c r="A8" s="159" t="s">
        <v>103</v>
      </c>
      <c r="B8" s="158" t="s">
        <v>95</v>
      </c>
      <c r="C8" s="121">
        <v>0</v>
      </c>
      <c r="D8" s="122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234</v>
      </c>
      <c r="M8" s="26">
        <v>234</v>
      </c>
      <c r="N8" s="26">
        <v>29400</v>
      </c>
      <c r="O8" s="26">
        <v>29400</v>
      </c>
      <c r="P8" s="26">
        <v>29400</v>
      </c>
      <c r="Q8" s="26">
        <v>88200</v>
      </c>
      <c r="R8" s="26">
        <v>29400</v>
      </c>
      <c r="S8" s="26">
        <v>29400</v>
      </c>
      <c r="T8" s="26">
        <v>0</v>
      </c>
      <c r="U8" s="26">
        <v>58800</v>
      </c>
      <c r="V8" s="26">
        <v>147234</v>
      </c>
      <c r="W8" s="26">
        <v>0</v>
      </c>
      <c r="X8" s="26">
        <v>147234</v>
      </c>
      <c r="Y8" s="106">
        <v>0</v>
      </c>
      <c r="Z8" s="121">
        <v>0</v>
      </c>
    </row>
    <row r="9" spans="1:26" ht="13.5">
      <c r="A9" s="159" t="s">
        <v>104</v>
      </c>
      <c r="B9" s="158" t="s">
        <v>95</v>
      </c>
      <c r="C9" s="121">
        <v>0</v>
      </c>
      <c r="D9" s="122">
        <v>0</v>
      </c>
      <c r="E9" s="26">
        <v>0</v>
      </c>
      <c r="F9" s="26">
        <v>0</v>
      </c>
      <c r="G9" s="26">
        <v>0</v>
      </c>
      <c r="H9" s="26">
        <v>1728</v>
      </c>
      <c r="I9" s="26">
        <v>1728</v>
      </c>
      <c r="J9" s="26">
        <v>3257</v>
      </c>
      <c r="K9" s="26">
        <v>393</v>
      </c>
      <c r="L9" s="26">
        <v>4018</v>
      </c>
      <c r="M9" s="26">
        <v>7668</v>
      </c>
      <c r="N9" s="26">
        <v>81364</v>
      </c>
      <c r="O9" s="26">
        <v>81364</v>
      </c>
      <c r="P9" s="26">
        <v>81364</v>
      </c>
      <c r="Q9" s="26">
        <v>244092</v>
      </c>
      <c r="R9" s="26">
        <v>81364</v>
      </c>
      <c r="S9" s="26">
        <v>81364</v>
      </c>
      <c r="T9" s="26">
        <v>0</v>
      </c>
      <c r="U9" s="26">
        <v>162728</v>
      </c>
      <c r="V9" s="26">
        <v>416216</v>
      </c>
      <c r="W9" s="26">
        <v>0</v>
      </c>
      <c r="X9" s="26">
        <v>416216</v>
      </c>
      <c r="Y9" s="106">
        <v>0</v>
      </c>
      <c r="Z9" s="121">
        <v>0</v>
      </c>
    </row>
    <row r="10" spans="1:26" ht="13.5">
      <c r="A10" s="159" t="s">
        <v>105</v>
      </c>
      <c r="B10" s="158" t="s">
        <v>95</v>
      </c>
      <c r="C10" s="121">
        <v>0</v>
      </c>
      <c r="D10" s="122">
        <v>0</v>
      </c>
      <c r="E10" s="20">
        <v>0</v>
      </c>
      <c r="F10" s="20">
        <v>0</v>
      </c>
      <c r="G10" s="20">
        <v>0</v>
      </c>
      <c r="H10" s="20">
        <v>51443</v>
      </c>
      <c r="I10" s="20">
        <v>51443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51443</v>
      </c>
      <c r="W10" s="20">
        <v>0</v>
      </c>
      <c r="X10" s="20">
        <v>51443</v>
      </c>
      <c r="Y10" s="160">
        <v>0</v>
      </c>
      <c r="Z10" s="96">
        <v>0</v>
      </c>
    </row>
    <row r="11" spans="1:26" ht="13.5">
      <c r="A11" s="159" t="s">
        <v>106</v>
      </c>
      <c r="B11" s="161"/>
      <c r="C11" s="121">
        <v>587933</v>
      </c>
      <c r="D11" s="122">
        <v>0</v>
      </c>
      <c r="E11" s="26">
        <v>0</v>
      </c>
      <c r="F11" s="26">
        <v>555</v>
      </c>
      <c r="G11" s="26">
        <v>300</v>
      </c>
      <c r="H11" s="26">
        <v>2810</v>
      </c>
      <c r="I11" s="26">
        <v>3665</v>
      </c>
      <c r="J11" s="26">
        <v>24611</v>
      </c>
      <c r="K11" s="26">
        <v>31971</v>
      </c>
      <c r="L11" s="26">
        <v>9562</v>
      </c>
      <c r="M11" s="26">
        <v>66144</v>
      </c>
      <c r="N11" s="26">
        <v>763061</v>
      </c>
      <c r="O11" s="26">
        <v>763061</v>
      </c>
      <c r="P11" s="26">
        <v>763061</v>
      </c>
      <c r="Q11" s="26">
        <v>2289183</v>
      </c>
      <c r="R11" s="26">
        <v>763061</v>
      </c>
      <c r="S11" s="26">
        <v>763061</v>
      </c>
      <c r="T11" s="26">
        <v>0</v>
      </c>
      <c r="U11" s="26">
        <v>1526122</v>
      </c>
      <c r="V11" s="26">
        <v>3885114</v>
      </c>
      <c r="W11" s="26">
        <v>0</v>
      </c>
      <c r="X11" s="26">
        <v>3885114</v>
      </c>
      <c r="Y11" s="106">
        <v>0</v>
      </c>
      <c r="Z11" s="121">
        <v>0</v>
      </c>
    </row>
    <row r="12" spans="1:26" ht="13.5">
      <c r="A12" s="159" t="s">
        <v>107</v>
      </c>
      <c r="B12" s="161"/>
      <c r="C12" s="121">
        <v>79498</v>
      </c>
      <c r="D12" s="122">
        <v>0</v>
      </c>
      <c r="E12" s="26">
        <v>0</v>
      </c>
      <c r="F12" s="26">
        <v>0</v>
      </c>
      <c r="G12" s="26">
        <v>0</v>
      </c>
      <c r="H12" s="26">
        <v>14884</v>
      </c>
      <c r="I12" s="26">
        <v>14884</v>
      </c>
      <c r="J12" s="26">
        <v>6799</v>
      </c>
      <c r="K12" s="26">
        <v>5703</v>
      </c>
      <c r="L12" s="26">
        <v>2354</v>
      </c>
      <c r="M12" s="26">
        <v>14856</v>
      </c>
      <c r="N12" s="26">
        <v>74200</v>
      </c>
      <c r="O12" s="26">
        <v>74200</v>
      </c>
      <c r="P12" s="26">
        <v>74200</v>
      </c>
      <c r="Q12" s="26">
        <v>222600</v>
      </c>
      <c r="R12" s="26">
        <v>74200</v>
      </c>
      <c r="S12" s="26">
        <v>74200</v>
      </c>
      <c r="T12" s="26">
        <v>0</v>
      </c>
      <c r="U12" s="26">
        <v>148400</v>
      </c>
      <c r="V12" s="26">
        <v>400740</v>
      </c>
      <c r="W12" s="26">
        <v>0</v>
      </c>
      <c r="X12" s="26">
        <v>400740</v>
      </c>
      <c r="Y12" s="106">
        <v>0</v>
      </c>
      <c r="Z12" s="121">
        <v>0</v>
      </c>
    </row>
    <row r="13" spans="1:26" ht="13.5">
      <c r="A13" s="157" t="s">
        <v>108</v>
      </c>
      <c r="B13" s="161"/>
      <c r="C13" s="121">
        <v>1266843</v>
      </c>
      <c r="D13" s="122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48928</v>
      </c>
      <c r="L13" s="26">
        <v>0</v>
      </c>
      <c r="M13" s="26">
        <v>48928</v>
      </c>
      <c r="N13" s="26">
        <v>12894</v>
      </c>
      <c r="O13" s="26">
        <v>12894</v>
      </c>
      <c r="P13" s="26">
        <v>12894</v>
      </c>
      <c r="Q13" s="26">
        <v>38682</v>
      </c>
      <c r="R13" s="26">
        <v>12894</v>
      </c>
      <c r="S13" s="26">
        <v>12894</v>
      </c>
      <c r="T13" s="26">
        <v>0</v>
      </c>
      <c r="U13" s="26">
        <v>25788</v>
      </c>
      <c r="V13" s="26">
        <v>113398</v>
      </c>
      <c r="W13" s="26">
        <v>0</v>
      </c>
      <c r="X13" s="26">
        <v>113398</v>
      </c>
      <c r="Y13" s="106">
        <v>0</v>
      </c>
      <c r="Z13" s="121">
        <v>0</v>
      </c>
    </row>
    <row r="14" spans="1:26" ht="13.5">
      <c r="A14" s="157" t="s">
        <v>109</v>
      </c>
      <c r="B14" s="161"/>
      <c r="C14" s="121">
        <v>0</v>
      </c>
      <c r="D14" s="122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106">
        <v>0</v>
      </c>
      <c r="Z14" s="121">
        <v>0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254176</v>
      </c>
      <c r="D16" s="122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1400</v>
      </c>
      <c r="K16" s="26">
        <v>1075</v>
      </c>
      <c r="L16" s="26">
        <v>14800</v>
      </c>
      <c r="M16" s="26">
        <v>17275</v>
      </c>
      <c r="N16" s="26">
        <v>10850</v>
      </c>
      <c r="O16" s="26">
        <v>10850</v>
      </c>
      <c r="P16" s="26">
        <v>10850</v>
      </c>
      <c r="Q16" s="26">
        <v>32550</v>
      </c>
      <c r="R16" s="26">
        <v>10850</v>
      </c>
      <c r="S16" s="26">
        <v>10850</v>
      </c>
      <c r="T16" s="26">
        <v>0</v>
      </c>
      <c r="U16" s="26">
        <v>21700</v>
      </c>
      <c r="V16" s="26">
        <v>71525</v>
      </c>
      <c r="W16" s="26">
        <v>0</v>
      </c>
      <c r="X16" s="26">
        <v>71525</v>
      </c>
      <c r="Y16" s="106">
        <v>0</v>
      </c>
      <c r="Z16" s="121">
        <v>0</v>
      </c>
    </row>
    <row r="17" spans="1:26" ht="13.5">
      <c r="A17" s="157" t="s">
        <v>112</v>
      </c>
      <c r="B17" s="161"/>
      <c r="C17" s="121">
        <v>1699202</v>
      </c>
      <c r="D17" s="122">
        <v>0</v>
      </c>
      <c r="E17" s="26">
        <v>0</v>
      </c>
      <c r="F17" s="26">
        <v>0</v>
      </c>
      <c r="G17" s="26">
        <v>0</v>
      </c>
      <c r="H17" s="26">
        <v>43155</v>
      </c>
      <c r="I17" s="26">
        <v>43155</v>
      </c>
      <c r="J17" s="26">
        <v>186260</v>
      </c>
      <c r="K17" s="26">
        <v>81487</v>
      </c>
      <c r="L17" s="26">
        <v>250635</v>
      </c>
      <c r="M17" s="26">
        <v>518382</v>
      </c>
      <c r="N17" s="26">
        <v>43275</v>
      </c>
      <c r="O17" s="26">
        <v>43275</v>
      </c>
      <c r="P17" s="26">
        <v>43275</v>
      </c>
      <c r="Q17" s="26">
        <v>129825</v>
      </c>
      <c r="R17" s="26">
        <v>43275</v>
      </c>
      <c r="S17" s="26">
        <v>43275</v>
      </c>
      <c r="T17" s="26">
        <v>0</v>
      </c>
      <c r="U17" s="26">
        <v>86550</v>
      </c>
      <c r="V17" s="26">
        <v>777912</v>
      </c>
      <c r="W17" s="26">
        <v>0</v>
      </c>
      <c r="X17" s="26">
        <v>777912</v>
      </c>
      <c r="Y17" s="106">
        <v>0</v>
      </c>
      <c r="Z17" s="121">
        <v>0</v>
      </c>
    </row>
    <row r="18" spans="1:26" ht="13.5">
      <c r="A18" s="159" t="s">
        <v>113</v>
      </c>
      <c r="B18" s="158"/>
      <c r="C18" s="121">
        <v>0</v>
      </c>
      <c r="D18" s="122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106">
        <v>0</v>
      </c>
      <c r="Z18" s="121">
        <v>0</v>
      </c>
    </row>
    <row r="19" spans="1:26" ht="13.5">
      <c r="A19" s="157" t="s">
        <v>33</v>
      </c>
      <c r="B19" s="161"/>
      <c r="C19" s="121">
        <v>117698097</v>
      </c>
      <c r="D19" s="122">
        <v>47224000</v>
      </c>
      <c r="E19" s="26">
        <v>47224000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47224000</v>
      </c>
      <c r="X19" s="26">
        <v>-47224000</v>
      </c>
      <c r="Y19" s="106">
        <v>-100</v>
      </c>
      <c r="Z19" s="121">
        <v>47224000</v>
      </c>
    </row>
    <row r="20" spans="1:26" ht="13.5">
      <c r="A20" s="157" t="s">
        <v>34</v>
      </c>
      <c r="B20" s="161" t="s">
        <v>95</v>
      </c>
      <c r="C20" s="121">
        <v>2959005</v>
      </c>
      <c r="D20" s="122">
        <v>3854594</v>
      </c>
      <c r="E20" s="20">
        <v>3854594</v>
      </c>
      <c r="F20" s="20">
        <v>0</v>
      </c>
      <c r="G20" s="20">
        <v>577</v>
      </c>
      <c r="H20" s="20">
        <v>30012</v>
      </c>
      <c r="I20" s="20">
        <v>30589</v>
      </c>
      <c r="J20" s="20">
        <v>449162</v>
      </c>
      <c r="K20" s="20">
        <v>11100</v>
      </c>
      <c r="L20" s="20">
        <v>8690</v>
      </c>
      <c r="M20" s="20">
        <v>468952</v>
      </c>
      <c r="N20" s="20">
        <v>732750</v>
      </c>
      <c r="O20" s="20">
        <v>732750</v>
      </c>
      <c r="P20" s="20">
        <v>732750</v>
      </c>
      <c r="Q20" s="20">
        <v>2198250</v>
      </c>
      <c r="R20" s="20">
        <v>732750</v>
      </c>
      <c r="S20" s="20">
        <v>732750</v>
      </c>
      <c r="T20" s="20">
        <v>0</v>
      </c>
      <c r="U20" s="20">
        <v>1465500</v>
      </c>
      <c r="V20" s="20">
        <v>4163291</v>
      </c>
      <c r="W20" s="20">
        <v>3854594</v>
      </c>
      <c r="X20" s="20">
        <v>308697</v>
      </c>
      <c r="Y20" s="160">
        <v>8.01</v>
      </c>
      <c r="Z20" s="96">
        <v>3854594</v>
      </c>
    </row>
    <row r="21" spans="1:26" ht="13.5">
      <c r="A21" s="157" t="s">
        <v>114</v>
      </c>
      <c r="B21" s="161"/>
      <c r="C21" s="121">
        <v>0</v>
      </c>
      <c r="D21" s="122">
        <v>0</v>
      </c>
      <c r="E21" s="26">
        <v>0</v>
      </c>
      <c r="F21" s="26">
        <v>0</v>
      </c>
      <c r="G21" s="26">
        <v>0</v>
      </c>
      <c r="H21" s="48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48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48">
        <v>0</v>
      </c>
      <c r="W21" s="26">
        <v>0</v>
      </c>
      <c r="X21" s="26">
        <v>0</v>
      </c>
      <c r="Y21" s="106">
        <v>0</v>
      </c>
      <c r="Z21" s="121">
        <v>0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127991343</v>
      </c>
      <c r="D22" s="165">
        <f t="shared" si="0"/>
        <v>54466524</v>
      </c>
      <c r="E22" s="166">
        <f t="shared" si="0"/>
        <v>54466524</v>
      </c>
      <c r="F22" s="166">
        <f t="shared" si="0"/>
        <v>555</v>
      </c>
      <c r="G22" s="166">
        <f t="shared" si="0"/>
        <v>877</v>
      </c>
      <c r="H22" s="166">
        <f t="shared" si="0"/>
        <v>146733</v>
      </c>
      <c r="I22" s="166">
        <f t="shared" si="0"/>
        <v>148165</v>
      </c>
      <c r="J22" s="166">
        <f t="shared" si="0"/>
        <v>671489</v>
      </c>
      <c r="K22" s="166">
        <f t="shared" si="0"/>
        <v>180657</v>
      </c>
      <c r="L22" s="166">
        <f t="shared" si="0"/>
        <v>290293</v>
      </c>
      <c r="M22" s="166">
        <f t="shared" si="0"/>
        <v>1142439</v>
      </c>
      <c r="N22" s="166">
        <f t="shared" si="0"/>
        <v>1726991</v>
      </c>
      <c r="O22" s="166">
        <f t="shared" si="0"/>
        <v>1726991</v>
      </c>
      <c r="P22" s="166">
        <f t="shared" si="0"/>
        <v>1726991</v>
      </c>
      <c r="Q22" s="166">
        <f t="shared" si="0"/>
        <v>5180973</v>
      </c>
      <c r="R22" s="166">
        <f t="shared" si="0"/>
        <v>1726991</v>
      </c>
      <c r="S22" s="166">
        <f t="shared" si="0"/>
        <v>1726991</v>
      </c>
      <c r="T22" s="166">
        <f t="shared" si="0"/>
        <v>0</v>
      </c>
      <c r="U22" s="166">
        <f t="shared" si="0"/>
        <v>3453982</v>
      </c>
      <c r="V22" s="166">
        <f t="shared" si="0"/>
        <v>9925559</v>
      </c>
      <c r="W22" s="166">
        <f t="shared" si="0"/>
        <v>54466524</v>
      </c>
      <c r="X22" s="166">
        <f t="shared" si="0"/>
        <v>-44540965</v>
      </c>
      <c r="Y22" s="167">
        <f>+IF(W22&lt;&gt;0,+(X22/W22)*100,0)</f>
        <v>-81.77677172863098</v>
      </c>
      <c r="Z22" s="164">
        <f>SUM(Z5:Z21)</f>
        <v>54466524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18411584</v>
      </c>
      <c r="D25" s="122">
        <v>17874705</v>
      </c>
      <c r="E25" s="26">
        <v>17874705</v>
      </c>
      <c r="F25" s="26">
        <v>2038856</v>
      </c>
      <c r="G25" s="26">
        <v>1961219</v>
      </c>
      <c r="H25" s="26">
        <v>2005646</v>
      </c>
      <c r="I25" s="26">
        <v>6005721</v>
      </c>
      <c r="J25" s="26">
        <v>2090279</v>
      </c>
      <c r="K25" s="26">
        <v>2030694</v>
      </c>
      <c r="L25" s="26">
        <v>4032004</v>
      </c>
      <c r="M25" s="26">
        <v>8152977</v>
      </c>
      <c r="N25" s="26">
        <v>1980309</v>
      </c>
      <c r="O25" s="26">
        <v>1977540</v>
      </c>
      <c r="P25" s="26">
        <v>1977540</v>
      </c>
      <c r="Q25" s="26">
        <v>5935389</v>
      </c>
      <c r="R25" s="26">
        <v>1972167</v>
      </c>
      <c r="S25" s="26">
        <v>1972167</v>
      </c>
      <c r="T25" s="26">
        <v>0</v>
      </c>
      <c r="U25" s="26">
        <v>3944334</v>
      </c>
      <c r="V25" s="26">
        <v>24038421</v>
      </c>
      <c r="W25" s="26">
        <v>17874705</v>
      </c>
      <c r="X25" s="26">
        <v>6163716</v>
      </c>
      <c r="Y25" s="106">
        <v>34.48</v>
      </c>
      <c r="Z25" s="121">
        <v>17874705</v>
      </c>
    </row>
    <row r="26" spans="1:26" ht="13.5">
      <c r="A26" s="159" t="s">
        <v>37</v>
      </c>
      <c r="B26" s="158"/>
      <c r="C26" s="121">
        <v>6772962</v>
      </c>
      <c r="D26" s="122">
        <v>6641298</v>
      </c>
      <c r="E26" s="26">
        <v>6641298</v>
      </c>
      <c r="F26" s="26">
        <v>181474</v>
      </c>
      <c r="G26" s="26">
        <v>194502</v>
      </c>
      <c r="H26" s="26">
        <v>152591</v>
      </c>
      <c r="I26" s="26">
        <v>528567</v>
      </c>
      <c r="J26" s="26">
        <v>152591</v>
      </c>
      <c r="K26" s="26">
        <v>152591</v>
      </c>
      <c r="L26" s="26">
        <v>157117</v>
      </c>
      <c r="M26" s="26">
        <v>462299</v>
      </c>
      <c r="N26" s="26">
        <v>155863</v>
      </c>
      <c r="O26" s="26">
        <v>155863</v>
      </c>
      <c r="P26" s="26">
        <v>155863</v>
      </c>
      <c r="Q26" s="26">
        <v>467589</v>
      </c>
      <c r="R26" s="26">
        <v>155863</v>
      </c>
      <c r="S26" s="26">
        <v>155863</v>
      </c>
      <c r="T26" s="26">
        <v>0</v>
      </c>
      <c r="U26" s="26">
        <v>311726</v>
      </c>
      <c r="V26" s="26">
        <v>1770181</v>
      </c>
      <c r="W26" s="26">
        <v>6641298</v>
      </c>
      <c r="X26" s="26">
        <v>-4871117</v>
      </c>
      <c r="Y26" s="106">
        <v>-73.35</v>
      </c>
      <c r="Z26" s="121">
        <v>6641298</v>
      </c>
    </row>
    <row r="27" spans="1:26" ht="13.5">
      <c r="A27" s="159" t="s">
        <v>117</v>
      </c>
      <c r="B27" s="158" t="s">
        <v>98</v>
      </c>
      <c r="C27" s="121">
        <v>0</v>
      </c>
      <c r="D27" s="122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106">
        <v>0</v>
      </c>
      <c r="Z27" s="121">
        <v>0</v>
      </c>
    </row>
    <row r="28" spans="1:26" ht="13.5">
      <c r="A28" s="159" t="s">
        <v>38</v>
      </c>
      <c r="B28" s="158" t="s">
        <v>95</v>
      </c>
      <c r="C28" s="121">
        <v>0</v>
      </c>
      <c r="D28" s="122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320200</v>
      </c>
      <c r="O28" s="26">
        <v>593977</v>
      </c>
      <c r="P28" s="26">
        <v>593977</v>
      </c>
      <c r="Q28" s="26">
        <v>1508154</v>
      </c>
      <c r="R28" s="26">
        <v>593977</v>
      </c>
      <c r="S28" s="26">
        <v>593977</v>
      </c>
      <c r="T28" s="26">
        <v>0</v>
      </c>
      <c r="U28" s="26">
        <v>1187954</v>
      </c>
      <c r="V28" s="26">
        <v>2696108</v>
      </c>
      <c r="W28" s="26">
        <v>0</v>
      </c>
      <c r="X28" s="26">
        <v>2696108</v>
      </c>
      <c r="Y28" s="106">
        <v>0</v>
      </c>
      <c r="Z28" s="121">
        <v>0</v>
      </c>
    </row>
    <row r="29" spans="1:26" ht="13.5">
      <c r="A29" s="159" t="s">
        <v>39</v>
      </c>
      <c r="B29" s="158"/>
      <c r="C29" s="121">
        <v>0</v>
      </c>
      <c r="D29" s="122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106">
        <v>0</v>
      </c>
      <c r="Z29" s="121">
        <v>0</v>
      </c>
    </row>
    <row r="30" spans="1:26" ht="13.5">
      <c r="A30" s="159" t="s">
        <v>118</v>
      </c>
      <c r="B30" s="158" t="s">
        <v>95</v>
      </c>
      <c r="C30" s="121">
        <v>0</v>
      </c>
      <c r="D30" s="122">
        <v>0</v>
      </c>
      <c r="E30" s="26">
        <v>0</v>
      </c>
      <c r="F30" s="26">
        <v>6861</v>
      </c>
      <c r="G30" s="26">
        <v>34053</v>
      </c>
      <c r="H30" s="26">
        <v>35165</v>
      </c>
      <c r="I30" s="26">
        <v>76079</v>
      </c>
      <c r="J30" s="26">
        <v>31199</v>
      </c>
      <c r="K30" s="26">
        <v>25248</v>
      </c>
      <c r="L30" s="26">
        <v>9254</v>
      </c>
      <c r="M30" s="26">
        <v>65701</v>
      </c>
      <c r="N30" s="26">
        <v>9254</v>
      </c>
      <c r="O30" s="26">
        <v>44417</v>
      </c>
      <c r="P30" s="26">
        <v>44417</v>
      </c>
      <c r="Q30" s="26">
        <v>98088</v>
      </c>
      <c r="R30" s="26">
        <v>44417</v>
      </c>
      <c r="S30" s="26">
        <v>44417</v>
      </c>
      <c r="T30" s="26">
        <v>0</v>
      </c>
      <c r="U30" s="26">
        <v>88834</v>
      </c>
      <c r="V30" s="26">
        <v>328702</v>
      </c>
      <c r="W30" s="26">
        <v>0</v>
      </c>
      <c r="X30" s="26">
        <v>328702</v>
      </c>
      <c r="Y30" s="106">
        <v>0</v>
      </c>
      <c r="Z30" s="121">
        <v>0</v>
      </c>
    </row>
    <row r="31" spans="1:26" ht="13.5">
      <c r="A31" s="159" t="s">
        <v>119</v>
      </c>
      <c r="B31" s="158" t="s">
        <v>120</v>
      </c>
      <c r="C31" s="121">
        <v>0</v>
      </c>
      <c r="D31" s="122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586754</v>
      </c>
      <c r="O31" s="26">
        <v>1145767</v>
      </c>
      <c r="P31" s="26">
        <v>1145767</v>
      </c>
      <c r="Q31" s="26">
        <v>2878288</v>
      </c>
      <c r="R31" s="26">
        <v>1145767</v>
      </c>
      <c r="S31" s="26">
        <v>1145767</v>
      </c>
      <c r="T31" s="26">
        <v>0</v>
      </c>
      <c r="U31" s="26">
        <v>2291534</v>
      </c>
      <c r="V31" s="26">
        <v>5169822</v>
      </c>
      <c r="W31" s="26">
        <v>0</v>
      </c>
      <c r="X31" s="26">
        <v>5169822</v>
      </c>
      <c r="Y31" s="106">
        <v>0</v>
      </c>
      <c r="Z31" s="121">
        <v>0</v>
      </c>
    </row>
    <row r="32" spans="1:26" ht="13.5">
      <c r="A32" s="159" t="s">
        <v>121</v>
      </c>
      <c r="B32" s="158"/>
      <c r="C32" s="121">
        <v>0</v>
      </c>
      <c r="D32" s="122">
        <v>0</v>
      </c>
      <c r="E32" s="26">
        <v>0</v>
      </c>
      <c r="F32" s="26">
        <v>0</v>
      </c>
      <c r="G32" s="26">
        <v>0</v>
      </c>
      <c r="H32" s="26">
        <v>-1309</v>
      </c>
      <c r="I32" s="26">
        <v>-1309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-1309</v>
      </c>
      <c r="W32" s="26">
        <v>0</v>
      </c>
      <c r="X32" s="26">
        <v>-1309</v>
      </c>
      <c r="Y32" s="106">
        <v>0</v>
      </c>
      <c r="Z32" s="121">
        <v>0</v>
      </c>
    </row>
    <row r="33" spans="1:26" ht="13.5">
      <c r="A33" s="159" t="s">
        <v>41</v>
      </c>
      <c r="B33" s="158"/>
      <c r="C33" s="121">
        <v>0</v>
      </c>
      <c r="D33" s="122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106">
        <v>0</v>
      </c>
      <c r="Z33" s="121">
        <v>0</v>
      </c>
    </row>
    <row r="34" spans="1:26" ht="13.5">
      <c r="A34" s="159" t="s">
        <v>42</v>
      </c>
      <c r="B34" s="158" t="s">
        <v>122</v>
      </c>
      <c r="C34" s="121">
        <v>88176217</v>
      </c>
      <c r="D34" s="122">
        <v>22602035</v>
      </c>
      <c r="E34" s="26">
        <v>22602035</v>
      </c>
      <c r="F34" s="26">
        <v>963632</v>
      </c>
      <c r="G34" s="26">
        <v>1579770</v>
      </c>
      <c r="H34" s="26">
        <v>1911930</v>
      </c>
      <c r="I34" s="26">
        <v>4455332</v>
      </c>
      <c r="J34" s="26">
        <v>1291206</v>
      </c>
      <c r="K34" s="26">
        <v>2113638</v>
      </c>
      <c r="L34" s="26">
        <v>2668425</v>
      </c>
      <c r="M34" s="26">
        <v>6073269</v>
      </c>
      <c r="N34" s="26">
        <v>233068</v>
      </c>
      <c r="O34" s="26">
        <v>233068</v>
      </c>
      <c r="P34" s="26">
        <v>233068</v>
      </c>
      <c r="Q34" s="26">
        <v>699204</v>
      </c>
      <c r="R34" s="26">
        <v>233068</v>
      </c>
      <c r="S34" s="26">
        <v>233068</v>
      </c>
      <c r="T34" s="26">
        <v>0</v>
      </c>
      <c r="U34" s="26">
        <v>466136</v>
      </c>
      <c r="V34" s="26">
        <v>11693941</v>
      </c>
      <c r="W34" s="26">
        <v>22602035</v>
      </c>
      <c r="X34" s="26">
        <v>-10908094</v>
      </c>
      <c r="Y34" s="106">
        <v>-48.26</v>
      </c>
      <c r="Z34" s="121">
        <v>22602035</v>
      </c>
    </row>
    <row r="35" spans="1:26" ht="13.5">
      <c r="A35" s="157" t="s">
        <v>123</v>
      </c>
      <c r="B35" s="161"/>
      <c r="C35" s="121">
        <v>0</v>
      </c>
      <c r="D35" s="122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113360763</v>
      </c>
      <c r="D36" s="165">
        <f t="shared" si="1"/>
        <v>47118038</v>
      </c>
      <c r="E36" s="166">
        <f t="shared" si="1"/>
        <v>47118038</v>
      </c>
      <c r="F36" s="166">
        <f t="shared" si="1"/>
        <v>3190823</v>
      </c>
      <c r="G36" s="166">
        <f t="shared" si="1"/>
        <v>3769544</v>
      </c>
      <c r="H36" s="166">
        <f t="shared" si="1"/>
        <v>4104023</v>
      </c>
      <c r="I36" s="166">
        <f t="shared" si="1"/>
        <v>11064390</v>
      </c>
      <c r="J36" s="166">
        <f t="shared" si="1"/>
        <v>3565275</v>
      </c>
      <c r="K36" s="166">
        <f t="shared" si="1"/>
        <v>4322171</v>
      </c>
      <c r="L36" s="166">
        <f t="shared" si="1"/>
        <v>6866800</v>
      </c>
      <c r="M36" s="166">
        <f t="shared" si="1"/>
        <v>14754246</v>
      </c>
      <c r="N36" s="166">
        <f t="shared" si="1"/>
        <v>3285448</v>
      </c>
      <c r="O36" s="166">
        <f t="shared" si="1"/>
        <v>4150632</v>
      </c>
      <c r="P36" s="166">
        <f t="shared" si="1"/>
        <v>4150632</v>
      </c>
      <c r="Q36" s="166">
        <f t="shared" si="1"/>
        <v>11586712</v>
      </c>
      <c r="R36" s="166">
        <f t="shared" si="1"/>
        <v>4145259</v>
      </c>
      <c r="S36" s="166">
        <f t="shared" si="1"/>
        <v>4145259</v>
      </c>
      <c r="T36" s="166">
        <f t="shared" si="1"/>
        <v>0</v>
      </c>
      <c r="U36" s="166">
        <f t="shared" si="1"/>
        <v>8290518</v>
      </c>
      <c r="V36" s="166">
        <f t="shared" si="1"/>
        <v>45695866</v>
      </c>
      <c r="W36" s="166">
        <f t="shared" si="1"/>
        <v>47118038</v>
      </c>
      <c r="X36" s="166">
        <f t="shared" si="1"/>
        <v>-1422172</v>
      </c>
      <c r="Y36" s="167">
        <f>+IF(W36&lt;&gt;0,+(X36/W36)*100,0)</f>
        <v>-3.018317528416612</v>
      </c>
      <c r="Z36" s="164">
        <f>SUM(Z25:Z35)</f>
        <v>47118038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14630580</v>
      </c>
      <c r="D38" s="176">
        <f t="shared" si="2"/>
        <v>7348486</v>
      </c>
      <c r="E38" s="72">
        <f t="shared" si="2"/>
        <v>7348486</v>
      </c>
      <c r="F38" s="72">
        <f t="shared" si="2"/>
        <v>-3190268</v>
      </c>
      <c r="G38" s="72">
        <f t="shared" si="2"/>
        <v>-3768667</v>
      </c>
      <c r="H38" s="72">
        <f t="shared" si="2"/>
        <v>-3957290</v>
      </c>
      <c r="I38" s="72">
        <f t="shared" si="2"/>
        <v>-10916225</v>
      </c>
      <c r="J38" s="72">
        <f t="shared" si="2"/>
        <v>-2893786</v>
      </c>
      <c r="K38" s="72">
        <f t="shared" si="2"/>
        <v>-4141514</v>
      </c>
      <c r="L38" s="72">
        <f t="shared" si="2"/>
        <v>-6576507</v>
      </c>
      <c r="M38" s="72">
        <f t="shared" si="2"/>
        <v>-13611807</v>
      </c>
      <c r="N38" s="72">
        <f t="shared" si="2"/>
        <v>-1558457</v>
      </c>
      <c r="O38" s="72">
        <f t="shared" si="2"/>
        <v>-2423641</v>
      </c>
      <c r="P38" s="72">
        <f t="shared" si="2"/>
        <v>-2423641</v>
      </c>
      <c r="Q38" s="72">
        <f t="shared" si="2"/>
        <v>-6405739</v>
      </c>
      <c r="R38" s="72">
        <f t="shared" si="2"/>
        <v>-2418268</v>
      </c>
      <c r="S38" s="72">
        <f t="shared" si="2"/>
        <v>-2418268</v>
      </c>
      <c r="T38" s="72">
        <f t="shared" si="2"/>
        <v>0</v>
      </c>
      <c r="U38" s="72">
        <f t="shared" si="2"/>
        <v>-4836536</v>
      </c>
      <c r="V38" s="72">
        <f t="shared" si="2"/>
        <v>-35770307</v>
      </c>
      <c r="W38" s="72">
        <f>IF(E22=E36,0,W22-W36)</f>
        <v>7348486</v>
      </c>
      <c r="X38" s="72">
        <f t="shared" si="2"/>
        <v>-43118793</v>
      </c>
      <c r="Y38" s="177">
        <f>+IF(W38&lt;&gt;0,+(X38/W38)*100,0)</f>
        <v>-586.771111763702</v>
      </c>
      <c r="Z38" s="175">
        <f>+Z22-Z36</f>
        <v>7348486</v>
      </c>
    </row>
    <row r="39" spans="1:26" ht="13.5">
      <c r="A39" s="157" t="s">
        <v>45</v>
      </c>
      <c r="B39" s="161"/>
      <c r="C39" s="121">
        <v>0</v>
      </c>
      <c r="D39" s="122">
        <v>56097053</v>
      </c>
      <c r="E39" s="26">
        <v>56097053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56097053</v>
      </c>
      <c r="X39" s="26">
        <v>-56097053</v>
      </c>
      <c r="Y39" s="106">
        <v>-100</v>
      </c>
      <c r="Z39" s="121">
        <v>56097053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14630580</v>
      </c>
      <c r="D42" s="183">
        <f t="shared" si="3"/>
        <v>63445539</v>
      </c>
      <c r="E42" s="54">
        <f t="shared" si="3"/>
        <v>63445539</v>
      </c>
      <c r="F42" s="54">
        <f t="shared" si="3"/>
        <v>-3190268</v>
      </c>
      <c r="G42" s="54">
        <f t="shared" si="3"/>
        <v>-3768667</v>
      </c>
      <c r="H42" s="54">
        <f t="shared" si="3"/>
        <v>-3957290</v>
      </c>
      <c r="I42" s="54">
        <f t="shared" si="3"/>
        <v>-10916225</v>
      </c>
      <c r="J42" s="54">
        <f t="shared" si="3"/>
        <v>-2893786</v>
      </c>
      <c r="K42" s="54">
        <f t="shared" si="3"/>
        <v>-4141514</v>
      </c>
      <c r="L42" s="54">
        <f t="shared" si="3"/>
        <v>-6576507</v>
      </c>
      <c r="M42" s="54">
        <f t="shared" si="3"/>
        <v>-13611807</v>
      </c>
      <c r="N42" s="54">
        <f t="shared" si="3"/>
        <v>-1558457</v>
      </c>
      <c r="O42" s="54">
        <f t="shared" si="3"/>
        <v>-2423641</v>
      </c>
      <c r="P42" s="54">
        <f t="shared" si="3"/>
        <v>-2423641</v>
      </c>
      <c r="Q42" s="54">
        <f t="shared" si="3"/>
        <v>-6405739</v>
      </c>
      <c r="R42" s="54">
        <f t="shared" si="3"/>
        <v>-2418268</v>
      </c>
      <c r="S42" s="54">
        <f t="shared" si="3"/>
        <v>-2418268</v>
      </c>
      <c r="T42" s="54">
        <f t="shared" si="3"/>
        <v>0</v>
      </c>
      <c r="U42" s="54">
        <f t="shared" si="3"/>
        <v>-4836536</v>
      </c>
      <c r="V42" s="54">
        <f t="shared" si="3"/>
        <v>-35770307</v>
      </c>
      <c r="W42" s="54">
        <f t="shared" si="3"/>
        <v>63445539</v>
      </c>
      <c r="X42" s="54">
        <f t="shared" si="3"/>
        <v>-99215846</v>
      </c>
      <c r="Y42" s="184">
        <f>+IF(W42&lt;&gt;0,+(X42/W42)*100,0)</f>
        <v>-156.3795462435901</v>
      </c>
      <c r="Z42" s="182">
        <f>SUM(Z38:Z41)</f>
        <v>63445539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14630580</v>
      </c>
      <c r="D44" s="187">
        <f t="shared" si="4"/>
        <v>63445539</v>
      </c>
      <c r="E44" s="43">
        <f t="shared" si="4"/>
        <v>63445539</v>
      </c>
      <c r="F44" s="43">
        <f t="shared" si="4"/>
        <v>-3190268</v>
      </c>
      <c r="G44" s="43">
        <f t="shared" si="4"/>
        <v>-3768667</v>
      </c>
      <c r="H44" s="43">
        <f t="shared" si="4"/>
        <v>-3957290</v>
      </c>
      <c r="I44" s="43">
        <f t="shared" si="4"/>
        <v>-10916225</v>
      </c>
      <c r="J44" s="43">
        <f t="shared" si="4"/>
        <v>-2893786</v>
      </c>
      <c r="K44" s="43">
        <f t="shared" si="4"/>
        <v>-4141514</v>
      </c>
      <c r="L44" s="43">
        <f t="shared" si="4"/>
        <v>-6576507</v>
      </c>
      <c r="M44" s="43">
        <f t="shared" si="4"/>
        <v>-13611807</v>
      </c>
      <c r="N44" s="43">
        <f t="shared" si="4"/>
        <v>-1558457</v>
      </c>
      <c r="O44" s="43">
        <f t="shared" si="4"/>
        <v>-2423641</v>
      </c>
      <c r="P44" s="43">
        <f t="shared" si="4"/>
        <v>-2423641</v>
      </c>
      <c r="Q44" s="43">
        <f t="shared" si="4"/>
        <v>-6405739</v>
      </c>
      <c r="R44" s="43">
        <f t="shared" si="4"/>
        <v>-2418268</v>
      </c>
      <c r="S44" s="43">
        <f t="shared" si="4"/>
        <v>-2418268</v>
      </c>
      <c r="T44" s="43">
        <f t="shared" si="4"/>
        <v>0</v>
      </c>
      <c r="U44" s="43">
        <f t="shared" si="4"/>
        <v>-4836536</v>
      </c>
      <c r="V44" s="43">
        <f t="shared" si="4"/>
        <v>-35770307</v>
      </c>
      <c r="W44" s="43">
        <f t="shared" si="4"/>
        <v>63445539</v>
      </c>
      <c r="X44" s="43">
        <f t="shared" si="4"/>
        <v>-99215846</v>
      </c>
      <c r="Y44" s="188">
        <f>+IF(W44&lt;&gt;0,+(X44/W44)*100,0)</f>
        <v>-156.3795462435901</v>
      </c>
      <c r="Z44" s="186">
        <f>+Z42-Z43</f>
        <v>63445539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14630580</v>
      </c>
      <c r="D46" s="183">
        <f t="shared" si="5"/>
        <v>63445539</v>
      </c>
      <c r="E46" s="54">
        <f t="shared" si="5"/>
        <v>63445539</v>
      </c>
      <c r="F46" s="54">
        <f t="shared" si="5"/>
        <v>-3190268</v>
      </c>
      <c r="G46" s="54">
        <f t="shared" si="5"/>
        <v>-3768667</v>
      </c>
      <c r="H46" s="54">
        <f t="shared" si="5"/>
        <v>-3957290</v>
      </c>
      <c r="I46" s="54">
        <f t="shared" si="5"/>
        <v>-10916225</v>
      </c>
      <c r="J46" s="54">
        <f t="shared" si="5"/>
        <v>-2893786</v>
      </c>
      <c r="K46" s="54">
        <f t="shared" si="5"/>
        <v>-4141514</v>
      </c>
      <c r="L46" s="54">
        <f t="shared" si="5"/>
        <v>-6576507</v>
      </c>
      <c r="M46" s="54">
        <f t="shared" si="5"/>
        <v>-13611807</v>
      </c>
      <c r="N46" s="54">
        <f t="shared" si="5"/>
        <v>-1558457</v>
      </c>
      <c r="O46" s="54">
        <f t="shared" si="5"/>
        <v>-2423641</v>
      </c>
      <c r="P46" s="54">
        <f t="shared" si="5"/>
        <v>-2423641</v>
      </c>
      <c r="Q46" s="54">
        <f t="shared" si="5"/>
        <v>-6405739</v>
      </c>
      <c r="R46" s="54">
        <f t="shared" si="5"/>
        <v>-2418268</v>
      </c>
      <c r="S46" s="54">
        <f t="shared" si="5"/>
        <v>-2418268</v>
      </c>
      <c r="T46" s="54">
        <f t="shared" si="5"/>
        <v>0</v>
      </c>
      <c r="U46" s="54">
        <f t="shared" si="5"/>
        <v>-4836536</v>
      </c>
      <c r="V46" s="54">
        <f t="shared" si="5"/>
        <v>-35770307</v>
      </c>
      <c r="W46" s="54">
        <f t="shared" si="5"/>
        <v>63445539</v>
      </c>
      <c r="X46" s="54">
        <f t="shared" si="5"/>
        <v>-99215846</v>
      </c>
      <c r="Y46" s="184">
        <f>+IF(W46&lt;&gt;0,+(X46/W46)*100,0)</f>
        <v>-156.3795462435901</v>
      </c>
      <c r="Z46" s="182">
        <f>SUM(Z44:Z45)</f>
        <v>63445539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14630580</v>
      </c>
      <c r="D48" s="194">
        <f t="shared" si="6"/>
        <v>63445539</v>
      </c>
      <c r="E48" s="195">
        <f t="shared" si="6"/>
        <v>63445539</v>
      </c>
      <c r="F48" s="195">
        <f t="shared" si="6"/>
        <v>-3190268</v>
      </c>
      <c r="G48" s="196">
        <f t="shared" si="6"/>
        <v>-3768667</v>
      </c>
      <c r="H48" s="196">
        <f t="shared" si="6"/>
        <v>-3957290</v>
      </c>
      <c r="I48" s="196">
        <f t="shared" si="6"/>
        <v>-10916225</v>
      </c>
      <c r="J48" s="196">
        <f t="shared" si="6"/>
        <v>-2893786</v>
      </c>
      <c r="K48" s="196">
        <f t="shared" si="6"/>
        <v>-4141514</v>
      </c>
      <c r="L48" s="195">
        <f t="shared" si="6"/>
        <v>-6576507</v>
      </c>
      <c r="M48" s="195">
        <f t="shared" si="6"/>
        <v>-13611807</v>
      </c>
      <c r="N48" s="196">
        <f t="shared" si="6"/>
        <v>-1558457</v>
      </c>
      <c r="O48" s="196">
        <f t="shared" si="6"/>
        <v>-2423641</v>
      </c>
      <c r="P48" s="196">
        <f t="shared" si="6"/>
        <v>-2423641</v>
      </c>
      <c r="Q48" s="196">
        <f t="shared" si="6"/>
        <v>-6405739</v>
      </c>
      <c r="R48" s="196">
        <f t="shared" si="6"/>
        <v>-2418268</v>
      </c>
      <c r="S48" s="195">
        <f t="shared" si="6"/>
        <v>-2418268</v>
      </c>
      <c r="T48" s="195">
        <f t="shared" si="6"/>
        <v>0</v>
      </c>
      <c r="U48" s="196">
        <f t="shared" si="6"/>
        <v>-4836536</v>
      </c>
      <c r="V48" s="196">
        <f t="shared" si="6"/>
        <v>-35770307</v>
      </c>
      <c r="W48" s="196">
        <f t="shared" si="6"/>
        <v>63445539</v>
      </c>
      <c r="X48" s="196">
        <f t="shared" si="6"/>
        <v>-99215846</v>
      </c>
      <c r="Y48" s="197">
        <f>+IF(W48&lt;&gt;0,+(X48/W48)*100,0)</f>
        <v>-156.3795462435901</v>
      </c>
      <c r="Z48" s="198">
        <f>SUM(Z46:Z47)</f>
        <v>63445539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0</v>
      </c>
      <c r="D5" s="120">
        <f t="shared" si="0"/>
        <v>1400000</v>
      </c>
      <c r="E5" s="66">
        <f t="shared" si="0"/>
        <v>1400000</v>
      </c>
      <c r="F5" s="66">
        <f t="shared" si="0"/>
        <v>0</v>
      </c>
      <c r="G5" s="66">
        <f t="shared" si="0"/>
        <v>0</v>
      </c>
      <c r="H5" s="66">
        <f t="shared" si="0"/>
        <v>0</v>
      </c>
      <c r="I5" s="66">
        <f t="shared" si="0"/>
        <v>0</v>
      </c>
      <c r="J5" s="66">
        <f t="shared" si="0"/>
        <v>0</v>
      </c>
      <c r="K5" s="66">
        <f t="shared" si="0"/>
        <v>0</v>
      </c>
      <c r="L5" s="66">
        <f t="shared" si="0"/>
        <v>0</v>
      </c>
      <c r="M5" s="66">
        <f t="shared" si="0"/>
        <v>0</v>
      </c>
      <c r="N5" s="66">
        <f t="shared" si="0"/>
        <v>0</v>
      </c>
      <c r="O5" s="66">
        <f t="shared" si="0"/>
        <v>0</v>
      </c>
      <c r="P5" s="66">
        <f t="shared" si="0"/>
        <v>0</v>
      </c>
      <c r="Q5" s="66">
        <f t="shared" si="0"/>
        <v>0</v>
      </c>
      <c r="R5" s="66">
        <f t="shared" si="0"/>
        <v>0</v>
      </c>
      <c r="S5" s="66">
        <f t="shared" si="0"/>
        <v>0</v>
      </c>
      <c r="T5" s="66">
        <f t="shared" si="0"/>
        <v>0</v>
      </c>
      <c r="U5" s="66">
        <f t="shared" si="0"/>
        <v>0</v>
      </c>
      <c r="V5" s="66">
        <f t="shared" si="0"/>
        <v>0</v>
      </c>
      <c r="W5" s="66">
        <f t="shared" si="0"/>
        <v>1400000</v>
      </c>
      <c r="X5" s="66">
        <f t="shared" si="0"/>
        <v>-1400000</v>
      </c>
      <c r="Y5" s="103">
        <f>+IF(W5&lt;&gt;0,+(X5/W5)*100,0)</f>
        <v>-100</v>
      </c>
      <c r="Z5" s="119">
        <f>SUM(Z6:Z8)</f>
        <v>1400000</v>
      </c>
    </row>
    <row r="6" spans="1:26" ht="13.5">
      <c r="A6" s="104" t="s">
        <v>74</v>
      </c>
      <c r="B6" s="102"/>
      <c r="C6" s="121"/>
      <c r="D6" s="122">
        <v>100000</v>
      </c>
      <c r="E6" s="26">
        <v>100000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>
        <v>100000</v>
      </c>
      <c r="X6" s="26">
        <v>-100000</v>
      </c>
      <c r="Y6" s="106">
        <v>-100</v>
      </c>
      <c r="Z6" s="28">
        <v>100000</v>
      </c>
    </row>
    <row r="7" spans="1:26" ht="13.5">
      <c r="A7" s="104" t="s">
        <v>75</v>
      </c>
      <c r="B7" s="102"/>
      <c r="C7" s="123"/>
      <c r="D7" s="124">
        <v>1100000</v>
      </c>
      <c r="E7" s="125">
        <v>1100000</v>
      </c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>
        <v>1100000</v>
      </c>
      <c r="X7" s="125">
        <v>-1100000</v>
      </c>
      <c r="Y7" s="107">
        <v>-100</v>
      </c>
      <c r="Z7" s="200">
        <v>1100000</v>
      </c>
    </row>
    <row r="8" spans="1:26" ht="13.5">
      <c r="A8" s="104" t="s">
        <v>76</v>
      </c>
      <c r="B8" s="102"/>
      <c r="C8" s="121"/>
      <c r="D8" s="122">
        <v>200000</v>
      </c>
      <c r="E8" s="26">
        <v>200000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>
        <v>200000</v>
      </c>
      <c r="X8" s="26">
        <v>-200000</v>
      </c>
      <c r="Y8" s="106">
        <v>-100</v>
      </c>
      <c r="Z8" s="28">
        <v>200000</v>
      </c>
    </row>
    <row r="9" spans="1:26" ht="13.5">
      <c r="A9" s="101" t="s">
        <v>77</v>
      </c>
      <c r="B9" s="102"/>
      <c r="C9" s="119">
        <f aca="true" t="shared" si="1" ref="C9:X9">SUM(C10:C14)</f>
        <v>0</v>
      </c>
      <c r="D9" s="120">
        <f t="shared" si="1"/>
        <v>165000</v>
      </c>
      <c r="E9" s="66">
        <f t="shared" si="1"/>
        <v>165000</v>
      </c>
      <c r="F9" s="66">
        <f t="shared" si="1"/>
        <v>0</v>
      </c>
      <c r="G9" s="66">
        <f t="shared" si="1"/>
        <v>0</v>
      </c>
      <c r="H9" s="66">
        <f t="shared" si="1"/>
        <v>0</v>
      </c>
      <c r="I9" s="66">
        <f t="shared" si="1"/>
        <v>0</v>
      </c>
      <c r="J9" s="66">
        <f t="shared" si="1"/>
        <v>0</v>
      </c>
      <c r="K9" s="66">
        <f t="shared" si="1"/>
        <v>0</v>
      </c>
      <c r="L9" s="66">
        <f t="shared" si="1"/>
        <v>0</v>
      </c>
      <c r="M9" s="66">
        <f t="shared" si="1"/>
        <v>0</v>
      </c>
      <c r="N9" s="66">
        <f t="shared" si="1"/>
        <v>0</v>
      </c>
      <c r="O9" s="66">
        <f t="shared" si="1"/>
        <v>0</v>
      </c>
      <c r="P9" s="66">
        <f t="shared" si="1"/>
        <v>0</v>
      </c>
      <c r="Q9" s="66">
        <f t="shared" si="1"/>
        <v>0</v>
      </c>
      <c r="R9" s="66">
        <f t="shared" si="1"/>
        <v>0</v>
      </c>
      <c r="S9" s="66">
        <f t="shared" si="1"/>
        <v>0</v>
      </c>
      <c r="T9" s="66">
        <f t="shared" si="1"/>
        <v>0</v>
      </c>
      <c r="U9" s="66">
        <f t="shared" si="1"/>
        <v>0</v>
      </c>
      <c r="V9" s="66">
        <f t="shared" si="1"/>
        <v>0</v>
      </c>
      <c r="W9" s="66">
        <f t="shared" si="1"/>
        <v>165000</v>
      </c>
      <c r="X9" s="66">
        <f t="shared" si="1"/>
        <v>-165000</v>
      </c>
      <c r="Y9" s="103">
        <f>+IF(W9&lt;&gt;0,+(X9/W9)*100,0)</f>
        <v>-100</v>
      </c>
      <c r="Z9" s="68">
        <f>SUM(Z10:Z14)</f>
        <v>165000</v>
      </c>
    </row>
    <row r="10" spans="1:26" ht="13.5">
      <c r="A10" s="104" t="s">
        <v>78</v>
      </c>
      <c r="B10" s="102"/>
      <c r="C10" s="121"/>
      <c r="D10" s="122">
        <v>165000</v>
      </c>
      <c r="E10" s="26">
        <v>165000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>
        <v>165000</v>
      </c>
      <c r="X10" s="26">
        <v>-165000</v>
      </c>
      <c r="Y10" s="106">
        <v>-100</v>
      </c>
      <c r="Z10" s="28">
        <v>165000</v>
      </c>
    </row>
    <row r="11" spans="1:26" ht="13.5">
      <c r="A11" s="104" t="s">
        <v>79</v>
      </c>
      <c r="B11" s="102"/>
      <c r="C11" s="121"/>
      <c r="D11" s="1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104" t="s">
        <v>80</v>
      </c>
      <c r="B12" s="102"/>
      <c r="C12" s="121"/>
      <c r="D12" s="122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106"/>
      <c r="Z12" s="28"/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/>
      <c r="Z14" s="200"/>
    </row>
    <row r="15" spans="1:26" ht="13.5">
      <c r="A15" s="101" t="s">
        <v>83</v>
      </c>
      <c r="B15" s="108"/>
      <c r="C15" s="119">
        <f aca="true" t="shared" si="2" ref="C15:X15">SUM(C16:C18)</f>
        <v>0</v>
      </c>
      <c r="D15" s="120">
        <f t="shared" si="2"/>
        <v>82637000</v>
      </c>
      <c r="E15" s="66">
        <f t="shared" si="2"/>
        <v>82637000</v>
      </c>
      <c r="F15" s="66">
        <f t="shared" si="2"/>
        <v>93854</v>
      </c>
      <c r="G15" s="66">
        <f t="shared" si="2"/>
        <v>1525370</v>
      </c>
      <c r="H15" s="66">
        <f t="shared" si="2"/>
        <v>298518</v>
      </c>
      <c r="I15" s="66">
        <f t="shared" si="2"/>
        <v>1917742</v>
      </c>
      <c r="J15" s="66">
        <f t="shared" si="2"/>
        <v>92682</v>
      </c>
      <c r="K15" s="66">
        <f t="shared" si="2"/>
        <v>3055915</v>
      </c>
      <c r="L15" s="66">
        <f t="shared" si="2"/>
        <v>17131301</v>
      </c>
      <c r="M15" s="66">
        <f t="shared" si="2"/>
        <v>20279898</v>
      </c>
      <c r="N15" s="66">
        <f t="shared" si="2"/>
        <v>1067321</v>
      </c>
      <c r="O15" s="66">
        <f t="shared" si="2"/>
        <v>838277</v>
      </c>
      <c r="P15" s="66">
        <f t="shared" si="2"/>
        <v>2065831</v>
      </c>
      <c r="Q15" s="66">
        <f t="shared" si="2"/>
        <v>3971429</v>
      </c>
      <c r="R15" s="66">
        <f t="shared" si="2"/>
        <v>697636</v>
      </c>
      <c r="S15" s="66">
        <f t="shared" si="2"/>
        <v>1561718</v>
      </c>
      <c r="T15" s="66">
        <f t="shared" si="2"/>
        <v>0</v>
      </c>
      <c r="U15" s="66">
        <f t="shared" si="2"/>
        <v>2259354</v>
      </c>
      <c r="V15" s="66">
        <f t="shared" si="2"/>
        <v>28428423</v>
      </c>
      <c r="W15" s="66">
        <f t="shared" si="2"/>
        <v>82637000</v>
      </c>
      <c r="X15" s="66">
        <f t="shared" si="2"/>
        <v>-54208577</v>
      </c>
      <c r="Y15" s="103">
        <f>+IF(W15&lt;&gt;0,+(X15/W15)*100,0)</f>
        <v>-65.59843290535716</v>
      </c>
      <c r="Z15" s="68">
        <f>SUM(Z16:Z18)</f>
        <v>82637000</v>
      </c>
    </row>
    <row r="16" spans="1:26" ht="13.5">
      <c r="A16" s="104" t="s">
        <v>84</v>
      </c>
      <c r="B16" s="102"/>
      <c r="C16" s="121"/>
      <c r="D16" s="122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104" t="s">
        <v>85</v>
      </c>
      <c r="B17" s="102"/>
      <c r="C17" s="121"/>
      <c r="D17" s="122">
        <v>82637000</v>
      </c>
      <c r="E17" s="26">
        <v>82637000</v>
      </c>
      <c r="F17" s="26">
        <v>93854</v>
      </c>
      <c r="G17" s="26">
        <v>1525370</v>
      </c>
      <c r="H17" s="26">
        <v>298518</v>
      </c>
      <c r="I17" s="26">
        <v>1917742</v>
      </c>
      <c r="J17" s="26">
        <v>92682</v>
      </c>
      <c r="K17" s="26">
        <v>3055915</v>
      </c>
      <c r="L17" s="26">
        <v>17131301</v>
      </c>
      <c r="M17" s="26">
        <v>20279898</v>
      </c>
      <c r="N17" s="26">
        <v>1067321</v>
      </c>
      <c r="O17" s="26">
        <v>838277</v>
      </c>
      <c r="P17" s="26">
        <v>2065831</v>
      </c>
      <c r="Q17" s="26">
        <v>3971429</v>
      </c>
      <c r="R17" s="26">
        <v>697636</v>
      </c>
      <c r="S17" s="26">
        <v>1561718</v>
      </c>
      <c r="T17" s="26"/>
      <c r="U17" s="26">
        <v>2259354</v>
      </c>
      <c r="V17" s="26">
        <v>28428423</v>
      </c>
      <c r="W17" s="26">
        <v>82637000</v>
      </c>
      <c r="X17" s="26">
        <v>-54208577</v>
      </c>
      <c r="Y17" s="106">
        <v>-65.6</v>
      </c>
      <c r="Z17" s="28">
        <v>82637000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101" t="s">
        <v>87</v>
      </c>
      <c r="B19" s="108"/>
      <c r="C19" s="119">
        <f aca="true" t="shared" si="3" ref="C19:X19">SUM(C20:C23)</f>
        <v>0</v>
      </c>
      <c r="D19" s="120">
        <f t="shared" si="3"/>
        <v>0</v>
      </c>
      <c r="E19" s="66">
        <f t="shared" si="3"/>
        <v>0</v>
      </c>
      <c r="F19" s="66">
        <f t="shared" si="3"/>
        <v>0</v>
      </c>
      <c r="G19" s="66">
        <f t="shared" si="3"/>
        <v>0</v>
      </c>
      <c r="H19" s="66">
        <f t="shared" si="3"/>
        <v>0</v>
      </c>
      <c r="I19" s="66">
        <f t="shared" si="3"/>
        <v>0</v>
      </c>
      <c r="J19" s="66">
        <f t="shared" si="3"/>
        <v>0</v>
      </c>
      <c r="K19" s="66">
        <f t="shared" si="3"/>
        <v>0</v>
      </c>
      <c r="L19" s="66">
        <f t="shared" si="3"/>
        <v>0</v>
      </c>
      <c r="M19" s="66">
        <f t="shared" si="3"/>
        <v>0</v>
      </c>
      <c r="N19" s="66">
        <f t="shared" si="3"/>
        <v>0</v>
      </c>
      <c r="O19" s="66">
        <f t="shared" si="3"/>
        <v>0</v>
      </c>
      <c r="P19" s="66">
        <f t="shared" si="3"/>
        <v>0</v>
      </c>
      <c r="Q19" s="66">
        <f t="shared" si="3"/>
        <v>0</v>
      </c>
      <c r="R19" s="66">
        <f t="shared" si="3"/>
        <v>0</v>
      </c>
      <c r="S19" s="66">
        <f t="shared" si="3"/>
        <v>0</v>
      </c>
      <c r="T19" s="66">
        <f t="shared" si="3"/>
        <v>0</v>
      </c>
      <c r="U19" s="66">
        <f t="shared" si="3"/>
        <v>0</v>
      </c>
      <c r="V19" s="66">
        <f t="shared" si="3"/>
        <v>0</v>
      </c>
      <c r="W19" s="66">
        <f t="shared" si="3"/>
        <v>0</v>
      </c>
      <c r="X19" s="66">
        <f t="shared" si="3"/>
        <v>0</v>
      </c>
      <c r="Y19" s="103">
        <f>+IF(W19&lt;&gt;0,+(X19/W19)*100,0)</f>
        <v>0</v>
      </c>
      <c r="Z19" s="68">
        <f>SUM(Z20:Z23)</f>
        <v>0</v>
      </c>
    </row>
    <row r="20" spans="1:26" ht="13.5">
      <c r="A20" s="104" t="s">
        <v>88</v>
      </c>
      <c r="B20" s="102"/>
      <c r="C20" s="121"/>
      <c r="D20" s="122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104" t="s">
        <v>89</v>
      </c>
      <c r="B21" s="102"/>
      <c r="C21" s="121"/>
      <c r="D21" s="122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104" t="s">
        <v>90</v>
      </c>
      <c r="B22" s="102"/>
      <c r="C22" s="123"/>
      <c r="D22" s="12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07"/>
      <c r="Z22" s="200"/>
    </row>
    <row r="23" spans="1:26" ht="13.5">
      <c r="A23" s="104" t="s">
        <v>91</v>
      </c>
      <c r="B23" s="102"/>
      <c r="C23" s="121"/>
      <c r="D23" s="12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101" t="s">
        <v>92</v>
      </c>
      <c r="B24" s="108"/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/>
      <c r="Z24" s="68"/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0</v>
      </c>
      <c r="D25" s="206">
        <f t="shared" si="4"/>
        <v>84202000</v>
      </c>
      <c r="E25" s="195">
        <f t="shared" si="4"/>
        <v>84202000</v>
      </c>
      <c r="F25" s="195">
        <f t="shared" si="4"/>
        <v>93854</v>
      </c>
      <c r="G25" s="195">
        <f t="shared" si="4"/>
        <v>1525370</v>
      </c>
      <c r="H25" s="195">
        <f t="shared" si="4"/>
        <v>298518</v>
      </c>
      <c r="I25" s="195">
        <f t="shared" si="4"/>
        <v>1917742</v>
      </c>
      <c r="J25" s="195">
        <f t="shared" si="4"/>
        <v>92682</v>
      </c>
      <c r="K25" s="195">
        <f t="shared" si="4"/>
        <v>3055915</v>
      </c>
      <c r="L25" s="195">
        <f t="shared" si="4"/>
        <v>17131301</v>
      </c>
      <c r="M25" s="195">
        <f t="shared" si="4"/>
        <v>20279898</v>
      </c>
      <c r="N25" s="195">
        <f t="shared" si="4"/>
        <v>1067321</v>
      </c>
      <c r="O25" s="195">
        <f t="shared" si="4"/>
        <v>838277</v>
      </c>
      <c r="P25" s="195">
        <f t="shared" si="4"/>
        <v>2065831</v>
      </c>
      <c r="Q25" s="195">
        <f t="shared" si="4"/>
        <v>3971429</v>
      </c>
      <c r="R25" s="195">
        <f t="shared" si="4"/>
        <v>697636</v>
      </c>
      <c r="S25" s="195">
        <f t="shared" si="4"/>
        <v>1561718</v>
      </c>
      <c r="T25" s="195">
        <f t="shared" si="4"/>
        <v>0</v>
      </c>
      <c r="U25" s="195">
        <f t="shared" si="4"/>
        <v>2259354</v>
      </c>
      <c r="V25" s="195">
        <f t="shared" si="4"/>
        <v>28428423</v>
      </c>
      <c r="W25" s="195">
        <f t="shared" si="4"/>
        <v>84202000</v>
      </c>
      <c r="X25" s="195">
        <f t="shared" si="4"/>
        <v>-55773577</v>
      </c>
      <c r="Y25" s="207">
        <f>+IF(W25&lt;&gt;0,+(X25/W25)*100,0)</f>
        <v>-66.23782926771335</v>
      </c>
      <c r="Z25" s="208">
        <f>+Z5+Z9+Z15+Z19+Z24</f>
        <v>84202000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/>
      <c r="D28" s="122"/>
      <c r="E28" s="26"/>
      <c r="F28" s="26">
        <v>46927</v>
      </c>
      <c r="G28" s="26">
        <v>1525370</v>
      </c>
      <c r="H28" s="26">
        <v>298518</v>
      </c>
      <c r="I28" s="26">
        <v>1870815</v>
      </c>
      <c r="J28" s="26">
        <v>92682</v>
      </c>
      <c r="K28" s="26">
        <v>3055915</v>
      </c>
      <c r="L28" s="26">
        <v>17131301</v>
      </c>
      <c r="M28" s="26">
        <v>20279898</v>
      </c>
      <c r="N28" s="26">
        <v>1067321</v>
      </c>
      <c r="O28" s="26">
        <v>838277</v>
      </c>
      <c r="P28" s="26">
        <v>2065831</v>
      </c>
      <c r="Q28" s="26">
        <v>3971429</v>
      </c>
      <c r="R28" s="26">
        <v>697636</v>
      </c>
      <c r="S28" s="26">
        <v>1561718</v>
      </c>
      <c r="T28" s="26"/>
      <c r="U28" s="26">
        <v>2259354</v>
      </c>
      <c r="V28" s="26">
        <v>28381496</v>
      </c>
      <c r="W28" s="26"/>
      <c r="X28" s="26">
        <v>28381496</v>
      </c>
      <c r="Y28" s="106"/>
      <c r="Z28" s="121"/>
    </row>
    <row r="29" spans="1:26" ht="13.5">
      <c r="A29" s="210" t="s">
        <v>137</v>
      </c>
      <c r="B29" s="102"/>
      <c r="C29" s="121"/>
      <c r="D29" s="12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10" t="s">
        <v>138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/>
      <c r="Z30" s="200"/>
    </row>
    <row r="31" spans="1:26" ht="13.5">
      <c r="A31" s="211" t="s">
        <v>139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0</v>
      </c>
      <c r="D32" s="187">
        <f t="shared" si="5"/>
        <v>0</v>
      </c>
      <c r="E32" s="43">
        <f t="shared" si="5"/>
        <v>0</v>
      </c>
      <c r="F32" s="43">
        <f t="shared" si="5"/>
        <v>46927</v>
      </c>
      <c r="G32" s="43">
        <f t="shared" si="5"/>
        <v>1525370</v>
      </c>
      <c r="H32" s="43">
        <f t="shared" si="5"/>
        <v>298518</v>
      </c>
      <c r="I32" s="43">
        <f t="shared" si="5"/>
        <v>1870815</v>
      </c>
      <c r="J32" s="43">
        <f t="shared" si="5"/>
        <v>92682</v>
      </c>
      <c r="K32" s="43">
        <f t="shared" si="5"/>
        <v>3055915</v>
      </c>
      <c r="L32" s="43">
        <f t="shared" si="5"/>
        <v>17131301</v>
      </c>
      <c r="M32" s="43">
        <f t="shared" si="5"/>
        <v>20279898</v>
      </c>
      <c r="N32" s="43">
        <f t="shared" si="5"/>
        <v>1067321</v>
      </c>
      <c r="O32" s="43">
        <f t="shared" si="5"/>
        <v>838277</v>
      </c>
      <c r="P32" s="43">
        <f t="shared" si="5"/>
        <v>2065831</v>
      </c>
      <c r="Q32" s="43">
        <f t="shared" si="5"/>
        <v>3971429</v>
      </c>
      <c r="R32" s="43">
        <f t="shared" si="5"/>
        <v>697636</v>
      </c>
      <c r="S32" s="43">
        <f t="shared" si="5"/>
        <v>1561718</v>
      </c>
      <c r="T32" s="43">
        <f t="shared" si="5"/>
        <v>0</v>
      </c>
      <c r="U32" s="43">
        <f t="shared" si="5"/>
        <v>2259354</v>
      </c>
      <c r="V32" s="43">
        <f t="shared" si="5"/>
        <v>28381496</v>
      </c>
      <c r="W32" s="43">
        <f t="shared" si="5"/>
        <v>0</v>
      </c>
      <c r="X32" s="43">
        <f t="shared" si="5"/>
        <v>28381496</v>
      </c>
      <c r="Y32" s="188">
        <f>+IF(W32&lt;&gt;0,+(X32/W32)*100,0)</f>
        <v>0</v>
      </c>
      <c r="Z32" s="45">
        <f>SUM(Z28:Z31)</f>
        <v>0</v>
      </c>
    </row>
    <row r="33" spans="1:26" ht="13.5">
      <c r="A33" s="213" t="s">
        <v>50</v>
      </c>
      <c r="B33" s="102" t="s">
        <v>140</v>
      </c>
      <c r="C33" s="121"/>
      <c r="D33" s="122"/>
      <c r="E33" s="26"/>
      <c r="F33" s="26">
        <v>46927</v>
      </c>
      <c r="G33" s="26"/>
      <c r="H33" s="26"/>
      <c r="I33" s="26">
        <v>46927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>
        <v>46927</v>
      </c>
      <c r="W33" s="26"/>
      <c r="X33" s="26">
        <v>46927</v>
      </c>
      <c r="Y33" s="106"/>
      <c r="Z33" s="28"/>
    </row>
    <row r="34" spans="1:26" ht="13.5">
      <c r="A34" s="213" t="s">
        <v>51</v>
      </c>
      <c r="B34" s="102" t="s">
        <v>125</v>
      </c>
      <c r="C34" s="121"/>
      <c r="D34" s="12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06"/>
      <c r="Z34" s="28"/>
    </row>
    <row r="35" spans="1:26" ht="13.5">
      <c r="A35" s="213" t="s">
        <v>52</v>
      </c>
      <c r="B35" s="102"/>
      <c r="C35" s="121"/>
      <c r="D35" s="12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0</v>
      </c>
      <c r="D36" s="194">
        <f t="shared" si="6"/>
        <v>0</v>
      </c>
      <c r="E36" s="196">
        <f t="shared" si="6"/>
        <v>0</v>
      </c>
      <c r="F36" s="196">
        <f t="shared" si="6"/>
        <v>93854</v>
      </c>
      <c r="G36" s="196">
        <f t="shared" si="6"/>
        <v>1525370</v>
      </c>
      <c r="H36" s="196">
        <f t="shared" si="6"/>
        <v>298518</v>
      </c>
      <c r="I36" s="196">
        <f t="shared" si="6"/>
        <v>1917742</v>
      </c>
      <c r="J36" s="196">
        <f t="shared" si="6"/>
        <v>92682</v>
      </c>
      <c r="K36" s="196">
        <f t="shared" si="6"/>
        <v>3055915</v>
      </c>
      <c r="L36" s="196">
        <f t="shared" si="6"/>
        <v>17131301</v>
      </c>
      <c r="M36" s="196">
        <f t="shared" si="6"/>
        <v>20279898</v>
      </c>
      <c r="N36" s="196">
        <f t="shared" si="6"/>
        <v>1067321</v>
      </c>
      <c r="O36" s="196">
        <f t="shared" si="6"/>
        <v>838277</v>
      </c>
      <c r="P36" s="196">
        <f t="shared" si="6"/>
        <v>2065831</v>
      </c>
      <c r="Q36" s="196">
        <f t="shared" si="6"/>
        <v>3971429</v>
      </c>
      <c r="R36" s="196">
        <f t="shared" si="6"/>
        <v>697636</v>
      </c>
      <c r="S36" s="196">
        <f t="shared" si="6"/>
        <v>1561718</v>
      </c>
      <c r="T36" s="196">
        <f t="shared" si="6"/>
        <v>0</v>
      </c>
      <c r="U36" s="196">
        <f t="shared" si="6"/>
        <v>2259354</v>
      </c>
      <c r="V36" s="196">
        <f t="shared" si="6"/>
        <v>28428423</v>
      </c>
      <c r="W36" s="196">
        <f t="shared" si="6"/>
        <v>0</v>
      </c>
      <c r="X36" s="196">
        <f t="shared" si="6"/>
        <v>28428423</v>
      </c>
      <c r="Y36" s="197">
        <f>+IF(W36&lt;&gt;0,+(X36/W36)*100,0)</f>
        <v>0</v>
      </c>
      <c r="Z36" s="215">
        <f>SUM(Z32:Z35)</f>
        <v>0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>
        <v>13435243</v>
      </c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106"/>
      <c r="Z6" s="28"/>
    </row>
    <row r="7" spans="1:26" ht="13.5">
      <c r="A7" s="225" t="s">
        <v>146</v>
      </c>
      <c r="B7" s="158" t="s">
        <v>71</v>
      </c>
      <c r="C7" s="121"/>
      <c r="D7" s="25">
        <v>32385000</v>
      </c>
      <c r="E7" s="26">
        <v>32385000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>
        <v>32385000</v>
      </c>
      <c r="X7" s="26">
        <v>-32385000</v>
      </c>
      <c r="Y7" s="106">
        <v>-100</v>
      </c>
      <c r="Z7" s="28">
        <v>32385000</v>
      </c>
    </row>
    <row r="8" spans="1:26" ht="13.5">
      <c r="A8" s="225" t="s">
        <v>147</v>
      </c>
      <c r="B8" s="158" t="s">
        <v>71</v>
      </c>
      <c r="C8" s="121">
        <v>148920</v>
      </c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225" t="s">
        <v>148</v>
      </c>
      <c r="B9" s="158"/>
      <c r="C9" s="121">
        <v>4005777</v>
      </c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106"/>
      <c r="Z9" s="28"/>
    </row>
    <row r="10" spans="1:26" ht="13.5">
      <c r="A10" s="225" t="s">
        <v>149</v>
      </c>
      <c r="B10" s="158"/>
      <c r="C10" s="121"/>
      <c r="D10" s="25"/>
      <c r="E10" s="26"/>
      <c r="F10" s="125"/>
      <c r="G10" s="125"/>
      <c r="H10" s="125"/>
      <c r="I10" s="26"/>
      <c r="J10" s="125"/>
      <c r="K10" s="125"/>
      <c r="L10" s="26"/>
      <c r="M10" s="125"/>
      <c r="N10" s="125"/>
      <c r="O10" s="125"/>
      <c r="P10" s="26"/>
      <c r="Q10" s="125"/>
      <c r="R10" s="125"/>
      <c r="S10" s="26"/>
      <c r="T10" s="125"/>
      <c r="U10" s="125"/>
      <c r="V10" s="125"/>
      <c r="W10" s="26"/>
      <c r="X10" s="125"/>
      <c r="Y10" s="107"/>
      <c r="Z10" s="200"/>
    </row>
    <row r="11" spans="1:26" ht="13.5">
      <c r="A11" s="225" t="s">
        <v>150</v>
      </c>
      <c r="B11" s="158" t="s">
        <v>95</v>
      </c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6" t="s">
        <v>55</v>
      </c>
      <c r="B12" s="227"/>
      <c r="C12" s="138">
        <f aca="true" t="shared" si="0" ref="C12:X12">SUM(C6:C11)</f>
        <v>17589940</v>
      </c>
      <c r="D12" s="38">
        <f t="shared" si="0"/>
        <v>32385000</v>
      </c>
      <c r="E12" s="39">
        <f t="shared" si="0"/>
        <v>32385000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  <c r="N12" s="39">
        <f t="shared" si="0"/>
        <v>0</v>
      </c>
      <c r="O12" s="39">
        <f t="shared" si="0"/>
        <v>0</v>
      </c>
      <c r="P12" s="39">
        <f t="shared" si="0"/>
        <v>0</v>
      </c>
      <c r="Q12" s="39">
        <f t="shared" si="0"/>
        <v>0</v>
      </c>
      <c r="R12" s="39">
        <f t="shared" si="0"/>
        <v>0</v>
      </c>
      <c r="S12" s="39">
        <f t="shared" si="0"/>
        <v>0</v>
      </c>
      <c r="T12" s="39">
        <f t="shared" si="0"/>
        <v>0</v>
      </c>
      <c r="U12" s="39">
        <f t="shared" si="0"/>
        <v>0</v>
      </c>
      <c r="V12" s="39">
        <f t="shared" si="0"/>
        <v>0</v>
      </c>
      <c r="W12" s="39">
        <f t="shared" si="0"/>
        <v>32385000</v>
      </c>
      <c r="X12" s="39">
        <f t="shared" si="0"/>
        <v>-32385000</v>
      </c>
      <c r="Y12" s="140">
        <f>+IF(W12&lt;&gt;0,+(X12/W12)*100,0)</f>
        <v>-100</v>
      </c>
      <c r="Z12" s="40">
        <f>SUM(Z6:Z11)</f>
        <v>32385000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106"/>
      <c r="Z15" s="28"/>
    </row>
    <row r="16" spans="1:26" ht="13.5">
      <c r="A16" s="225" t="s">
        <v>153</v>
      </c>
      <c r="B16" s="158"/>
      <c r="C16" s="121"/>
      <c r="D16" s="25"/>
      <c r="E16" s="26"/>
      <c r="F16" s="125"/>
      <c r="G16" s="125"/>
      <c r="H16" s="125"/>
      <c r="I16" s="26"/>
      <c r="J16" s="125"/>
      <c r="K16" s="125"/>
      <c r="L16" s="26"/>
      <c r="M16" s="125"/>
      <c r="N16" s="125"/>
      <c r="O16" s="125"/>
      <c r="P16" s="26"/>
      <c r="Q16" s="125"/>
      <c r="R16" s="125"/>
      <c r="S16" s="26"/>
      <c r="T16" s="125"/>
      <c r="U16" s="125"/>
      <c r="V16" s="125"/>
      <c r="W16" s="26"/>
      <c r="X16" s="125"/>
      <c r="Y16" s="107"/>
      <c r="Z16" s="200"/>
    </row>
    <row r="17" spans="1:26" ht="13.5">
      <c r="A17" s="225" t="s">
        <v>154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25" t="s">
        <v>155</v>
      </c>
      <c r="B18" s="158"/>
      <c r="C18" s="121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225" t="s">
        <v>156</v>
      </c>
      <c r="B19" s="158" t="s">
        <v>98</v>
      </c>
      <c r="C19" s="121"/>
      <c r="D19" s="25">
        <v>22541522</v>
      </c>
      <c r="E19" s="26">
        <v>22541522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>
        <v>22541522</v>
      </c>
      <c r="X19" s="26">
        <v>-22541522</v>
      </c>
      <c r="Y19" s="106">
        <v>-100</v>
      </c>
      <c r="Z19" s="28">
        <v>22541522</v>
      </c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06"/>
      <c r="Z22" s="28"/>
    </row>
    <row r="23" spans="1:26" ht="13.5">
      <c r="A23" s="225" t="s">
        <v>160</v>
      </c>
      <c r="B23" s="158"/>
      <c r="C23" s="121"/>
      <c r="D23" s="25"/>
      <c r="E23" s="26"/>
      <c r="F23" s="125"/>
      <c r="G23" s="125"/>
      <c r="H23" s="125"/>
      <c r="I23" s="26"/>
      <c r="J23" s="125"/>
      <c r="K23" s="125"/>
      <c r="L23" s="26"/>
      <c r="M23" s="125"/>
      <c r="N23" s="125"/>
      <c r="O23" s="125"/>
      <c r="P23" s="26"/>
      <c r="Q23" s="125"/>
      <c r="R23" s="125"/>
      <c r="S23" s="26"/>
      <c r="T23" s="125"/>
      <c r="U23" s="125"/>
      <c r="V23" s="125"/>
      <c r="W23" s="26"/>
      <c r="X23" s="125"/>
      <c r="Y23" s="107"/>
      <c r="Z23" s="200"/>
    </row>
    <row r="24" spans="1:26" ht="13.5">
      <c r="A24" s="226" t="s">
        <v>56</v>
      </c>
      <c r="B24" s="229"/>
      <c r="C24" s="138">
        <f aca="true" t="shared" si="1" ref="C24:X24">SUM(C15:C23)</f>
        <v>0</v>
      </c>
      <c r="D24" s="42">
        <f t="shared" si="1"/>
        <v>22541522</v>
      </c>
      <c r="E24" s="43">
        <f t="shared" si="1"/>
        <v>22541522</v>
      </c>
      <c r="F24" s="43">
        <f t="shared" si="1"/>
        <v>0</v>
      </c>
      <c r="G24" s="43">
        <f t="shared" si="1"/>
        <v>0</v>
      </c>
      <c r="H24" s="43">
        <f t="shared" si="1"/>
        <v>0</v>
      </c>
      <c r="I24" s="43">
        <f t="shared" si="1"/>
        <v>0</v>
      </c>
      <c r="J24" s="43">
        <f t="shared" si="1"/>
        <v>0</v>
      </c>
      <c r="K24" s="43">
        <f t="shared" si="1"/>
        <v>0</v>
      </c>
      <c r="L24" s="43">
        <f t="shared" si="1"/>
        <v>0</v>
      </c>
      <c r="M24" s="43">
        <f t="shared" si="1"/>
        <v>0</v>
      </c>
      <c r="N24" s="43">
        <f t="shared" si="1"/>
        <v>0</v>
      </c>
      <c r="O24" s="43">
        <f t="shared" si="1"/>
        <v>0</v>
      </c>
      <c r="P24" s="43">
        <f t="shared" si="1"/>
        <v>0</v>
      </c>
      <c r="Q24" s="43">
        <f t="shared" si="1"/>
        <v>0</v>
      </c>
      <c r="R24" s="43">
        <f t="shared" si="1"/>
        <v>0</v>
      </c>
      <c r="S24" s="43">
        <f t="shared" si="1"/>
        <v>0</v>
      </c>
      <c r="T24" s="43">
        <f t="shared" si="1"/>
        <v>0</v>
      </c>
      <c r="U24" s="43">
        <f t="shared" si="1"/>
        <v>0</v>
      </c>
      <c r="V24" s="43">
        <f t="shared" si="1"/>
        <v>0</v>
      </c>
      <c r="W24" s="43">
        <f t="shared" si="1"/>
        <v>22541522</v>
      </c>
      <c r="X24" s="43">
        <f t="shared" si="1"/>
        <v>-22541522</v>
      </c>
      <c r="Y24" s="188">
        <f>+IF(W24&lt;&gt;0,+(X24/W24)*100,0)</f>
        <v>-100</v>
      </c>
      <c r="Z24" s="45">
        <f>SUM(Z15:Z23)</f>
        <v>22541522</v>
      </c>
    </row>
    <row r="25" spans="1:26" ht="13.5">
      <c r="A25" s="226" t="s">
        <v>161</v>
      </c>
      <c r="B25" s="227"/>
      <c r="C25" s="138">
        <f aca="true" t="shared" si="2" ref="C25:X25">+C12+C24</f>
        <v>17589940</v>
      </c>
      <c r="D25" s="38">
        <f t="shared" si="2"/>
        <v>54926522</v>
      </c>
      <c r="E25" s="39">
        <f t="shared" si="2"/>
        <v>54926522</v>
      </c>
      <c r="F25" s="39">
        <f t="shared" si="2"/>
        <v>0</v>
      </c>
      <c r="G25" s="39">
        <f t="shared" si="2"/>
        <v>0</v>
      </c>
      <c r="H25" s="39">
        <f t="shared" si="2"/>
        <v>0</v>
      </c>
      <c r="I25" s="39">
        <f t="shared" si="2"/>
        <v>0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39">
        <f t="shared" si="2"/>
        <v>0</v>
      </c>
      <c r="N25" s="39">
        <f t="shared" si="2"/>
        <v>0</v>
      </c>
      <c r="O25" s="39">
        <f t="shared" si="2"/>
        <v>0</v>
      </c>
      <c r="P25" s="39">
        <f t="shared" si="2"/>
        <v>0</v>
      </c>
      <c r="Q25" s="39">
        <f t="shared" si="2"/>
        <v>0</v>
      </c>
      <c r="R25" s="39">
        <f t="shared" si="2"/>
        <v>0</v>
      </c>
      <c r="S25" s="39">
        <f t="shared" si="2"/>
        <v>0</v>
      </c>
      <c r="T25" s="39">
        <f t="shared" si="2"/>
        <v>0</v>
      </c>
      <c r="U25" s="39">
        <f t="shared" si="2"/>
        <v>0</v>
      </c>
      <c r="V25" s="39">
        <f t="shared" si="2"/>
        <v>0</v>
      </c>
      <c r="W25" s="39">
        <f t="shared" si="2"/>
        <v>54926522</v>
      </c>
      <c r="X25" s="39">
        <f t="shared" si="2"/>
        <v>-54926522</v>
      </c>
      <c r="Y25" s="140">
        <f>+IF(W25&lt;&gt;0,+(X25/W25)*100,0)</f>
        <v>-100</v>
      </c>
      <c r="Z25" s="40">
        <f>+Z12+Z24</f>
        <v>54926522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51</v>
      </c>
      <c r="B30" s="158" t="s">
        <v>93</v>
      </c>
      <c r="C30" s="121">
        <v>26364</v>
      </c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165</v>
      </c>
      <c r="B31" s="158"/>
      <c r="C31" s="121"/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25" t="s">
        <v>166</v>
      </c>
      <c r="B32" s="158" t="s">
        <v>93</v>
      </c>
      <c r="C32" s="121">
        <v>15324244</v>
      </c>
      <c r="D32" s="25">
        <v>54926522</v>
      </c>
      <c r="E32" s="26">
        <v>54926522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>
        <v>54926522</v>
      </c>
      <c r="X32" s="26">
        <v>-54926522</v>
      </c>
      <c r="Y32" s="106">
        <v>-100</v>
      </c>
      <c r="Z32" s="28">
        <v>54926522</v>
      </c>
    </row>
    <row r="33" spans="1:26" ht="13.5">
      <c r="A33" s="225" t="s">
        <v>167</v>
      </c>
      <c r="B33" s="158"/>
      <c r="C33" s="121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26" t="s">
        <v>57</v>
      </c>
      <c r="B34" s="227"/>
      <c r="C34" s="138">
        <f aca="true" t="shared" si="3" ref="C34:X34">SUM(C29:C33)</f>
        <v>15350608</v>
      </c>
      <c r="D34" s="38">
        <f t="shared" si="3"/>
        <v>54926522</v>
      </c>
      <c r="E34" s="39">
        <f t="shared" si="3"/>
        <v>54926522</v>
      </c>
      <c r="F34" s="39">
        <f t="shared" si="3"/>
        <v>0</v>
      </c>
      <c r="G34" s="39">
        <f t="shared" si="3"/>
        <v>0</v>
      </c>
      <c r="H34" s="39">
        <f t="shared" si="3"/>
        <v>0</v>
      </c>
      <c r="I34" s="39">
        <f t="shared" si="3"/>
        <v>0</v>
      </c>
      <c r="J34" s="39">
        <f t="shared" si="3"/>
        <v>0</v>
      </c>
      <c r="K34" s="39">
        <f t="shared" si="3"/>
        <v>0</v>
      </c>
      <c r="L34" s="39">
        <f t="shared" si="3"/>
        <v>0</v>
      </c>
      <c r="M34" s="39">
        <f t="shared" si="3"/>
        <v>0</v>
      </c>
      <c r="N34" s="39">
        <f t="shared" si="3"/>
        <v>0</v>
      </c>
      <c r="O34" s="39">
        <f t="shared" si="3"/>
        <v>0</v>
      </c>
      <c r="P34" s="39">
        <f t="shared" si="3"/>
        <v>0</v>
      </c>
      <c r="Q34" s="39">
        <f t="shared" si="3"/>
        <v>0</v>
      </c>
      <c r="R34" s="39">
        <f t="shared" si="3"/>
        <v>0</v>
      </c>
      <c r="S34" s="39">
        <f t="shared" si="3"/>
        <v>0</v>
      </c>
      <c r="T34" s="39">
        <f t="shared" si="3"/>
        <v>0</v>
      </c>
      <c r="U34" s="39">
        <f t="shared" si="3"/>
        <v>0</v>
      </c>
      <c r="V34" s="39">
        <f t="shared" si="3"/>
        <v>0</v>
      </c>
      <c r="W34" s="39">
        <f t="shared" si="3"/>
        <v>54926522</v>
      </c>
      <c r="X34" s="39">
        <f t="shared" si="3"/>
        <v>-54926522</v>
      </c>
      <c r="Y34" s="140">
        <f>+IF(W34&lt;&gt;0,+(X34/W34)*100,0)</f>
        <v>-100</v>
      </c>
      <c r="Z34" s="40">
        <f>SUM(Z29:Z33)</f>
        <v>54926522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/>
      <c r="D37" s="2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106"/>
      <c r="Z37" s="28"/>
    </row>
    <row r="38" spans="1:26" ht="13.5">
      <c r="A38" s="225" t="s">
        <v>167</v>
      </c>
      <c r="B38" s="158"/>
      <c r="C38" s="121"/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106"/>
      <c r="Z38" s="28"/>
    </row>
    <row r="39" spans="1:26" ht="13.5">
      <c r="A39" s="226" t="s">
        <v>58</v>
      </c>
      <c r="B39" s="229"/>
      <c r="C39" s="138">
        <f aca="true" t="shared" si="4" ref="C39:X39">SUM(C37:C38)</f>
        <v>0</v>
      </c>
      <c r="D39" s="42">
        <f t="shared" si="4"/>
        <v>0</v>
      </c>
      <c r="E39" s="43">
        <f t="shared" si="4"/>
        <v>0</v>
      </c>
      <c r="F39" s="43">
        <f t="shared" si="4"/>
        <v>0</v>
      </c>
      <c r="G39" s="43">
        <f t="shared" si="4"/>
        <v>0</v>
      </c>
      <c r="H39" s="43">
        <f t="shared" si="4"/>
        <v>0</v>
      </c>
      <c r="I39" s="43">
        <f t="shared" si="4"/>
        <v>0</v>
      </c>
      <c r="J39" s="43">
        <f t="shared" si="4"/>
        <v>0</v>
      </c>
      <c r="K39" s="43">
        <f t="shared" si="4"/>
        <v>0</v>
      </c>
      <c r="L39" s="43">
        <f t="shared" si="4"/>
        <v>0</v>
      </c>
      <c r="M39" s="43">
        <f t="shared" si="4"/>
        <v>0</v>
      </c>
      <c r="N39" s="43">
        <f t="shared" si="4"/>
        <v>0</v>
      </c>
      <c r="O39" s="43">
        <f t="shared" si="4"/>
        <v>0</v>
      </c>
      <c r="P39" s="43">
        <f t="shared" si="4"/>
        <v>0</v>
      </c>
      <c r="Q39" s="43">
        <f t="shared" si="4"/>
        <v>0</v>
      </c>
      <c r="R39" s="43">
        <f t="shared" si="4"/>
        <v>0</v>
      </c>
      <c r="S39" s="43">
        <f t="shared" si="4"/>
        <v>0</v>
      </c>
      <c r="T39" s="43">
        <f t="shared" si="4"/>
        <v>0</v>
      </c>
      <c r="U39" s="43">
        <f t="shared" si="4"/>
        <v>0</v>
      </c>
      <c r="V39" s="43">
        <f t="shared" si="4"/>
        <v>0</v>
      </c>
      <c r="W39" s="43">
        <f t="shared" si="4"/>
        <v>0</v>
      </c>
      <c r="X39" s="43">
        <f t="shared" si="4"/>
        <v>0</v>
      </c>
      <c r="Y39" s="188">
        <f>+IF(W39&lt;&gt;0,+(X39/W39)*100,0)</f>
        <v>0</v>
      </c>
      <c r="Z39" s="45">
        <f>SUM(Z37:Z38)</f>
        <v>0</v>
      </c>
    </row>
    <row r="40" spans="1:26" ht="13.5">
      <c r="A40" s="226" t="s">
        <v>169</v>
      </c>
      <c r="B40" s="227"/>
      <c r="C40" s="138">
        <f aca="true" t="shared" si="5" ref="C40:X40">+C34+C39</f>
        <v>15350608</v>
      </c>
      <c r="D40" s="38">
        <f t="shared" si="5"/>
        <v>54926522</v>
      </c>
      <c r="E40" s="39">
        <f t="shared" si="5"/>
        <v>54926522</v>
      </c>
      <c r="F40" s="39">
        <f t="shared" si="5"/>
        <v>0</v>
      </c>
      <c r="G40" s="39">
        <f t="shared" si="5"/>
        <v>0</v>
      </c>
      <c r="H40" s="39">
        <f t="shared" si="5"/>
        <v>0</v>
      </c>
      <c r="I40" s="39">
        <f t="shared" si="5"/>
        <v>0</v>
      </c>
      <c r="J40" s="39">
        <f t="shared" si="5"/>
        <v>0</v>
      </c>
      <c r="K40" s="39">
        <f t="shared" si="5"/>
        <v>0</v>
      </c>
      <c r="L40" s="39">
        <f t="shared" si="5"/>
        <v>0</v>
      </c>
      <c r="M40" s="39">
        <f t="shared" si="5"/>
        <v>0</v>
      </c>
      <c r="N40" s="39">
        <f t="shared" si="5"/>
        <v>0</v>
      </c>
      <c r="O40" s="39">
        <f t="shared" si="5"/>
        <v>0</v>
      </c>
      <c r="P40" s="39">
        <f t="shared" si="5"/>
        <v>0</v>
      </c>
      <c r="Q40" s="39">
        <f t="shared" si="5"/>
        <v>0</v>
      </c>
      <c r="R40" s="39">
        <f t="shared" si="5"/>
        <v>0</v>
      </c>
      <c r="S40" s="39">
        <f t="shared" si="5"/>
        <v>0</v>
      </c>
      <c r="T40" s="39">
        <f t="shared" si="5"/>
        <v>0</v>
      </c>
      <c r="U40" s="39">
        <f t="shared" si="5"/>
        <v>0</v>
      </c>
      <c r="V40" s="39">
        <f t="shared" si="5"/>
        <v>0</v>
      </c>
      <c r="W40" s="39">
        <f t="shared" si="5"/>
        <v>54926522</v>
      </c>
      <c r="X40" s="39">
        <f t="shared" si="5"/>
        <v>-54926522</v>
      </c>
      <c r="Y40" s="140">
        <f>+IF(W40&lt;&gt;0,+(X40/W40)*100,0)</f>
        <v>-100</v>
      </c>
      <c r="Z40" s="40">
        <f>+Z34+Z39</f>
        <v>54926522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2239332</v>
      </c>
      <c r="D42" s="234">
        <f t="shared" si="6"/>
        <v>0</v>
      </c>
      <c r="E42" s="235">
        <f t="shared" si="6"/>
        <v>0</v>
      </c>
      <c r="F42" s="235">
        <f t="shared" si="6"/>
        <v>0</v>
      </c>
      <c r="G42" s="235">
        <f t="shared" si="6"/>
        <v>0</v>
      </c>
      <c r="H42" s="235">
        <f t="shared" si="6"/>
        <v>0</v>
      </c>
      <c r="I42" s="235">
        <f t="shared" si="6"/>
        <v>0</v>
      </c>
      <c r="J42" s="235">
        <f t="shared" si="6"/>
        <v>0</v>
      </c>
      <c r="K42" s="235">
        <f t="shared" si="6"/>
        <v>0</v>
      </c>
      <c r="L42" s="235">
        <f t="shared" si="6"/>
        <v>0</v>
      </c>
      <c r="M42" s="235">
        <f t="shared" si="6"/>
        <v>0</v>
      </c>
      <c r="N42" s="235">
        <f t="shared" si="6"/>
        <v>0</v>
      </c>
      <c r="O42" s="235">
        <f t="shared" si="6"/>
        <v>0</v>
      </c>
      <c r="P42" s="235">
        <f t="shared" si="6"/>
        <v>0</v>
      </c>
      <c r="Q42" s="235">
        <f t="shared" si="6"/>
        <v>0</v>
      </c>
      <c r="R42" s="235">
        <f t="shared" si="6"/>
        <v>0</v>
      </c>
      <c r="S42" s="235">
        <f t="shared" si="6"/>
        <v>0</v>
      </c>
      <c r="T42" s="235">
        <f t="shared" si="6"/>
        <v>0</v>
      </c>
      <c r="U42" s="235">
        <f t="shared" si="6"/>
        <v>0</v>
      </c>
      <c r="V42" s="235">
        <f t="shared" si="6"/>
        <v>0</v>
      </c>
      <c r="W42" s="235">
        <f t="shared" si="6"/>
        <v>0</v>
      </c>
      <c r="X42" s="235">
        <f t="shared" si="6"/>
        <v>0</v>
      </c>
      <c r="Y42" s="236">
        <f>+IF(W42&lt;&gt;0,+(X42/W42)*100,0)</f>
        <v>0</v>
      </c>
      <c r="Z42" s="237">
        <f>+Z25-Z40</f>
        <v>0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>
        <v>2239332</v>
      </c>
      <c r="D45" s="25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105"/>
      <c r="Z45" s="28"/>
    </row>
    <row r="46" spans="1:26" ht="13.5">
      <c r="A46" s="225" t="s">
        <v>173</v>
      </c>
      <c r="B46" s="158" t="s">
        <v>93</v>
      </c>
      <c r="C46" s="121"/>
      <c r="D46" s="25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105"/>
      <c r="Z46" s="28"/>
    </row>
    <row r="47" spans="1:26" ht="13.5">
      <c r="A47" s="225" t="s">
        <v>174</v>
      </c>
      <c r="B47" s="158"/>
      <c r="C47" s="121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2239332</v>
      </c>
      <c r="D48" s="240">
        <f t="shared" si="7"/>
        <v>0</v>
      </c>
      <c r="E48" s="195">
        <f t="shared" si="7"/>
        <v>0</v>
      </c>
      <c r="F48" s="195">
        <f t="shared" si="7"/>
        <v>0</v>
      </c>
      <c r="G48" s="195">
        <f t="shared" si="7"/>
        <v>0</v>
      </c>
      <c r="H48" s="195">
        <f t="shared" si="7"/>
        <v>0</v>
      </c>
      <c r="I48" s="195">
        <f t="shared" si="7"/>
        <v>0</v>
      </c>
      <c r="J48" s="195">
        <f t="shared" si="7"/>
        <v>0</v>
      </c>
      <c r="K48" s="195">
        <f t="shared" si="7"/>
        <v>0</v>
      </c>
      <c r="L48" s="195">
        <f t="shared" si="7"/>
        <v>0</v>
      </c>
      <c r="M48" s="195">
        <f t="shared" si="7"/>
        <v>0</v>
      </c>
      <c r="N48" s="195">
        <f t="shared" si="7"/>
        <v>0</v>
      </c>
      <c r="O48" s="195">
        <f t="shared" si="7"/>
        <v>0</v>
      </c>
      <c r="P48" s="195">
        <f t="shared" si="7"/>
        <v>0</v>
      </c>
      <c r="Q48" s="195">
        <f t="shared" si="7"/>
        <v>0</v>
      </c>
      <c r="R48" s="195">
        <f t="shared" si="7"/>
        <v>0</v>
      </c>
      <c r="S48" s="195">
        <f t="shared" si="7"/>
        <v>0</v>
      </c>
      <c r="T48" s="195">
        <f t="shared" si="7"/>
        <v>0</v>
      </c>
      <c r="U48" s="195">
        <f t="shared" si="7"/>
        <v>0</v>
      </c>
      <c r="V48" s="195">
        <f t="shared" si="7"/>
        <v>0</v>
      </c>
      <c r="W48" s="195">
        <f t="shared" si="7"/>
        <v>0</v>
      </c>
      <c r="X48" s="195">
        <f t="shared" si="7"/>
        <v>0</v>
      </c>
      <c r="Y48" s="241">
        <f>+IF(W48&lt;&gt;0,+(X48/W48)*100,0)</f>
        <v>0</v>
      </c>
      <c r="Z48" s="208">
        <f>SUM(Z45:Z47)</f>
        <v>0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16113970</v>
      </c>
      <c r="D6" s="25">
        <v>14811216</v>
      </c>
      <c r="E6" s="26">
        <v>14811216</v>
      </c>
      <c r="F6" s="26">
        <v>24967204</v>
      </c>
      <c r="G6" s="26">
        <v>1606053</v>
      </c>
      <c r="H6" s="26">
        <v>4760898</v>
      </c>
      <c r="I6" s="26">
        <v>31334155</v>
      </c>
      <c r="J6" s="26">
        <v>6468526</v>
      </c>
      <c r="K6" s="26">
        <v>45595485</v>
      </c>
      <c r="L6" s="26">
        <v>10164457</v>
      </c>
      <c r="M6" s="26">
        <v>62228468</v>
      </c>
      <c r="N6" s="26">
        <v>1084102</v>
      </c>
      <c r="O6" s="26">
        <v>7070199</v>
      </c>
      <c r="P6" s="26">
        <v>18601350</v>
      </c>
      <c r="Q6" s="26">
        <v>26755651</v>
      </c>
      <c r="R6" s="26">
        <v>7145977</v>
      </c>
      <c r="S6" s="26">
        <v>28683790</v>
      </c>
      <c r="T6" s="26"/>
      <c r="U6" s="26">
        <v>35829767</v>
      </c>
      <c r="V6" s="26">
        <v>156148041</v>
      </c>
      <c r="W6" s="26">
        <v>14811216</v>
      </c>
      <c r="X6" s="26">
        <v>141336825</v>
      </c>
      <c r="Y6" s="106">
        <v>954.26</v>
      </c>
      <c r="Z6" s="28">
        <v>14811216</v>
      </c>
    </row>
    <row r="7" spans="1:26" ht="13.5">
      <c r="A7" s="225" t="s">
        <v>180</v>
      </c>
      <c r="B7" s="158" t="s">
        <v>71</v>
      </c>
      <c r="C7" s="121">
        <v>157269487</v>
      </c>
      <c r="D7" s="25">
        <v>48947300</v>
      </c>
      <c r="E7" s="26">
        <v>48947300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>
        <v>48947300</v>
      </c>
      <c r="X7" s="26">
        <v>-48947300</v>
      </c>
      <c r="Y7" s="106">
        <v>-100</v>
      </c>
      <c r="Z7" s="28">
        <v>48947300</v>
      </c>
    </row>
    <row r="8" spans="1:26" ht="13.5">
      <c r="A8" s="225" t="s">
        <v>181</v>
      </c>
      <c r="B8" s="158" t="s">
        <v>71</v>
      </c>
      <c r="C8" s="121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225" t="s">
        <v>182</v>
      </c>
      <c r="B9" s="158"/>
      <c r="C9" s="121"/>
      <c r="D9" s="25">
        <v>750000</v>
      </c>
      <c r="E9" s="26">
        <v>750000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>
        <v>750000</v>
      </c>
      <c r="X9" s="26">
        <v>-750000</v>
      </c>
      <c r="Y9" s="106">
        <v>-100</v>
      </c>
      <c r="Z9" s="28">
        <v>750000</v>
      </c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-15971311</v>
      </c>
      <c r="D12" s="25">
        <v>-27924288</v>
      </c>
      <c r="E12" s="26">
        <v>-27924288</v>
      </c>
      <c r="F12" s="26">
        <v>-6166960</v>
      </c>
      <c r="G12" s="26">
        <v>-7925990</v>
      </c>
      <c r="H12" s="26">
        <v>-9712199</v>
      </c>
      <c r="I12" s="26">
        <v>-23805149</v>
      </c>
      <c r="J12" s="26">
        <v>-11139649</v>
      </c>
      <c r="K12" s="26">
        <v>-10645583</v>
      </c>
      <c r="L12" s="26">
        <v>-9358112</v>
      </c>
      <c r="M12" s="26">
        <v>-31143344</v>
      </c>
      <c r="N12" s="26">
        <v>-7400467</v>
      </c>
      <c r="O12" s="26">
        <v>-4480037</v>
      </c>
      <c r="P12" s="26">
        <v>-10697642</v>
      </c>
      <c r="Q12" s="26">
        <v>-22578146</v>
      </c>
      <c r="R12" s="26">
        <v>-8924229</v>
      </c>
      <c r="S12" s="26">
        <v>-5311792</v>
      </c>
      <c r="T12" s="26"/>
      <c r="U12" s="26">
        <v>-14236021</v>
      </c>
      <c r="V12" s="26">
        <v>-91762660</v>
      </c>
      <c r="W12" s="26">
        <v>-27924288</v>
      </c>
      <c r="X12" s="26">
        <v>-63838372</v>
      </c>
      <c r="Y12" s="106">
        <v>228.61</v>
      </c>
      <c r="Z12" s="28">
        <v>-27924288</v>
      </c>
    </row>
    <row r="13" spans="1:26" ht="13.5">
      <c r="A13" s="225" t="s">
        <v>39</v>
      </c>
      <c r="B13" s="158"/>
      <c r="C13" s="121">
        <v>-9132064</v>
      </c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25" t="s">
        <v>41</v>
      </c>
      <c r="B14" s="158" t="s">
        <v>71</v>
      </c>
      <c r="C14" s="121">
        <v>-433486</v>
      </c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6" t="s">
        <v>186</v>
      </c>
      <c r="B15" s="227"/>
      <c r="C15" s="138">
        <f aca="true" t="shared" si="0" ref="C15:X15">SUM(C6:C14)</f>
        <v>147846596</v>
      </c>
      <c r="D15" s="38">
        <f t="shared" si="0"/>
        <v>36584228</v>
      </c>
      <c r="E15" s="39">
        <f t="shared" si="0"/>
        <v>36584228</v>
      </c>
      <c r="F15" s="39">
        <f t="shared" si="0"/>
        <v>18800244</v>
      </c>
      <c r="G15" s="39">
        <f t="shared" si="0"/>
        <v>-6319937</v>
      </c>
      <c r="H15" s="39">
        <f t="shared" si="0"/>
        <v>-4951301</v>
      </c>
      <c r="I15" s="39">
        <f t="shared" si="0"/>
        <v>7529006</v>
      </c>
      <c r="J15" s="39">
        <f t="shared" si="0"/>
        <v>-4671123</v>
      </c>
      <c r="K15" s="39">
        <f t="shared" si="0"/>
        <v>34949902</v>
      </c>
      <c r="L15" s="39">
        <f t="shared" si="0"/>
        <v>806345</v>
      </c>
      <c r="M15" s="39">
        <f t="shared" si="0"/>
        <v>31085124</v>
      </c>
      <c r="N15" s="39">
        <f t="shared" si="0"/>
        <v>-6316365</v>
      </c>
      <c r="O15" s="39">
        <f t="shared" si="0"/>
        <v>2590162</v>
      </c>
      <c r="P15" s="39">
        <f t="shared" si="0"/>
        <v>7903708</v>
      </c>
      <c r="Q15" s="39">
        <f t="shared" si="0"/>
        <v>4177505</v>
      </c>
      <c r="R15" s="39">
        <f t="shared" si="0"/>
        <v>-1778252</v>
      </c>
      <c r="S15" s="39">
        <f t="shared" si="0"/>
        <v>23371998</v>
      </c>
      <c r="T15" s="39">
        <f t="shared" si="0"/>
        <v>0</v>
      </c>
      <c r="U15" s="39">
        <f t="shared" si="0"/>
        <v>21593746</v>
      </c>
      <c r="V15" s="39">
        <f t="shared" si="0"/>
        <v>64385381</v>
      </c>
      <c r="W15" s="39">
        <f t="shared" si="0"/>
        <v>36584228</v>
      </c>
      <c r="X15" s="39">
        <f t="shared" si="0"/>
        <v>27801153</v>
      </c>
      <c r="Y15" s="140">
        <f>+IF(W15&lt;&gt;0,+(X15/W15)*100,0)</f>
        <v>75.99218165817247</v>
      </c>
      <c r="Z15" s="40">
        <f>SUM(Z6:Z14)</f>
        <v>36584228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/>
      <c r="D19" s="25"/>
      <c r="E19" s="26"/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/>
      <c r="T19" s="125"/>
      <c r="U19" s="125"/>
      <c r="V19" s="125"/>
      <c r="W19" s="26"/>
      <c r="X19" s="125"/>
      <c r="Y19" s="107"/>
      <c r="Z19" s="200"/>
    </row>
    <row r="20" spans="1:26" ht="13.5">
      <c r="A20" s="225" t="s">
        <v>189</v>
      </c>
      <c r="B20" s="158"/>
      <c r="C20" s="121"/>
      <c r="D20" s="242"/>
      <c r="E20" s="125"/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190</v>
      </c>
      <c r="B21" s="158"/>
      <c r="C21" s="123"/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>
        <v>-72334</v>
      </c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06"/>
      <c r="Z22" s="28"/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>
        <v>-2869600</v>
      </c>
      <c r="D24" s="25"/>
      <c r="E24" s="26"/>
      <c r="F24" s="26">
        <v>-103257</v>
      </c>
      <c r="G24" s="26">
        <v>-801524</v>
      </c>
      <c r="H24" s="26">
        <v>-258761</v>
      </c>
      <c r="I24" s="26">
        <v>-1163542</v>
      </c>
      <c r="J24" s="26">
        <v>-818936</v>
      </c>
      <c r="K24" s="26">
        <v>-3010160</v>
      </c>
      <c r="L24" s="26">
        <v>-955306</v>
      </c>
      <c r="M24" s="26">
        <v>-4784402</v>
      </c>
      <c r="N24" s="26">
        <v>-1082956</v>
      </c>
      <c r="O24" s="26">
        <v>-901764</v>
      </c>
      <c r="P24" s="26">
        <v>-1956186</v>
      </c>
      <c r="Q24" s="26">
        <v>-3940906</v>
      </c>
      <c r="R24" s="26">
        <v>-257747</v>
      </c>
      <c r="S24" s="26">
        <v>-248452</v>
      </c>
      <c r="T24" s="26"/>
      <c r="U24" s="26">
        <v>-506199</v>
      </c>
      <c r="V24" s="26">
        <v>-10395049</v>
      </c>
      <c r="W24" s="26"/>
      <c r="X24" s="26">
        <v>-10395049</v>
      </c>
      <c r="Y24" s="106"/>
      <c r="Z24" s="28"/>
    </row>
    <row r="25" spans="1:26" ht="13.5">
      <c r="A25" s="226" t="s">
        <v>193</v>
      </c>
      <c r="B25" s="227"/>
      <c r="C25" s="138">
        <f aca="true" t="shared" si="1" ref="C25:X25">SUM(C19:C24)</f>
        <v>-2941934</v>
      </c>
      <c r="D25" s="38">
        <f t="shared" si="1"/>
        <v>0</v>
      </c>
      <c r="E25" s="39">
        <f t="shared" si="1"/>
        <v>0</v>
      </c>
      <c r="F25" s="39">
        <f t="shared" si="1"/>
        <v>-103257</v>
      </c>
      <c r="G25" s="39">
        <f t="shared" si="1"/>
        <v>-801524</v>
      </c>
      <c r="H25" s="39">
        <f t="shared" si="1"/>
        <v>-258761</v>
      </c>
      <c r="I25" s="39">
        <f t="shared" si="1"/>
        <v>-1163542</v>
      </c>
      <c r="J25" s="39">
        <f t="shared" si="1"/>
        <v>-818936</v>
      </c>
      <c r="K25" s="39">
        <f t="shared" si="1"/>
        <v>-3010160</v>
      </c>
      <c r="L25" s="39">
        <f t="shared" si="1"/>
        <v>-955306</v>
      </c>
      <c r="M25" s="39">
        <f t="shared" si="1"/>
        <v>-4784402</v>
      </c>
      <c r="N25" s="39">
        <f t="shared" si="1"/>
        <v>-1082956</v>
      </c>
      <c r="O25" s="39">
        <f t="shared" si="1"/>
        <v>-901764</v>
      </c>
      <c r="P25" s="39">
        <f t="shared" si="1"/>
        <v>-1956186</v>
      </c>
      <c r="Q25" s="39">
        <f t="shared" si="1"/>
        <v>-3940906</v>
      </c>
      <c r="R25" s="39">
        <f t="shared" si="1"/>
        <v>-257747</v>
      </c>
      <c r="S25" s="39">
        <f t="shared" si="1"/>
        <v>-248452</v>
      </c>
      <c r="T25" s="39">
        <f t="shared" si="1"/>
        <v>0</v>
      </c>
      <c r="U25" s="39">
        <f t="shared" si="1"/>
        <v>-506199</v>
      </c>
      <c r="V25" s="39">
        <f t="shared" si="1"/>
        <v>-10395049</v>
      </c>
      <c r="W25" s="39">
        <f t="shared" si="1"/>
        <v>0</v>
      </c>
      <c r="X25" s="39">
        <f t="shared" si="1"/>
        <v>-10395049</v>
      </c>
      <c r="Y25" s="140">
        <f>+IF(W25&lt;&gt;0,+(X25/W25)*100,0)</f>
        <v>0</v>
      </c>
      <c r="Z25" s="40">
        <f>SUM(Z19:Z24)</f>
        <v>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196</v>
      </c>
      <c r="B30" s="158"/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197</v>
      </c>
      <c r="B31" s="158"/>
      <c r="C31" s="121">
        <v>7116</v>
      </c>
      <c r="D31" s="25"/>
      <c r="E31" s="26"/>
      <c r="F31" s="26"/>
      <c r="G31" s="125"/>
      <c r="H31" s="125"/>
      <c r="I31" s="125"/>
      <c r="J31" s="26"/>
      <c r="K31" s="26"/>
      <c r="L31" s="26"/>
      <c r="M31" s="26"/>
      <c r="N31" s="125"/>
      <c r="O31" s="125"/>
      <c r="P31" s="125"/>
      <c r="Q31" s="26"/>
      <c r="R31" s="26"/>
      <c r="S31" s="26"/>
      <c r="T31" s="26"/>
      <c r="U31" s="125"/>
      <c r="V31" s="125"/>
      <c r="W31" s="125"/>
      <c r="X31" s="26"/>
      <c r="Y31" s="106"/>
      <c r="Z31" s="28"/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26" t="s">
        <v>199</v>
      </c>
      <c r="B34" s="227"/>
      <c r="C34" s="138">
        <f aca="true" t="shared" si="2" ref="C34:X34">SUM(C29:C33)</f>
        <v>7116</v>
      </c>
      <c r="D34" s="38">
        <f t="shared" si="2"/>
        <v>0</v>
      </c>
      <c r="E34" s="39">
        <f t="shared" si="2"/>
        <v>0</v>
      </c>
      <c r="F34" s="39">
        <f t="shared" si="2"/>
        <v>0</v>
      </c>
      <c r="G34" s="39">
        <f t="shared" si="2"/>
        <v>0</v>
      </c>
      <c r="H34" s="39">
        <f t="shared" si="2"/>
        <v>0</v>
      </c>
      <c r="I34" s="39">
        <f t="shared" si="2"/>
        <v>0</v>
      </c>
      <c r="J34" s="39">
        <f t="shared" si="2"/>
        <v>0</v>
      </c>
      <c r="K34" s="39">
        <f t="shared" si="2"/>
        <v>0</v>
      </c>
      <c r="L34" s="39">
        <f t="shared" si="2"/>
        <v>0</v>
      </c>
      <c r="M34" s="39">
        <f t="shared" si="2"/>
        <v>0</v>
      </c>
      <c r="N34" s="39">
        <f t="shared" si="2"/>
        <v>0</v>
      </c>
      <c r="O34" s="39">
        <f t="shared" si="2"/>
        <v>0</v>
      </c>
      <c r="P34" s="39">
        <f t="shared" si="2"/>
        <v>0</v>
      </c>
      <c r="Q34" s="39">
        <f t="shared" si="2"/>
        <v>0</v>
      </c>
      <c r="R34" s="39">
        <f t="shared" si="2"/>
        <v>0</v>
      </c>
      <c r="S34" s="39">
        <f t="shared" si="2"/>
        <v>0</v>
      </c>
      <c r="T34" s="39">
        <f t="shared" si="2"/>
        <v>0</v>
      </c>
      <c r="U34" s="39">
        <f t="shared" si="2"/>
        <v>0</v>
      </c>
      <c r="V34" s="39">
        <f t="shared" si="2"/>
        <v>0</v>
      </c>
      <c r="W34" s="39">
        <f t="shared" si="2"/>
        <v>0</v>
      </c>
      <c r="X34" s="39">
        <f t="shared" si="2"/>
        <v>0</v>
      </c>
      <c r="Y34" s="140">
        <f>+IF(W34&lt;&gt;0,+(X34/W34)*100,0)</f>
        <v>0</v>
      </c>
      <c r="Z34" s="40">
        <f>SUM(Z29:Z33)</f>
        <v>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144911778</v>
      </c>
      <c r="D36" s="65">
        <f t="shared" si="3"/>
        <v>36584228</v>
      </c>
      <c r="E36" s="66">
        <f t="shared" si="3"/>
        <v>36584228</v>
      </c>
      <c r="F36" s="66">
        <f t="shared" si="3"/>
        <v>18696987</v>
      </c>
      <c r="G36" s="66">
        <f t="shared" si="3"/>
        <v>-7121461</v>
      </c>
      <c r="H36" s="66">
        <f t="shared" si="3"/>
        <v>-5210062</v>
      </c>
      <c r="I36" s="66">
        <f t="shared" si="3"/>
        <v>6365464</v>
      </c>
      <c r="J36" s="66">
        <f t="shared" si="3"/>
        <v>-5490059</v>
      </c>
      <c r="K36" s="66">
        <f t="shared" si="3"/>
        <v>31939742</v>
      </c>
      <c r="L36" s="66">
        <f t="shared" si="3"/>
        <v>-148961</v>
      </c>
      <c r="M36" s="66">
        <f t="shared" si="3"/>
        <v>26300722</v>
      </c>
      <c r="N36" s="66">
        <f t="shared" si="3"/>
        <v>-7399321</v>
      </c>
      <c r="O36" s="66">
        <f t="shared" si="3"/>
        <v>1688398</v>
      </c>
      <c r="P36" s="66">
        <f t="shared" si="3"/>
        <v>5947522</v>
      </c>
      <c r="Q36" s="66">
        <f t="shared" si="3"/>
        <v>236599</v>
      </c>
      <c r="R36" s="66">
        <f t="shared" si="3"/>
        <v>-2035999</v>
      </c>
      <c r="S36" s="66">
        <f t="shared" si="3"/>
        <v>23123546</v>
      </c>
      <c r="T36" s="66">
        <f t="shared" si="3"/>
        <v>0</v>
      </c>
      <c r="U36" s="66">
        <f t="shared" si="3"/>
        <v>21087547</v>
      </c>
      <c r="V36" s="66">
        <f t="shared" si="3"/>
        <v>53990332</v>
      </c>
      <c r="W36" s="66">
        <f t="shared" si="3"/>
        <v>36584228</v>
      </c>
      <c r="X36" s="66">
        <f t="shared" si="3"/>
        <v>17406104</v>
      </c>
      <c r="Y36" s="103">
        <f>+IF(W36&lt;&gt;0,+(X36/W36)*100,0)</f>
        <v>47.57816401100496</v>
      </c>
      <c r="Z36" s="68">
        <f>+Z15+Z25+Z34</f>
        <v>36584228</v>
      </c>
    </row>
    <row r="37" spans="1:26" ht="13.5">
      <c r="A37" s="225" t="s">
        <v>201</v>
      </c>
      <c r="B37" s="158" t="s">
        <v>95</v>
      </c>
      <c r="C37" s="119">
        <v>987846</v>
      </c>
      <c r="D37" s="65"/>
      <c r="E37" s="66"/>
      <c r="F37" s="66"/>
      <c r="G37" s="66">
        <v>18696987</v>
      </c>
      <c r="H37" s="66">
        <v>11575526</v>
      </c>
      <c r="I37" s="66"/>
      <c r="J37" s="66">
        <v>6365464</v>
      </c>
      <c r="K37" s="66">
        <v>875405</v>
      </c>
      <c r="L37" s="66">
        <v>32815147</v>
      </c>
      <c r="M37" s="66">
        <v>6365464</v>
      </c>
      <c r="N37" s="66">
        <v>32666186</v>
      </c>
      <c r="O37" s="66">
        <v>25266865</v>
      </c>
      <c r="P37" s="66">
        <v>26955263</v>
      </c>
      <c r="Q37" s="66">
        <v>32666186</v>
      </c>
      <c r="R37" s="66">
        <v>32902785</v>
      </c>
      <c r="S37" s="66">
        <v>30866786</v>
      </c>
      <c r="T37" s="66">
        <v>53990332</v>
      </c>
      <c r="U37" s="66">
        <v>32902785</v>
      </c>
      <c r="V37" s="66"/>
      <c r="W37" s="66"/>
      <c r="X37" s="66"/>
      <c r="Y37" s="103"/>
      <c r="Z37" s="68"/>
    </row>
    <row r="38" spans="1:26" ht="13.5">
      <c r="A38" s="243" t="s">
        <v>202</v>
      </c>
      <c r="B38" s="232" t="s">
        <v>95</v>
      </c>
      <c r="C38" s="233">
        <v>145899624</v>
      </c>
      <c r="D38" s="234">
        <v>36584228</v>
      </c>
      <c r="E38" s="235">
        <v>36584228</v>
      </c>
      <c r="F38" s="235">
        <v>18696987</v>
      </c>
      <c r="G38" s="235">
        <v>11575526</v>
      </c>
      <c r="H38" s="235">
        <v>6365464</v>
      </c>
      <c r="I38" s="235">
        <v>6365464</v>
      </c>
      <c r="J38" s="235">
        <v>875405</v>
      </c>
      <c r="K38" s="235">
        <v>32815147</v>
      </c>
      <c r="L38" s="235">
        <v>32666186</v>
      </c>
      <c r="M38" s="235">
        <v>32666186</v>
      </c>
      <c r="N38" s="235">
        <v>25266865</v>
      </c>
      <c r="O38" s="235">
        <v>26955263</v>
      </c>
      <c r="P38" s="235">
        <v>32902785</v>
      </c>
      <c r="Q38" s="235">
        <v>32902785</v>
      </c>
      <c r="R38" s="235">
        <v>30866786</v>
      </c>
      <c r="S38" s="235">
        <v>53990332</v>
      </c>
      <c r="T38" s="235">
        <v>53990332</v>
      </c>
      <c r="U38" s="235">
        <v>53990332</v>
      </c>
      <c r="V38" s="235">
        <v>53990332</v>
      </c>
      <c r="W38" s="235">
        <v>36584228</v>
      </c>
      <c r="X38" s="235">
        <v>17406104</v>
      </c>
      <c r="Y38" s="236">
        <v>47.58</v>
      </c>
      <c r="Z38" s="237">
        <v>36584228</v>
      </c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2011-08-12T10:51:50Z</dcterms:created>
  <dcterms:modified xsi:type="dcterms:W3CDTF">2011-08-12T10:51:50Z</dcterms:modified>
  <cp:category/>
  <cp:version/>
  <cp:contentType/>
  <cp:contentStatus/>
</cp:coreProperties>
</file>