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<sst xmlns="http://schemas.openxmlformats.org/spreadsheetml/2006/main" count="497" uniqueCount="248">
  <si>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Eastern Cape: Mhlontlo(EC156)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</si>
  <si>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</si>
  <si>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</si>
  <si>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</si>
  <si>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</si>
  <si>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</si>
  <si>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</si>
  <si>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</si>
  <si>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</si>
  <si>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</si>
  <si>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</si>
  <si>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</si>
  <si>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</si>
  <si>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</si>
  <si>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</si>
  <si>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</si>
  <si>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</si>
  <si>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</si>
  <si>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</si>
  <si>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</si>
  <si>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</si>
  <si>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</si>
  <si>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</si>
  <si>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</si>
  <si>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</si>
  <si>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</si>
  <si>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</si>
  <si>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</si>
  <si>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</si>
  <si>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</si>
  <si>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</si>
  <si>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</si>
  <si>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</si>
  <si>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</si>
  <si>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</si>
  <si>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</si>
  <si>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</si>
  <si>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</si>
  <si>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</si>
  <si>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</si>
  <si>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</si>
  <si>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</si>
  <si>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</si>
  <si>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</si>
  <si>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</si>
  <si>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</si>
  <si>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</si>
  <si>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</si>
  <si>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</si>
  <si>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</si>
  <si>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</si>
  <si>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</si>
  <si>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</si>
  <si>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</si>
  <si>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</si>
  <si>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</si>
  <si>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</si>
  <si>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</si>
  <si>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</si>
  <si>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</si>
  <si>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</si>
  <si>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</si>
  <si>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</si>
  <si>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</si>
  <si>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</si>
  <si>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</si>
  <si>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</si>
  <si>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</si>
  <si>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</si>
  <si>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Mhlontlo(EC156)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</si>
  <si>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</si>
  <si>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</si>
  <si>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</si>
  <si>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</si>
  <si>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</si>
  <si>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</si>
  <si>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</si>
  <si>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</si>
  <si>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</si>
  <si>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</si>
  <si>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</si>
  <si>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</si>
  <si>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</si>
  <si>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</si>
  <si>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</si>
  <si>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</si>
  <si>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</si>
  <si>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</si>
  <si>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</si>
  <si>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</si>
  <si>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</si>
  <si>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</si>
  <si>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</si>
  <si>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</si>
  <si>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</si>
  <si>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</si>
  <si>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</si>
  <si>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</si>
  <si>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</si>
  <si>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Mhlontlo(EC156)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</si>
  <si>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</si>
  <si>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</si>
  <si>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</si>
  <si>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</si>
  <si>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</si>
  <si>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</si>
  <si>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</si>
  <si>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</si>
  <si>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</si>
  <si>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</si>
  <si>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</si>
  <si>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</si>
  <si>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</si>
  <si>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</si>
  <si>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</si>
  <si>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</si>
  <si>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</si>
  <si>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</si>
  <si>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</si>
  <si>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</si>
  <si>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</si>
  <si>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</si>
  <si>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</si>
  <si>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</si>
  <si>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</si>
  <si>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</si>
  <si>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</si>
  <si>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</si>
  <si>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</si>
  <si>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</si>
  <si>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</si>
  <si>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</si>
  <si>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Mhlontlo(EC156)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</si>
  <si>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</si>
  <si>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</si>
  <si>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</si>
  <si>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</si>
  <si>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</si>
  <si>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</si>
  <si>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</si>
  <si>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</si>
  <si>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</si>
  <si>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Mhlontlo(EC156)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</si>
  <si>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</si>
  <si>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</si>
  <si>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</si>
  <si>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</si>
  <si>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</si>
  <si>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</si>
  <si>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</si>
  <si>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</si>
  <si>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</si>
  <si>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</si>
  <si>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</si>
  <si>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</si>
  <si>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</si>
  <si>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</si>
  <si>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</si>
  <si>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</si>
  <si>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</si>
  <si>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</si>
  <si>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</si>
  <si>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</si>
  <si>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</si>
  <si>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</si>
  <si>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</si>
  <si>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</si>
  <si>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</si>
  <si>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</si>
  <si>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</si>
  <si>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</si>
  <si>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</si>
  <si>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</si>
  <si>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</si>
  <si>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</si>
  <si>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</si>
  <si>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Mhlontlo(EC156)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</si>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</sst>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  <numFmt numFmtId="175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4" fontId="23" fillId="0" borderId="10" xfId="0" applyNumberFormat="1" applyFont="1" applyFill="1" applyBorder="1" applyAlignment="1" applyProtection="1">
      <alignment/>
      <protection/>
    </xf>
    <xf numFmtId="174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4" fontId="23" fillId="0" borderId="10" xfId="0" applyNumberFormat="1" applyFont="1" applyBorder="1" applyAlignment="1" applyProtection="1">
      <alignment/>
      <protection/>
    </xf>
    <xf numFmtId="174" fontId="23" fillId="0" borderId="22" xfId="0" applyNumberFormat="1" applyFont="1" applyBorder="1" applyAlignment="1" applyProtection="1">
      <alignment/>
      <protection/>
    </xf>
    <xf numFmtId="174" fontId="23" fillId="0" borderId="23" xfId="0" applyNumberFormat="1" applyFont="1" applyBorder="1" applyAlignment="1" applyProtection="1">
      <alignment/>
      <protection/>
    </xf>
    <xf numFmtId="174" fontId="23" fillId="0" borderId="24" xfId="0" applyNumberFormat="1" applyFont="1" applyBorder="1" applyAlignment="1" applyProtection="1">
      <alignment/>
      <protection/>
    </xf>
    <xf numFmtId="172" fontId="23" fillId="0" borderId="25" xfId="0" applyNumberFormat="1" applyFont="1" applyBorder="1" applyAlignment="1" applyProtection="1">
      <alignment/>
      <protection/>
    </xf>
    <xf numFmtId="174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4" fontId="23" fillId="0" borderId="22" xfId="0" applyNumberFormat="1" applyFont="1" applyFill="1" applyBorder="1" applyAlignment="1" applyProtection="1">
      <alignment/>
      <protection/>
    </xf>
    <xf numFmtId="174" fontId="23" fillId="0" borderId="23" xfId="0" applyNumberFormat="1" applyFont="1" applyFill="1" applyBorder="1" applyAlignment="1" applyProtection="1">
      <alignment/>
      <protection/>
    </xf>
    <xf numFmtId="172" fontId="23" fillId="0" borderId="22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4" fontId="21" fillId="0" borderId="28" xfId="0" applyNumberFormat="1" applyFont="1" applyFill="1" applyBorder="1" applyAlignment="1" applyProtection="1">
      <alignment vertical="top"/>
      <protection/>
    </xf>
    <xf numFmtId="174" fontId="21" fillId="0" borderId="29" xfId="0" applyNumberFormat="1" applyFont="1" applyFill="1" applyBorder="1" applyAlignment="1" applyProtection="1">
      <alignment vertical="top"/>
      <protection/>
    </xf>
    <xf numFmtId="174" fontId="21" fillId="0" borderId="30" xfId="0" applyNumberFormat="1" applyFont="1" applyFill="1" applyBorder="1" applyAlignment="1" applyProtection="1">
      <alignment vertical="top"/>
      <protection/>
    </xf>
    <xf numFmtId="172" fontId="21" fillId="0" borderId="29" xfId="0" applyNumberFormat="1" applyFont="1" applyFill="1" applyBorder="1" applyAlignment="1" applyProtection="1">
      <alignment vertical="top"/>
      <protection/>
    </xf>
    <xf numFmtId="174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4" fontId="21" fillId="0" borderId="28" xfId="0" applyNumberFormat="1" applyFont="1" applyFill="1" applyBorder="1" applyAlignment="1" applyProtection="1">
      <alignment/>
      <protection/>
    </xf>
    <xf numFmtId="174" fontId="21" fillId="0" borderId="29" xfId="0" applyNumberFormat="1" applyFont="1" applyFill="1" applyBorder="1" applyAlignment="1" applyProtection="1">
      <alignment/>
      <protection/>
    </xf>
    <xf numFmtId="174" fontId="21" fillId="0" borderId="30" xfId="0" applyNumberFormat="1" applyFont="1" applyFill="1" applyBorder="1" applyAlignment="1" applyProtection="1">
      <alignment/>
      <protection/>
    </xf>
    <xf numFmtId="174" fontId="21" fillId="0" borderId="31" xfId="0" applyNumberFormat="1" applyFont="1" applyFill="1" applyBorder="1" applyAlignment="1" applyProtection="1">
      <alignment/>
      <protection/>
    </xf>
    <xf numFmtId="174" fontId="21" fillId="0" borderId="32" xfId="0" applyNumberFormat="1" applyFont="1" applyFill="1" applyBorder="1" applyAlignment="1" applyProtection="1">
      <alignment/>
      <protection/>
    </xf>
    <xf numFmtId="174" fontId="21" fillId="0" borderId="33" xfId="0" applyNumberFormat="1" applyFont="1" applyFill="1" applyBorder="1" applyAlignment="1" applyProtection="1">
      <alignment/>
      <protection/>
    </xf>
    <xf numFmtId="174" fontId="21" fillId="0" borderId="34" xfId="0" applyNumberFormat="1" applyFont="1" applyFill="1" applyBorder="1" applyAlignment="1" applyProtection="1">
      <alignment/>
      <protection/>
    </xf>
    <xf numFmtId="172" fontId="21" fillId="0" borderId="33" xfId="0" applyNumberFormat="1" applyFont="1" applyFill="1" applyBorder="1" applyAlignment="1" applyProtection="1">
      <alignment/>
      <protection/>
    </xf>
    <xf numFmtId="174" fontId="21" fillId="0" borderId="35" xfId="0" applyNumberFormat="1" applyFont="1" applyFill="1" applyBorder="1" applyAlignment="1" applyProtection="1">
      <alignment/>
      <protection/>
    </xf>
    <xf numFmtId="174" fontId="23" fillId="0" borderId="36" xfId="0" applyNumberFormat="1" applyFont="1" applyFill="1" applyBorder="1" applyAlignment="1" applyProtection="1">
      <alignment/>
      <protection/>
    </xf>
    <xf numFmtId="174" fontId="23" fillId="0" borderId="37" xfId="0" applyNumberFormat="1" applyFont="1" applyFill="1" applyBorder="1" applyAlignment="1" applyProtection="1">
      <alignment/>
      <protection/>
    </xf>
    <xf numFmtId="174" fontId="23" fillId="0" borderId="38" xfId="0" applyNumberFormat="1" applyFont="1" applyFill="1" applyBorder="1" applyAlignment="1" applyProtection="1">
      <alignment/>
      <protection/>
    </xf>
    <xf numFmtId="172" fontId="23" fillId="0" borderId="37" xfId="0" applyNumberFormat="1" applyFont="1" applyFill="1" applyBorder="1" applyAlignment="1" applyProtection="1">
      <alignment/>
      <protection/>
    </xf>
    <xf numFmtId="174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4" fontId="21" fillId="0" borderId="32" xfId="0" applyNumberFormat="1" applyFont="1" applyFill="1" applyBorder="1" applyAlignment="1" applyProtection="1">
      <alignment vertical="top"/>
      <protection/>
    </xf>
    <xf numFmtId="174" fontId="21" fillId="0" borderId="33" xfId="0" applyNumberFormat="1" applyFont="1" applyFill="1" applyBorder="1" applyAlignment="1" applyProtection="1">
      <alignment vertical="top"/>
      <protection/>
    </xf>
    <xf numFmtId="174" fontId="21" fillId="0" borderId="34" xfId="0" applyNumberFormat="1" applyFont="1" applyFill="1" applyBorder="1" applyAlignment="1" applyProtection="1">
      <alignment vertical="top"/>
      <protection/>
    </xf>
    <xf numFmtId="172" fontId="21" fillId="0" borderId="33" xfId="0" applyNumberFormat="1" applyFont="1" applyFill="1" applyBorder="1" applyAlignment="1" applyProtection="1">
      <alignment vertical="top"/>
      <protection/>
    </xf>
    <xf numFmtId="174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2" fontId="23" fillId="0" borderId="22" xfId="0" applyNumberFormat="1" applyFont="1" applyBorder="1" applyAlignment="1" applyProtection="1">
      <alignment/>
      <protection/>
    </xf>
    <xf numFmtId="174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4" fontId="23" fillId="0" borderId="12" xfId="0" applyNumberFormat="1" applyFont="1" applyBorder="1" applyAlignment="1" applyProtection="1">
      <alignment/>
      <protection/>
    </xf>
    <xf numFmtId="174" fontId="23" fillId="0" borderId="25" xfId="0" applyNumberFormat="1" applyFont="1" applyBorder="1" applyAlignment="1" applyProtection="1">
      <alignment/>
      <protection/>
    </xf>
    <xf numFmtId="174" fontId="21" fillId="0" borderId="22" xfId="0" applyNumberFormat="1" applyFont="1" applyFill="1" applyBorder="1" applyAlignment="1" applyProtection="1">
      <alignment/>
      <protection/>
    </xf>
    <xf numFmtId="174" fontId="21" fillId="0" borderId="23" xfId="0" applyNumberFormat="1" applyFont="1" applyFill="1" applyBorder="1" applyAlignment="1" applyProtection="1">
      <alignment/>
      <protection/>
    </xf>
    <xf numFmtId="172" fontId="21" fillId="0" borderId="22" xfId="0" applyNumberFormat="1" applyFont="1" applyFill="1" applyBorder="1" applyAlignment="1" applyProtection="1">
      <alignment/>
      <protection/>
    </xf>
    <xf numFmtId="174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4" fontId="21" fillId="0" borderId="10" xfId="0" applyNumberFormat="1" applyFont="1" applyBorder="1" applyAlignment="1" applyProtection="1">
      <alignment/>
      <protection/>
    </xf>
    <xf numFmtId="174" fontId="21" fillId="0" borderId="22" xfId="0" applyNumberFormat="1" applyFont="1" applyBorder="1" applyAlignment="1" applyProtection="1">
      <alignment/>
      <protection/>
    </xf>
    <xf numFmtId="174" fontId="21" fillId="0" borderId="23" xfId="0" applyNumberFormat="1" applyFont="1" applyBorder="1" applyAlignment="1" applyProtection="1">
      <alignment/>
      <protection/>
    </xf>
    <xf numFmtId="172" fontId="21" fillId="0" borderId="22" xfId="0" applyNumberFormat="1" applyFont="1" applyBorder="1" applyAlignment="1" applyProtection="1">
      <alignment/>
      <protection/>
    </xf>
    <xf numFmtId="174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4" fontId="23" fillId="0" borderId="17" xfId="0" applyNumberFormat="1" applyFont="1" applyBorder="1" applyAlignment="1" applyProtection="1">
      <alignment/>
      <protection/>
    </xf>
    <xf numFmtId="174" fontId="23" fillId="0" borderId="40" xfId="0" applyNumberFormat="1" applyFont="1" applyBorder="1" applyAlignment="1" applyProtection="1">
      <alignment/>
      <protection/>
    </xf>
    <xf numFmtId="174" fontId="23" fillId="0" borderId="41" xfId="0" applyNumberFormat="1" applyFont="1" applyBorder="1" applyAlignment="1" applyProtection="1">
      <alignment/>
      <protection/>
    </xf>
    <xf numFmtId="172" fontId="23" fillId="0" borderId="40" xfId="0" applyNumberFormat="1" applyFont="1" applyBorder="1" applyAlignment="1" applyProtection="1">
      <alignment/>
      <protection/>
    </xf>
    <xf numFmtId="174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4" fontId="23" fillId="0" borderId="10" xfId="0" applyNumberFormat="1" applyFont="1" applyBorder="1" applyAlignment="1" applyProtection="1">
      <alignment horizontal="left" wrapText="1"/>
      <protection/>
    </xf>
    <xf numFmtId="174" fontId="23" fillId="0" borderId="45" xfId="0" applyNumberFormat="1" applyFont="1" applyBorder="1" applyAlignment="1" applyProtection="1">
      <alignment horizontal="left" wrapText="1"/>
      <protection/>
    </xf>
    <xf numFmtId="174" fontId="23" fillId="0" borderId="23" xfId="0" applyNumberFormat="1" applyFont="1" applyBorder="1" applyAlignment="1" applyProtection="1">
      <alignment horizontal="left" wrapText="1"/>
      <protection/>
    </xf>
    <xf numFmtId="174" fontId="0" fillId="0" borderId="23" xfId="0" applyNumberFormat="1" applyBorder="1" applyAlignment="1" applyProtection="1">
      <alignment/>
      <protection/>
    </xf>
    <xf numFmtId="174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4" fontId="23" fillId="0" borderId="45" xfId="0" applyNumberFormat="1" applyFont="1" applyBorder="1" applyAlignment="1" applyProtection="1">
      <alignment/>
      <protection/>
    </xf>
    <xf numFmtId="174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4" fontId="23" fillId="0" borderId="47" xfId="0" applyNumberFormat="1" applyFont="1" applyBorder="1" applyAlignment="1" applyProtection="1">
      <alignment/>
      <protection/>
    </xf>
    <xf numFmtId="174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2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3" fontId="23" fillId="0" borderId="23" xfId="0" applyNumberFormat="1" applyFont="1" applyFill="1" applyBorder="1" applyAlignment="1" applyProtection="1">
      <alignment/>
      <protection/>
    </xf>
    <xf numFmtId="172" fontId="23" fillId="0" borderId="23" xfId="0" applyNumberFormat="1" applyFont="1" applyFill="1" applyBorder="1" applyAlignment="1" applyProtection="1">
      <alignment/>
      <protection/>
    </xf>
    <xf numFmtId="172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4" fontId="21" fillId="0" borderId="46" xfId="0" applyNumberFormat="1" applyFont="1" applyFill="1" applyBorder="1" applyAlignment="1" applyProtection="1">
      <alignment/>
      <protection/>
    </xf>
    <xf numFmtId="174" fontId="21" fillId="0" borderId="45" xfId="0" applyNumberFormat="1" applyFont="1" applyFill="1" applyBorder="1" applyAlignment="1" applyProtection="1">
      <alignment/>
      <protection/>
    </xf>
    <xf numFmtId="174" fontId="23" fillId="0" borderId="46" xfId="0" applyNumberFormat="1" applyFont="1" applyFill="1" applyBorder="1" applyAlignment="1" applyProtection="1">
      <alignment/>
      <protection/>
    </xf>
    <xf numFmtId="174" fontId="23" fillId="0" borderId="45" xfId="0" applyNumberFormat="1" applyFont="1" applyFill="1" applyBorder="1" applyAlignment="1" applyProtection="1">
      <alignment/>
      <protection/>
    </xf>
    <xf numFmtId="174" fontId="23" fillId="0" borderId="46" xfId="42" applyNumberFormat="1" applyFont="1" applyFill="1" applyBorder="1" applyAlignment="1" applyProtection="1">
      <alignment/>
      <protection/>
    </xf>
    <xf numFmtId="174" fontId="23" fillId="0" borderId="45" xfId="42" applyNumberFormat="1" applyFont="1" applyFill="1" applyBorder="1" applyAlignment="1" applyProtection="1">
      <alignment/>
      <protection/>
    </xf>
    <xf numFmtId="174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4" fontId="21" fillId="0" borderId="56" xfId="0" applyNumberFormat="1" applyFont="1" applyBorder="1" applyAlignment="1" applyProtection="1">
      <alignment horizontal="center"/>
      <protection/>
    </xf>
    <xf numFmtId="174" fontId="21" fillId="0" borderId="51" xfId="0" applyNumberFormat="1" applyFont="1" applyBorder="1" applyAlignment="1" applyProtection="1">
      <alignment horizontal="center"/>
      <protection/>
    </xf>
    <xf numFmtId="174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4" fontId="21" fillId="0" borderId="57" xfId="0" applyNumberFormat="1" applyFont="1" applyFill="1" applyBorder="1" applyAlignment="1" applyProtection="1">
      <alignment/>
      <protection/>
    </xf>
    <xf numFmtId="174" fontId="21" fillId="0" borderId="58" xfId="0" applyNumberFormat="1" applyFont="1" applyFill="1" applyBorder="1" applyAlignment="1" applyProtection="1">
      <alignment/>
      <protection/>
    </xf>
    <xf numFmtId="172" fontId="21" fillId="0" borderId="30" xfId="0" applyNumberFormat="1" applyFont="1" applyFill="1" applyBorder="1" applyAlignment="1" applyProtection="1">
      <alignment/>
      <protection/>
    </xf>
    <xf numFmtId="174" fontId="21" fillId="0" borderId="48" xfId="0" applyNumberFormat="1" applyFont="1" applyBorder="1" applyAlignment="1" applyProtection="1">
      <alignment/>
      <protection/>
    </xf>
    <xf numFmtId="174" fontId="21" fillId="0" borderId="47" xfId="0" applyNumberFormat="1" applyFont="1" applyBorder="1" applyAlignment="1" applyProtection="1">
      <alignment/>
      <protection/>
    </xf>
    <xf numFmtId="174" fontId="21" fillId="0" borderId="41" xfId="0" applyNumberFormat="1" applyFont="1" applyBorder="1" applyAlignment="1" applyProtection="1">
      <alignment/>
      <protection/>
    </xf>
    <xf numFmtId="172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2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2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4" fontId="21" fillId="0" borderId="57" xfId="0" applyNumberFormat="1" applyFont="1" applyBorder="1" applyAlignment="1" applyProtection="1">
      <alignment vertical="top"/>
      <protection/>
    </xf>
    <xf numFmtId="174" fontId="21" fillId="0" borderId="58" xfId="0" applyNumberFormat="1" applyFont="1" applyBorder="1" applyAlignment="1" applyProtection="1">
      <alignment vertical="top"/>
      <protection/>
    </xf>
    <xf numFmtId="174" fontId="21" fillId="0" borderId="30" xfId="0" applyNumberFormat="1" applyFont="1" applyBorder="1" applyAlignment="1" applyProtection="1">
      <alignment vertical="top"/>
      <protection/>
    </xf>
    <xf numFmtId="172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4" fontId="21" fillId="0" borderId="59" xfId="0" applyNumberFormat="1" applyFont="1" applyBorder="1" applyAlignment="1" applyProtection="1">
      <alignment/>
      <protection/>
    </xf>
    <xf numFmtId="174" fontId="21" fillId="0" borderId="60" xfId="0" applyNumberFormat="1" applyFont="1" applyBorder="1" applyAlignment="1" applyProtection="1">
      <alignment/>
      <protection/>
    </xf>
    <xf numFmtId="174" fontId="21" fillId="0" borderId="34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4" fontId="21" fillId="0" borderId="46" xfId="0" applyNumberFormat="1" applyFont="1" applyBorder="1" applyAlignment="1" applyProtection="1">
      <alignment/>
      <protection/>
    </xf>
    <xf numFmtId="174" fontId="21" fillId="0" borderId="45" xfId="0" applyNumberFormat="1" applyFont="1" applyBorder="1" applyAlignment="1" applyProtection="1">
      <alignment/>
      <protection/>
    </xf>
    <xf numFmtId="172" fontId="21" fillId="0" borderId="23" xfId="0" applyNumberFormat="1" applyFont="1" applyBorder="1" applyAlignment="1" applyProtection="1">
      <alignment/>
      <protection/>
    </xf>
    <xf numFmtId="174" fontId="21" fillId="0" borderId="23" xfId="42" applyNumberFormat="1" applyFont="1" applyFill="1" applyBorder="1" applyAlignment="1" applyProtection="1">
      <alignment/>
      <protection/>
    </xf>
    <xf numFmtId="172" fontId="21" fillId="0" borderId="23" xfId="42" applyNumberFormat="1" applyFont="1" applyFill="1" applyBorder="1" applyAlignment="1" applyProtection="1">
      <alignment/>
      <protection/>
    </xf>
    <xf numFmtId="174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4" fontId="21" fillId="0" borderId="59" xfId="0" applyNumberFormat="1" applyFont="1" applyFill="1" applyBorder="1" applyAlignment="1" applyProtection="1">
      <alignment vertical="top"/>
      <protection/>
    </xf>
    <xf numFmtId="174" fontId="21" fillId="0" borderId="60" xfId="0" applyNumberFormat="1" applyFont="1" applyFill="1" applyBorder="1" applyAlignment="1" applyProtection="1">
      <alignment vertical="top"/>
      <protection/>
    </xf>
    <xf numFmtId="172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4" fontId="21" fillId="0" borderId="59" xfId="0" applyNumberFormat="1" applyFont="1" applyFill="1" applyBorder="1" applyAlignment="1" applyProtection="1">
      <alignment/>
      <protection/>
    </xf>
    <xf numFmtId="174" fontId="21" fillId="0" borderId="60" xfId="0" applyNumberFormat="1" applyFont="1" applyFill="1" applyBorder="1" applyAlignment="1" applyProtection="1">
      <alignment/>
      <protection/>
    </xf>
    <xf numFmtId="172" fontId="21" fillId="0" borderId="34" xfId="0" applyNumberFormat="1" applyFont="1" applyFill="1" applyBorder="1" applyAlignment="1" applyProtection="1">
      <alignment/>
      <protection/>
    </xf>
    <xf numFmtId="174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4" fontId="21" fillId="0" borderId="21" xfId="0" applyNumberFormat="1" applyFont="1" applyFill="1" applyBorder="1" applyAlignment="1" applyProtection="1">
      <alignment/>
      <protection/>
    </xf>
    <xf numFmtId="174" fontId="21" fillId="0" borderId="18" xfId="0" applyNumberFormat="1" applyFont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4" fontId="21" fillId="0" borderId="19" xfId="0" applyNumberFormat="1" applyFont="1" applyBorder="1" applyAlignment="1" applyProtection="1">
      <alignment/>
      <protection/>
    </xf>
    <xf numFmtId="172" fontId="21" fillId="0" borderId="19" xfId="0" applyNumberFormat="1" applyFont="1" applyBorder="1" applyAlignment="1" applyProtection="1">
      <alignment/>
      <protection/>
    </xf>
    <xf numFmtId="174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4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4" fontId="21" fillId="0" borderId="16" xfId="0" applyNumberFormat="1" applyFont="1" applyBorder="1" applyAlignment="1" applyProtection="1">
      <alignment horizontal="center"/>
      <protection/>
    </xf>
    <xf numFmtId="174" fontId="21" fillId="0" borderId="18" xfId="0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4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4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4" fontId="21" fillId="0" borderId="56" xfId="0" applyNumberFormat="1" applyFont="1" applyFill="1" applyBorder="1" applyAlignment="1" applyProtection="1">
      <alignment horizontal="center"/>
      <protection/>
    </xf>
    <xf numFmtId="174" fontId="21" fillId="0" borderId="25" xfId="0" applyNumberFormat="1" applyFont="1" applyFill="1" applyBorder="1" applyAlignment="1" applyProtection="1">
      <alignment horizontal="center"/>
      <protection/>
    </xf>
    <xf numFmtId="174" fontId="21" fillId="0" borderId="24" xfId="0" applyNumberFormat="1" applyFont="1" applyFill="1" applyBorder="1" applyAlignment="1" applyProtection="1">
      <alignment horizontal="center"/>
      <protection/>
    </xf>
    <xf numFmtId="172" fontId="21" fillId="0" borderId="24" xfId="0" applyNumberFormat="1" applyFont="1" applyFill="1" applyBorder="1" applyAlignment="1" applyProtection="1">
      <alignment horizontal="center"/>
      <protection/>
    </xf>
    <xf numFmtId="174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4" fontId="21" fillId="0" borderId="48" xfId="0" applyNumberFormat="1" applyFont="1" applyFill="1" applyBorder="1" applyAlignment="1" applyProtection="1">
      <alignment/>
      <protection/>
    </xf>
    <xf numFmtId="174" fontId="21" fillId="0" borderId="40" xfId="0" applyNumberFormat="1" applyFont="1" applyFill="1" applyBorder="1" applyAlignment="1" applyProtection="1">
      <alignment/>
      <protection/>
    </xf>
    <xf numFmtId="174" fontId="21" fillId="0" borderId="41" xfId="0" applyNumberFormat="1" applyFont="1" applyFill="1" applyBorder="1" applyAlignment="1" applyProtection="1">
      <alignment/>
      <protection/>
    </xf>
    <xf numFmtId="172" fontId="21" fillId="0" borderId="41" xfId="0" applyNumberFormat="1" applyFont="1" applyFill="1" applyBorder="1" applyAlignment="1" applyProtection="1">
      <alignment/>
      <protection/>
    </xf>
    <xf numFmtId="174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4" fontId="21" fillId="0" borderId="20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4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0</v>
      </c>
      <c r="C5" s="25">
        <v>0</v>
      </c>
      <c r="D5" s="26">
        <v>0</v>
      </c>
      <c r="E5" s="26">
        <v>118136</v>
      </c>
      <c r="F5" s="26">
        <v>329543</v>
      </c>
      <c r="G5" s="26">
        <v>119357</v>
      </c>
      <c r="H5" s="26">
        <v>567036</v>
      </c>
      <c r="I5" s="26">
        <v>356119</v>
      </c>
      <c r="J5" s="26">
        <v>80199</v>
      </c>
      <c r="K5" s="26">
        <v>356119</v>
      </c>
      <c r="L5" s="26">
        <v>792437</v>
      </c>
      <c r="M5" s="26">
        <v>0</v>
      </c>
      <c r="N5" s="26">
        <v>356119</v>
      </c>
      <c r="O5" s="26">
        <v>356119</v>
      </c>
      <c r="P5" s="26">
        <v>712238</v>
      </c>
      <c r="Q5" s="26">
        <v>356119</v>
      </c>
      <c r="R5" s="26">
        <v>0</v>
      </c>
      <c r="S5" s="26">
        <v>0</v>
      </c>
      <c r="T5" s="26">
        <v>356119</v>
      </c>
      <c r="U5" s="26">
        <v>2427830</v>
      </c>
      <c r="V5" s="26">
        <v>0</v>
      </c>
      <c r="W5" s="26">
        <v>2427830</v>
      </c>
      <c r="X5" s="27">
        <v>0</v>
      </c>
      <c r="Y5" s="28">
        <v>0</v>
      </c>
    </row>
    <row r="6" spans="1:25" ht="13.5">
      <c r="A6" s="24" t="s">
        <v>31</v>
      </c>
      <c r="B6" s="2">
        <v>0</v>
      </c>
      <c r="C6" s="25">
        <v>0</v>
      </c>
      <c r="D6" s="26">
        <v>0</v>
      </c>
      <c r="E6" s="26">
        <v>5296</v>
      </c>
      <c r="F6" s="26">
        <v>24024</v>
      </c>
      <c r="G6" s="26">
        <v>10487</v>
      </c>
      <c r="H6" s="26">
        <v>39807</v>
      </c>
      <c r="I6" s="26">
        <v>13045</v>
      </c>
      <c r="J6" s="26">
        <v>17264</v>
      </c>
      <c r="K6" s="26">
        <v>13045</v>
      </c>
      <c r="L6" s="26">
        <v>43354</v>
      </c>
      <c r="M6" s="26">
        <v>0</v>
      </c>
      <c r="N6" s="26">
        <v>13045</v>
      </c>
      <c r="O6" s="26">
        <v>13045</v>
      </c>
      <c r="P6" s="26">
        <v>26090</v>
      </c>
      <c r="Q6" s="26">
        <v>13045</v>
      </c>
      <c r="R6" s="26">
        <v>0</v>
      </c>
      <c r="S6" s="26">
        <v>0</v>
      </c>
      <c r="T6" s="26">
        <v>13045</v>
      </c>
      <c r="U6" s="26">
        <v>122296</v>
      </c>
      <c r="V6" s="26">
        <v>0</v>
      </c>
      <c r="W6" s="26">
        <v>122296</v>
      </c>
      <c r="X6" s="27">
        <v>0</v>
      </c>
      <c r="Y6" s="28">
        <v>0</v>
      </c>
    </row>
    <row r="7" spans="1:25" ht="13.5">
      <c r="A7" s="24" t="s">
        <v>32</v>
      </c>
      <c r="B7" s="2">
        <v>0</v>
      </c>
      <c r="C7" s="25">
        <v>0</v>
      </c>
      <c r="D7" s="26">
        <v>0</v>
      </c>
      <c r="E7" s="26">
        <v>36772</v>
      </c>
      <c r="F7" s="26">
        <v>0</v>
      </c>
      <c r="G7" s="26">
        <v>1865</v>
      </c>
      <c r="H7" s="26">
        <v>38637</v>
      </c>
      <c r="I7" s="26">
        <v>1024</v>
      </c>
      <c r="J7" s="26">
        <v>9648</v>
      </c>
      <c r="K7" s="26">
        <v>1024</v>
      </c>
      <c r="L7" s="26">
        <v>11696</v>
      </c>
      <c r="M7" s="26">
        <v>0</v>
      </c>
      <c r="N7" s="26">
        <v>1024</v>
      </c>
      <c r="O7" s="26">
        <v>1024</v>
      </c>
      <c r="P7" s="26">
        <v>2048</v>
      </c>
      <c r="Q7" s="26">
        <v>1024</v>
      </c>
      <c r="R7" s="26">
        <v>0</v>
      </c>
      <c r="S7" s="26">
        <v>0</v>
      </c>
      <c r="T7" s="26">
        <v>1024</v>
      </c>
      <c r="U7" s="26">
        <v>53405</v>
      </c>
      <c r="V7" s="26">
        <v>0</v>
      </c>
      <c r="W7" s="26">
        <v>53405</v>
      </c>
      <c r="X7" s="27">
        <v>0</v>
      </c>
      <c r="Y7" s="28">
        <v>0</v>
      </c>
    </row>
    <row r="8" spans="1:25" ht="13.5">
      <c r="A8" s="24" t="s">
        <v>33</v>
      </c>
      <c r="B8" s="2">
        <v>0</v>
      </c>
      <c r="C8" s="25">
        <v>0</v>
      </c>
      <c r="D8" s="26">
        <v>0</v>
      </c>
      <c r="E8" s="26">
        <v>28394548</v>
      </c>
      <c r="F8" s="26">
        <v>9450000</v>
      </c>
      <c r="G8" s="26">
        <v>750000</v>
      </c>
      <c r="H8" s="26">
        <v>38594548</v>
      </c>
      <c r="I8" s="26">
        <v>555428</v>
      </c>
      <c r="J8" s="26">
        <v>57657367</v>
      </c>
      <c r="K8" s="26">
        <v>555428</v>
      </c>
      <c r="L8" s="26">
        <v>58768223</v>
      </c>
      <c r="M8" s="26">
        <v>0</v>
      </c>
      <c r="N8" s="26">
        <v>555428</v>
      </c>
      <c r="O8" s="26">
        <v>555428</v>
      </c>
      <c r="P8" s="26">
        <v>1110856</v>
      </c>
      <c r="Q8" s="26">
        <v>555428</v>
      </c>
      <c r="R8" s="26">
        <v>0</v>
      </c>
      <c r="S8" s="26">
        <v>0</v>
      </c>
      <c r="T8" s="26">
        <v>555428</v>
      </c>
      <c r="U8" s="26">
        <v>99029055</v>
      </c>
      <c r="V8" s="26">
        <v>0</v>
      </c>
      <c r="W8" s="26">
        <v>99029055</v>
      </c>
      <c r="X8" s="27">
        <v>0</v>
      </c>
      <c r="Y8" s="28">
        <v>0</v>
      </c>
    </row>
    <row r="9" spans="1:25" ht="13.5">
      <c r="A9" s="24" t="s">
        <v>34</v>
      </c>
      <c r="B9" s="2">
        <v>0</v>
      </c>
      <c r="C9" s="25">
        <v>0</v>
      </c>
      <c r="D9" s="26">
        <v>0</v>
      </c>
      <c r="E9" s="26">
        <v>325625</v>
      </c>
      <c r="F9" s="26">
        <v>322557</v>
      </c>
      <c r="G9" s="26">
        <v>193305</v>
      </c>
      <c r="H9" s="26">
        <v>841487</v>
      </c>
      <c r="I9" s="26">
        <v>105890</v>
      </c>
      <c r="J9" s="26">
        <v>2929397</v>
      </c>
      <c r="K9" s="26">
        <v>105890</v>
      </c>
      <c r="L9" s="26">
        <v>3141177</v>
      </c>
      <c r="M9" s="26">
        <v>0</v>
      </c>
      <c r="N9" s="26">
        <v>105890</v>
      </c>
      <c r="O9" s="26">
        <v>105890</v>
      </c>
      <c r="P9" s="26">
        <v>211780</v>
      </c>
      <c r="Q9" s="26">
        <v>105890</v>
      </c>
      <c r="R9" s="26">
        <v>0</v>
      </c>
      <c r="S9" s="26">
        <v>0</v>
      </c>
      <c r="T9" s="26">
        <v>105890</v>
      </c>
      <c r="U9" s="26">
        <v>4300334</v>
      </c>
      <c r="V9" s="26">
        <v>0</v>
      </c>
      <c r="W9" s="26">
        <v>4300334</v>
      </c>
      <c r="X9" s="27">
        <v>0</v>
      </c>
      <c r="Y9" s="28">
        <v>0</v>
      </c>
    </row>
    <row r="10" spans="1:25" ht="25.5">
      <c r="A10" s="29" t="s">
        <v>212</v>
      </c>
      <c r="B10" s="30">
        <f>SUM(B5:B9)</f>
        <v>0</v>
      </c>
      <c r="C10" s="31">
        <f aca="true" t="shared" si="0" ref="C10:Y10">SUM(C5:C9)</f>
        <v>0</v>
      </c>
      <c r="D10" s="32">
        <f t="shared" si="0"/>
        <v>0</v>
      </c>
      <c r="E10" s="32">
        <f t="shared" si="0"/>
        <v>28880377</v>
      </c>
      <c r="F10" s="32">
        <f t="shared" si="0"/>
        <v>10126124</v>
      </c>
      <c r="G10" s="32">
        <f t="shared" si="0"/>
        <v>1075014</v>
      </c>
      <c r="H10" s="32">
        <f t="shared" si="0"/>
        <v>40081515</v>
      </c>
      <c r="I10" s="32">
        <f t="shared" si="0"/>
        <v>1031506</v>
      </c>
      <c r="J10" s="32">
        <f t="shared" si="0"/>
        <v>60693875</v>
      </c>
      <c r="K10" s="32">
        <f t="shared" si="0"/>
        <v>1031506</v>
      </c>
      <c r="L10" s="32">
        <f t="shared" si="0"/>
        <v>62756887</v>
      </c>
      <c r="M10" s="32">
        <f t="shared" si="0"/>
        <v>0</v>
      </c>
      <c r="N10" s="32">
        <f t="shared" si="0"/>
        <v>1031506</v>
      </c>
      <c r="O10" s="32">
        <f t="shared" si="0"/>
        <v>1031506</v>
      </c>
      <c r="P10" s="32">
        <f t="shared" si="0"/>
        <v>2063012</v>
      </c>
      <c r="Q10" s="32">
        <f t="shared" si="0"/>
        <v>1031506</v>
      </c>
      <c r="R10" s="32">
        <f t="shared" si="0"/>
        <v>0</v>
      </c>
      <c r="S10" s="32">
        <f t="shared" si="0"/>
        <v>0</v>
      </c>
      <c r="T10" s="32">
        <f t="shared" si="0"/>
        <v>1031506</v>
      </c>
      <c r="U10" s="32">
        <f t="shared" si="0"/>
        <v>105932920</v>
      </c>
      <c r="V10" s="32">
        <f t="shared" si="0"/>
        <v>0</v>
      </c>
      <c r="W10" s="32">
        <f t="shared" si="0"/>
        <v>105932920</v>
      </c>
      <c r="X10" s="33">
        <f>+IF(V10&lt;&gt;0,(W10/V10)*100,0)</f>
        <v>0</v>
      </c>
      <c r="Y10" s="34">
        <f t="shared" si="0"/>
        <v>0</v>
      </c>
    </row>
    <row r="11" spans="1:25" ht="13.5">
      <c r="A11" s="24" t="s">
        <v>36</v>
      </c>
      <c r="B11" s="2">
        <v>0</v>
      </c>
      <c r="C11" s="25">
        <v>0</v>
      </c>
      <c r="D11" s="26">
        <v>0</v>
      </c>
      <c r="E11" s="26">
        <v>2575404</v>
      </c>
      <c r="F11" s="26">
        <v>2706289</v>
      </c>
      <c r="G11" s="26">
        <v>3157861</v>
      </c>
      <c r="H11" s="26">
        <v>8439554</v>
      </c>
      <c r="I11" s="26">
        <v>2726173</v>
      </c>
      <c r="J11" s="26">
        <v>2821256</v>
      </c>
      <c r="K11" s="26">
        <v>2726173</v>
      </c>
      <c r="L11" s="26">
        <v>8273602</v>
      </c>
      <c r="M11" s="26">
        <v>0</v>
      </c>
      <c r="N11" s="26">
        <v>2726173</v>
      </c>
      <c r="O11" s="26">
        <v>2726173</v>
      </c>
      <c r="P11" s="26">
        <v>5452346</v>
      </c>
      <c r="Q11" s="26">
        <v>2154245</v>
      </c>
      <c r="R11" s="26">
        <v>0</v>
      </c>
      <c r="S11" s="26">
        <v>0</v>
      </c>
      <c r="T11" s="26">
        <v>2154245</v>
      </c>
      <c r="U11" s="26">
        <v>24319747</v>
      </c>
      <c r="V11" s="26">
        <v>0</v>
      </c>
      <c r="W11" s="26">
        <v>24319747</v>
      </c>
      <c r="X11" s="27">
        <v>0</v>
      </c>
      <c r="Y11" s="28">
        <v>0</v>
      </c>
    </row>
    <row r="12" spans="1:25" ht="13.5">
      <c r="A12" s="24" t="s">
        <v>37</v>
      </c>
      <c r="B12" s="2">
        <v>0</v>
      </c>
      <c r="C12" s="25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7">
        <v>0</v>
      </c>
      <c r="Y12" s="28">
        <v>0</v>
      </c>
    </row>
    <row r="13" spans="1:25" ht="13.5">
      <c r="A13" s="24" t="s">
        <v>213</v>
      </c>
      <c r="B13" s="2">
        <v>0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7">
        <v>0</v>
      </c>
      <c r="Y13" s="28">
        <v>0</v>
      </c>
    </row>
    <row r="14" spans="1:25" ht="13.5">
      <c r="A14" s="24" t="s">
        <v>39</v>
      </c>
      <c r="B14" s="2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7">
        <v>0</v>
      </c>
      <c r="Y14" s="28">
        <v>0</v>
      </c>
    </row>
    <row r="15" spans="1:25" ht="13.5">
      <c r="A15" s="24" t="s">
        <v>40</v>
      </c>
      <c r="B15" s="2">
        <v>0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8">
        <v>0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0</v>
      </c>
      <c r="C17" s="25">
        <v>0</v>
      </c>
      <c r="D17" s="26">
        <v>0</v>
      </c>
      <c r="E17" s="26">
        <v>7157875</v>
      </c>
      <c r="F17" s="26">
        <v>5933161</v>
      </c>
      <c r="G17" s="26">
        <v>4945155</v>
      </c>
      <c r="H17" s="26">
        <v>18036191</v>
      </c>
      <c r="I17" s="26">
        <v>3587525</v>
      </c>
      <c r="J17" s="26">
        <v>1941390</v>
      </c>
      <c r="K17" s="26">
        <v>3587525</v>
      </c>
      <c r="L17" s="26">
        <v>9116440</v>
      </c>
      <c r="M17" s="26">
        <v>0</v>
      </c>
      <c r="N17" s="26">
        <v>3587525</v>
      </c>
      <c r="O17" s="26">
        <v>3587525</v>
      </c>
      <c r="P17" s="26">
        <v>7175050</v>
      </c>
      <c r="Q17" s="26">
        <v>2346565</v>
      </c>
      <c r="R17" s="26">
        <v>0</v>
      </c>
      <c r="S17" s="26">
        <v>0</v>
      </c>
      <c r="T17" s="26">
        <v>2346565</v>
      </c>
      <c r="U17" s="26">
        <v>36674246</v>
      </c>
      <c r="V17" s="26">
        <v>0</v>
      </c>
      <c r="W17" s="26">
        <v>36674246</v>
      </c>
      <c r="X17" s="27">
        <v>0</v>
      </c>
      <c r="Y17" s="28">
        <v>0</v>
      </c>
    </row>
    <row r="18" spans="1:25" ht="13.5">
      <c r="A18" s="36" t="s">
        <v>43</v>
      </c>
      <c r="B18" s="37">
        <f>SUM(B11:B17)</f>
        <v>0</v>
      </c>
      <c r="C18" s="38">
        <f aca="true" t="shared" si="1" ref="C18:Y18">SUM(C11:C17)</f>
        <v>0</v>
      </c>
      <c r="D18" s="39">
        <f t="shared" si="1"/>
        <v>0</v>
      </c>
      <c r="E18" s="39">
        <f t="shared" si="1"/>
        <v>9733279</v>
      </c>
      <c r="F18" s="39">
        <f t="shared" si="1"/>
        <v>8639450</v>
      </c>
      <c r="G18" s="39">
        <f t="shared" si="1"/>
        <v>8103016</v>
      </c>
      <c r="H18" s="39">
        <f t="shared" si="1"/>
        <v>26475745</v>
      </c>
      <c r="I18" s="39">
        <f t="shared" si="1"/>
        <v>6313698</v>
      </c>
      <c r="J18" s="39">
        <f t="shared" si="1"/>
        <v>4762646</v>
      </c>
      <c r="K18" s="39">
        <f t="shared" si="1"/>
        <v>6313698</v>
      </c>
      <c r="L18" s="39">
        <f t="shared" si="1"/>
        <v>17390042</v>
      </c>
      <c r="M18" s="39">
        <f t="shared" si="1"/>
        <v>0</v>
      </c>
      <c r="N18" s="39">
        <f t="shared" si="1"/>
        <v>6313698</v>
      </c>
      <c r="O18" s="39">
        <f t="shared" si="1"/>
        <v>6313698</v>
      </c>
      <c r="P18" s="39">
        <f t="shared" si="1"/>
        <v>12627396</v>
      </c>
      <c r="Q18" s="39">
        <f t="shared" si="1"/>
        <v>4500810</v>
      </c>
      <c r="R18" s="39">
        <f t="shared" si="1"/>
        <v>0</v>
      </c>
      <c r="S18" s="39">
        <f t="shared" si="1"/>
        <v>0</v>
      </c>
      <c r="T18" s="39">
        <f t="shared" si="1"/>
        <v>4500810</v>
      </c>
      <c r="U18" s="39">
        <f t="shared" si="1"/>
        <v>60993993</v>
      </c>
      <c r="V18" s="39">
        <f t="shared" si="1"/>
        <v>0</v>
      </c>
      <c r="W18" s="39">
        <f t="shared" si="1"/>
        <v>60993993</v>
      </c>
      <c r="X18" s="33">
        <f>+IF(V18&lt;&gt;0,(W18/V18)*100,0)</f>
        <v>0</v>
      </c>
      <c r="Y18" s="40">
        <f t="shared" si="1"/>
        <v>0</v>
      </c>
    </row>
    <row r="19" spans="1:25" ht="13.5">
      <c r="A19" s="36" t="s">
        <v>44</v>
      </c>
      <c r="B19" s="41">
        <f>+B10-B18</f>
        <v>0</v>
      </c>
      <c r="C19" s="42">
        <f aca="true" t="shared" si="2" ref="C19:Y19">+C10-C18</f>
        <v>0</v>
      </c>
      <c r="D19" s="43">
        <f t="shared" si="2"/>
        <v>0</v>
      </c>
      <c r="E19" s="43">
        <f t="shared" si="2"/>
        <v>19147098</v>
      </c>
      <c r="F19" s="43">
        <f t="shared" si="2"/>
        <v>1486674</v>
      </c>
      <c r="G19" s="43">
        <f t="shared" si="2"/>
        <v>-7028002</v>
      </c>
      <c r="H19" s="43">
        <f t="shared" si="2"/>
        <v>13605770</v>
      </c>
      <c r="I19" s="43">
        <f t="shared" si="2"/>
        <v>-5282192</v>
      </c>
      <c r="J19" s="43">
        <f t="shared" si="2"/>
        <v>55931229</v>
      </c>
      <c r="K19" s="43">
        <f t="shared" si="2"/>
        <v>-5282192</v>
      </c>
      <c r="L19" s="43">
        <f t="shared" si="2"/>
        <v>45366845</v>
      </c>
      <c r="M19" s="43">
        <f t="shared" si="2"/>
        <v>0</v>
      </c>
      <c r="N19" s="43">
        <f t="shared" si="2"/>
        <v>-5282192</v>
      </c>
      <c r="O19" s="43">
        <f t="shared" si="2"/>
        <v>-5282192</v>
      </c>
      <c r="P19" s="43">
        <f t="shared" si="2"/>
        <v>-10564384</v>
      </c>
      <c r="Q19" s="43">
        <f t="shared" si="2"/>
        <v>-3469304</v>
      </c>
      <c r="R19" s="43">
        <f t="shared" si="2"/>
        <v>0</v>
      </c>
      <c r="S19" s="43">
        <f t="shared" si="2"/>
        <v>0</v>
      </c>
      <c r="T19" s="43">
        <f t="shared" si="2"/>
        <v>-3469304</v>
      </c>
      <c r="U19" s="43">
        <f t="shared" si="2"/>
        <v>44938927</v>
      </c>
      <c r="V19" s="43">
        <f>IF(D10=D18,0,V10-V18)</f>
        <v>0</v>
      </c>
      <c r="W19" s="43">
        <f t="shared" si="2"/>
        <v>44938927</v>
      </c>
      <c r="X19" s="44">
        <f>+IF(V19&lt;&gt;0,(W19/V19)*100,0)</f>
        <v>0</v>
      </c>
      <c r="Y19" s="45">
        <f t="shared" si="2"/>
        <v>0</v>
      </c>
    </row>
    <row r="20" spans="1:25" ht="13.5">
      <c r="A20" s="24" t="s">
        <v>45</v>
      </c>
      <c r="B20" s="2">
        <v>0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0</v>
      </c>
      <c r="C22" s="53">
        <f aca="true" t="shared" si="3" ref="C22:Y22">SUM(C19:C21)</f>
        <v>0</v>
      </c>
      <c r="D22" s="54">
        <f t="shared" si="3"/>
        <v>0</v>
      </c>
      <c r="E22" s="54">
        <f t="shared" si="3"/>
        <v>19147098</v>
      </c>
      <c r="F22" s="54">
        <f t="shared" si="3"/>
        <v>1486674</v>
      </c>
      <c r="G22" s="54">
        <f t="shared" si="3"/>
        <v>-7028002</v>
      </c>
      <c r="H22" s="54">
        <f t="shared" si="3"/>
        <v>13605770</v>
      </c>
      <c r="I22" s="54">
        <f t="shared" si="3"/>
        <v>-5282192</v>
      </c>
      <c r="J22" s="54">
        <f t="shared" si="3"/>
        <v>55931229</v>
      </c>
      <c r="K22" s="54">
        <f t="shared" si="3"/>
        <v>-5282192</v>
      </c>
      <c r="L22" s="54">
        <f t="shared" si="3"/>
        <v>45366845</v>
      </c>
      <c r="M22" s="54">
        <f t="shared" si="3"/>
        <v>0</v>
      </c>
      <c r="N22" s="54">
        <f t="shared" si="3"/>
        <v>-5282192</v>
      </c>
      <c r="O22" s="54">
        <f t="shared" si="3"/>
        <v>-5282192</v>
      </c>
      <c r="P22" s="54">
        <f t="shared" si="3"/>
        <v>-10564384</v>
      </c>
      <c r="Q22" s="54">
        <f t="shared" si="3"/>
        <v>-3469304</v>
      </c>
      <c r="R22" s="54">
        <f t="shared" si="3"/>
        <v>0</v>
      </c>
      <c r="S22" s="54">
        <f t="shared" si="3"/>
        <v>0</v>
      </c>
      <c r="T22" s="54">
        <f t="shared" si="3"/>
        <v>-3469304</v>
      </c>
      <c r="U22" s="54">
        <f t="shared" si="3"/>
        <v>44938927</v>
      </c>
      <c r="V22" s="54">
        <f t="shared" si="3"/>
        <v>0</v>
      </c>
      <c r="W22" s="54">
        <f t="shared" si="3"/>
        <v>44938927</v>
      </c>
      <c r="X22" s="55">
        <f>+IF(V22&lt;&gt;0,(W22/V22)*100,0)</f>
        <v>0</v>
      </c>
      <c r="Y22" s="56">
        <f t="shared" si="3"/>
        <v>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0</v>
      </c>
      <c r="C24" s="42">
        <f aca="true" t="shared" si="4" ref="C24:Y24">SUM(C22:C23)</f>
        <v>0</v>
      </c>
      <c r="D24" s="43">
        <f t="shared" si="4"/>
        <v>0</v>
      </c>
      <c r="E24" s="43">
        <f t="shared" si="4"/>
        <v>19147098</v>
      </c>
      <c r="F24" s="43">
        <f t="shared" si="4"/>
        <v>1486674</v>
      </c>
      <c r="G24" s="43">
        <f t="shared" si="4"/>
        <v>-7028002</v>
      </c>
      <c r="H24" s="43">
        <f t="shared" si="4"/>
        <v>13605770</v>
      </c>
      <c r="I24" s="43">
        <f t="shared" si="4"/>
        <v>-5282192</v>
      </c>
      <c r="J24" s="43">
        <f t="shared" si="4"/>
        <v>55931229</v>
      </c>
      <c r="K24" s="43">
        <f t="shared" si="4"/>
        <v>-5282192</v>
      </c>
      <c r="L24" s="43">
        <f t="shared" si="4"/>
        <v>45366845</v>
      </c>
      <c r="M24" s="43">
        <f t="shared" si="4"/>
        <v>0</v>
      </c>
      <c r="N24" s="43">
        <f t="shared" si="4"/>
        <v>-5282192</v>
      </c>
      <c r="O24" s="43">
        <f t="shared" si="4"/>
        <v>-5282192</v>
      </c>
      <c r="P24" s="43">
        <f t="shared" si="4"/>
        <v>-10564384</v>
      </c>
      <c r="Q24" s="43">
        <f t="shared" si="4"/>
        <v>-3469304</v>
      </c>
      <c r="R24" s="43">
        <f t="shared" si="4"/>
        <v>0</v>
      </c>
      <c r="S24" s="43">
        <f t="shared" si="4"/>
        <v>0</v>
      </c>
      <c r="T24" s="43">
        <f t="shared" si="4"/>
        <v>-3469304</v>
      </c>
      <c r="U24" s="43">
        <f t="shared" si="4"/>
        <v>44938927</v>
      </c>
      <c r="V24" s="43">
        <f t="shared" si="4"/>
        <v>0</v>
      </c>
      <c r="W24" s="43">
        <f t="shared" si="4"/>
        <v>44938927</v>
      </c>
      <c r="X24" s="44">
        <f>+IF(V24&lt;&gt;0,(W24/V24)*100,0)</f>
        <v>0</v>
      </c>
      <c r="Y24" s="45">
        <f t="shared" si="4"/>
        <v>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0</v>
      </c>
      <c r="C27" s="65">
        <v>0</v>
      </c>
      <c r="D27" s="66">
        <v>0</v>
      </c>
      <c r="E27" s="66">
        <v>12605188</v>
      </c>
      <c r="F27" s="66">
        <v>3300603</v>
      </c>
      <c r="G27" s="66">
        <v>2081991</v>
      </c>
      <c r="H27" s="66">
        <v>17987782</v>
      </c>
      <c r="I27" s="66">
        <v>1093774</v>
      </c>
      <c r="J27" s="66">
        <v>1197951</v>
      </c>
      <c r="K27" s="66">
        <v>1811124</v>
      </c>
      <c r="L27" s="66">
        <v>4102849</v>
      </c>
      <c r="M27" s="66">
        <v>0</v>
      </c>
      <c r="N27" s="66">
        <v>2127962</v>
      </c>
      <c r="O27" s="66">
        <v>13560438</v>
      </c>
      <c r="P27" s="66">
        <v>15688400</v>
      </c>
      <c r="Q27" s="66">
        <v>1783170</v>
      </c>
      <c r="R27" s="66">
        <v>1750419</v>
      </c>
      <c r="S27" s="66">
        <v>0</v>
      </c>
      <c r="T27" s="66">
        <v>3533589</v>
      </c>
      <c r="U27" s="66">
        <v>41312620</v>
      </c>
      <c r="V27" s="66">
        <v>0</v>
      </c>
      <c r="W27" s="66">
        <v>41312620</v>
      </c>
      <c r="X27" s="67">
        <v>0</v>
      </c>
      <c r="Y27" s="68">
        <v>0</v>
      </c>
    </row>
    <row r="28" spans="1:25" ht="13.5">
      <c r="A28" s="69" t="s">
        <v>45</v>
      </c>
      <c r="B28" s="2">
        <v>0</v>
      </c>
      <c r="C28" s="25">
        <v>0</v>
      </c>
      <c r="D28" s="26">
        <v>0</v>
      </c>
      <c r="E28" s="26">
        <v>12542654</v>
      </c>
      <c r="F28" s="26">
        <v>3300603</v>
      </c>
      <c r="G28" s="26">
        <v>2081991</v>
      </c>
      <c r="H28" s="26">
        <v>17925248</v>
      </c>
      <c r="I28" s="26">
        <v>1093774</v>
      </c>
      <c r="J28" s="26">
        <v>1197951</v>
      </c>
      <c r="K28" s="26">
        <v>1811124</v>
      </c>
      <c r="L28" s="26">
        <v>4102849</v>
      </c>
      <c r="M28" s="26">
        <v>0</v>
      </c>
      <c r="N28" s="26">
        <v>2127962</v>
      </c>
      <c r="O28" s="26">
        <v>13466438</v>
      </c>
      <c r="P28" s="26">
        <v>15594400</v>
      </c>
      <c r="Q28" s="26">
        <v>1783170</v>
      </c>
      <c r="R28" s="26">
        <v>1750419</v>
      </c>
      <c r="S28" s="26">
        <v>0</v>
      </c>
      <c r="T28" s="26">
        <v>3533589</v>
      </c>
      <c r="U28" s="26">
        <v>41156086</v>
      </c>
      <c r="V28" s="26">
        <v>0</v>
      </c>
      <c r="W28" s="26">
        <v>41156086</v>
      </c>
      <c r="X28" s="27">
        <v>0</v>
      </c>
      <c r="Y28" s="28">
        <v>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0</v>
      </c>
      <c r="D32" s="66">
        <f t="shared" si="5"/>
        <v>0</v>
      </c>
      <c r="E32" s="66">
        <f t="shared" si="5"/>
        <v>12542654</v>
      </c>
      <c r="F32" s="66">
        <f t="shared" si="5"/>
        <v>3300603</v>
      </c>
      <c r="G32" s="66">
        <f t="shared" si="5"/>
        <v>2081991</v>
      </c>
      <c r="H32" s="66">
        <f t="shared" si="5"/>
        <v>17925248</v>
      </c>
      <c r="I32" s="66">
        <f t="shared" si="5"/>
        <v>1093774</v>
      </c>
      <c r="J32" s="66">
        <f t="shared" si="5"/>
        <v>1197951</v>
      </c>
      <c r="K32" s="66">
        <f t="shared" si="5"/>
        <v>1811124</v>
      </c>
      <c r="L32" s="66">
        <f t="shared" si="5"/>
        <v>4102849</v>
      </c>
      <c r="M32" s="66">
        <f t="shared" si="5"/>
        <v>0</v>
      </c>
      <c r="N32" s="66">
        <f t="shared" si="5"/>
        <v>2127962</v>
      </c>
      <c r="O32" s="66">
        <f t="shared" si="5"/>
        <v>13466438</v>
      </c>
      <c r="P32" s="66">
        <f t="shared" si="5"/>
        <v>15594400</v>
      </c>
      <c r="Q32" s="66">
        <f t="shared" si="5"/>
        <v>1783170</v>
      </c>
      <c r="R32" s="66">
        <f t="shared" si="5"/>
        <v>1750419</v>
      </c>
      <c r="S32" s="66">
        <f t="shared" si="5"/>
        <v>0</v>
      </c>
      <c r="T32" s="66">
        <f t="shared" si="5"/>
        <v>3533589</v>
      </c>
      <c r="U32" s="66">
        <f t="shared" si="5"/>
        <v>41156086</v>
      </c>
      <c r="V32" s="66">
        <f t="shared" si="5"/>
        <v>0</v>
      </c>
      <c r="W32" s="66">
        <f t="shared" si="5"/>
        <v>41156086</v>
      </c>
      <c r="X32" s="67">
        <f>+IF(V32&lt;&gt;0,(W32/V32)*100,0)</f>
        <v>0</v>
      </c>
      <c r="Y32" s="68">
        <f t="shared" si="5"/>
        <v>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0</v>
      </c>
      <c r="C35" s="25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7">
        <v>0</v>
      </c>
      <c r="Y35" s="28">
        <v>0</v>
      </c>
    </row>
    <row r="36" spans="1:25" ht="13.5">
      <c r="A36" s="24" t="s">
        <v>56</v>
      </c>
      <c r="B36" s="2">
        <v>0</v>
      </c>
      <c r="C36" s="25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7">
        <v>0</v>
      </c>
      <c r="Y36" s="28">
        <v>0</v>
      </c>
    </row>
    <row r="37" spans="1:25" ht="13.5">
      <c r="A37" s="24" t="s">
        <v>57</v>
      </c>
      <c r="B37" s="2">
        <v>0</v>
      </c>
      <c r="C37" s="25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7">
        <v>0</v>
      </c>
      <c r="Y37" s="28">
        <v>0</v>
      </c>
    </row>
    <row r="38" spans="1:25" ht="13.5">
      <c r="A38" s="24" t="s">
        <v>58</v>
      </c>
      <c r="B38" s="2">
        <v>0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8">
        <v>0</v>
      </c>
    </row>
    <row r="39" spans="1:25" ht="13.5">
      <c r="A39" s="24" t="s">
        <v>59</v>
      </c>
      <c r="B39" s="2">
        <v>0</v>
      </c>
      <c r="C39" s="25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7">
        <v>0</v>
      </c>
      <c r="Y39" s="28">
        <v>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59133978</v>
      </c>
      <c r="C42" s="25">
        <v>0</v>
      </c>
      <c r="D42" s="26">
        <v>0</v>
      </c>
      <c r="E42" s="26">
        <v>23996333</v>
      </c>
      <c r="F42" s="26">
        <v>4810318</v>
      </c>
      <c r="G42" s="26">
        <v>-4193872</v>
      </c>
      <c r="H42" s="26">
        <v>24612779</v>
      </c>
      <c r="I42" s="26">
        <v>-4082833</v>
      </c>
      <c r="J42" s="26">
        <v>57308572</v>
      </c>
      <c r="K42" s="26">
        <v>-23902930</v>
      </c>
      <c r="L42" s="26">
        <v>29322809</v>
      </c>
      <c r="M42" s="26">
        <v>0</v>
      </c>
      <c r="N42" s="26">
        <v>-3114045</v>
      </c>
      <c r="O42" s="26">
        <v>14163170</v>
      </c>
      <c r="P42" s="26">
        <v>11049125</v>
      </c>
      <c r="Q42" s="26">
        <v>-17799374</v>
      </c>
      <c r="R42" s="26">
        <v>-8407239</v>
      </c>
      <c r="S42" s="26">
        <v>0</v>
      </c>
      <c r="T42" s="26">
        <v>-26206613</v>
      </c>
      <c r="U42" s="26">
        <v>38778100</v>
      </c>
      <c r="V42" s="26">
        <v>0</v>
      </c>
      <c r="W42" s="26">
        <v>38778100</v>
      </c>
      <c r="X42" s="27">
        <v>0</v>
      </c>
      <c r="Y42" s="28">
        <v>0</v>
      </c>
    </row>
    <row r="43" spans="1:25" ht="13.5">
      <c r="A43" s="24" t="s">
        <v>62</v>
      </c>
      <c r="B43" s="2">
        <v>-58048887</v>
      </c>
      <c r="C43" s="25">
        <v>0</v>
      </c>
      <c r="D43" s="26">
        <v>0</v>
      </c>
      <c r="E43" s="26">
        <v>-4849234</v>
      </c>
      <c r="F43" s="26">
        <v>-3300603</v>
      </c>
      <c r="G43" s="26">
        <v>-2396333</v>
      </c>
      <c r="H43" s="26">
        <v>-10546170</v>
      </c>
      <c r="I43" s="26">
        <v>-1191261</v>
      </c>
      <c r="J43" s="26">
        <v>-1353990</v>
      </c>
      <c r="K43" s="26">
        <v>-14817426</v>
      </c>
      <c r="L43" s="26">
        <v>-17362677</v>
      </c>
      <c r="M43" s="26">
        <v>0</v>
      </c>
      <c r="N43" s="26">
        <v>3591250</v>
      </c>
      <c r="O43" s="26">
        <v>4417512</v>
      </c>
      <c r="P43" s="26">
        <v>8008762</v>
      </c>
      <c r="Q43" s="26">
        <v>-1018718</v>
      </c>
      <c r="R43" s="26">
        <v>8491452</v>
      </c>
      <c r="S43" s="26">
        <v>0</v>
      </c>
      <c r="T43" s="26">
        <v>7472734</v>
      </c>
      <c r="U43" s="26">
        <v>-12427351</v>
      </c>
      <c r="V43" s="26">
        <v>0</v>
      </c>
      <c r="W43" s="26">
        <v>-12427351</v>
      </c>
      <c r="X43" s="27">
        <v>0</v>
      </c>
      <c r="Y43" s="28">
        <v>0</v>
      </c>
    </row>
    <row r="44" spans="1:25" ht="13.5">
      <c r="A44" s="24" t="s">
        <v>63</v>
      </c>
      <c r="B44" s="2">
        <v>0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-17950</v>
      </c>
      <c r="O44" s="26">
        <v>-50</v>
      </c>
      <c r="P44" s="26">
        <v>-18000</v>
      </c>
      <c r="Q44" s="26">
        <v>0</v>
      </c>
      <c r="R44" s="26">
        <v>0</v>
      </c>
      <c r="S44" s="26">
        <v>0</v>
      </c>
      <c r="T44" s="26">
        <v>0</v>
      </c>
      <c r="U44" s="26">
        <v>-18000</v>
      </c>
      <c r="V44" s="26">
        <v>0</v>
      </c>
      <c r="W44" s="26">
        <v>-18000</v>
      </c>
      <c r="X44" s="27">
        <v>0</v>
      </c>
      <c r="Y44" s="28">
        <v>0</v>
      </c>
    </row>
    <row r="45" spans="1:25" ht="13.5">
      <c r="A45" s="36" t="s">
        <v>64</v>
      </c>
      <c r="B45" s="3">
        <v>-844229</v>
      </c>
      <c r="C45" s="65">
        <v>0</v>
      </c>
      <c r="D45" s="66">
        <v>0</v>
      </c>
      <c r="E45" s="66">
        <v>17066663</v>
      </c>
      <c r="F45" s="66">
        <v>18576378</v>
      </c>
      <c r="G45" s="66">
        <v>11986173</v>
      </c>
      <c r="H45" s="66">
        <v>11986173</v>
      </c>
      <c r="I45" s="66">
        <v>6712079</v>
      </c>
      <c r="J45" s="66">
        <v>62666661</v>
      </c>
      <c r="K45" s="66">
        <v>23946305</v>
      </c>
      <c r="L45" s="66">
        <v>23946305</v>
      </c>
      <c r="M45" s="66">
        <v>23946305</v>
      </c>
      <c r="N45" s="66">
        <v>24405560</v>
      </c>
      <c r="O45" s="66">
        <v>42986192</v>
      </c>
      <c r="P45" s="66">
        <v>42986192</v>
      </c>
      <c r="Q45" s="66">
        <v>24168100</v>
      </c>
      <c r="R45" s="66">
        <v>24252313</v>
      </c>
      <c r="S45" s="66">
        <v>24252313</v>
      </c>
      <c r="T45" s="66">
        <v>24252313</v>
      </c>
      <c r="U45" s="66">
        <v>24252313</v>
      </c>
      <c r="V45" s="66">
        <v>0</v>
      </c>
      <c r="W45" s="66">
        <v>24252313</v>
      </c>
      <c r="X45" s="67">
        <v>0</v>
      </c>
      <c r="Y45" s="68">
        <v>0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0</v>
      </c>
      <c r="C49" s="95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0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0</v>
      </c>
      <c r="E5" s="66">
        <f t="shared" si="0"/>
        <v>0</v>
      </c>
      <c r="F5" s="66">
        <f t="shared" si="0"/>
        <v>28880377</v>
      </c>
      <c r="G5" s="66">
        <f t="shared" si="0"/>
        <v>10126124</v>
      </c>
      <c r="H5" s="66">
        <f t="shared" si="0"/>
        <v>1020686</v>
      </c>
      <c r="I5" s="66">
        <f t="shared" si="0"/>
        <v>40027187</v>
      </c>
      <c r="J5" s="66">
        <f t="shared" si="0"/>
        <v>1031506</v>
      </c>
      <c r="K5" s="66">
        <f t="shared" si="0"/>
        <v>60693875</v>
      </c>
      <c r="L5" s="66">
        <f t="shared" si="0"/>
        <v>1031506</v>
      </c>
      <c r="M5" s="66">
        <f t="shared" si="0"/>
        <v>62756887</v>
      </c>
      <c r="N5" s="66">
        <f t="shared" si="0"/>
        <v>0</v>
      </c>
      <c r="O5" s="66">
        <f t="shared" si="0"/>
        <v>1031506</v>
      </c>
      <c r="P5" s="66">
        <f t="shared" si="0"/>
        <v>1031506</v>
      </c>
      <c r="Q5" s="66">
        <f t="shared" si="0"/>
        <v>2063012</v>
      </c>
      <c r="R5" s="66">
        <f t="shared" si="0"/>
        <v>1031506</v>
      </c>
      <c r="S5" s="66">
        <f t="shared" si="0"/>
        <v>0</v>
      </c>
      <c r="T5" s="66">
        <f t="shared" si="0"/>
        <v>0</v>
      </c>
      <c r="U5" s="66">
        <f t="shared" si="0"/>
        <v>1031506</v>
      </c>
      <c r="V5" s="66">
        <f t="shared" si="0"/>
        <v>105878592</v>
      </c>
      <c r="W5" s="66">
        <f t="shared" si="0"/>
        <v>0</v>
      </c>
      <c r="X5" s="66">
        <f t="shared" si="0"/>
        <v>105878592</v>
      </c>
      <c r="Y5" s="103">
        <f>+IF(W5&lt;&gt;0,+(X5/W5)*100,0)</f>
        <v>0</v>
      </c>
      <c r="Z5" s="119">
        <f>SUM(Z6:Z8)</f>
        <v>0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>
        <v>0</v>
      </c>
      <c r="Z6" s="121"/>
    </row>
    <row r="7" spans="1:26" ht="13.5">
      <c r="A7" s="104" t="s">
        <v>75</v>
      </c>
      <c r="B7" s="102"/>
      <c r="C7" s="123"/>
      <c r="D7" s="124"/>
      <c r="E7" s="125"/>
      <c r="F7" s="125">
        <v>28880377</v>
      </c>
      <c r="G7" s="125">
        <v>10126124</v>
      </c>
      <c r="H7" s="125">
        <v>1020686</v>
      </c>
      <c r="I7" s="125">
        <v>40027187</v>
      </c>
      <c r="J7" s="125">
        <v>1031506</v>
      </c>
      <c r="K7" s="125">
        <v>60693875</v>
      </c>
      <c r="L7" s="125">
        <v>1031506</v>
      </c>
      <c r="M7" s="125">
        <v>62756887</v>
      </c>
      <c r="N7" s="125"/>
      <c r="O7" s="125">
        <v>1031506</v>
      </c>
      <c r="P7" s="125">
        <v>1031506</v>
      </c>
      <c r="Q7" s="125">
        <v>2063012</v>
      </c>
      <c r="R7" s="125">
        <v>1031506</v>
      </c>
      <c r="S7" s="125"/>
      <c r="T7" s="125"/>
      <c r="U7" s="125">
        <v>1031506</v>
      </c>
      <c r="V7" s="125">
        <v>105878592</v>
      </c>
      <c r="W7" s="125"/>
      <c r="X7" s="125">
        <v>105878592</v>
      </c>
      <c r="Y7" s="107">
        <v>0</v>
      </c>
      <c r="Z7" s="123"/>
    </row>
    <row r="8" spans="1:26" ht="13.5">
      <c r="A8" s="104" t="s">
        <v>76</v>
      </c>
      <c r="B8" s="102"/>
      <c r="C8" s="121"/>
      <c r="D8" s="12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>
        <v>0</v>
      </c>
      <c r="Z8" s="121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54328</v>
      </c>
      <c r="I9" s="66">
        <f t="shared" si="1"/>
        <v>54328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54328</v>
      </c>
      <c r="W9" s="66">
        <f t="shared" si="1"/>
        <v>0</v>
      </c>
      <c r="X9" s="66">
        <f t="shared" si="1"/>
        <v>54328</v>
      </c>
      <c r="Y9" s="103">
        <f>+IF(W9&lt;&gt;0,+(X9/W9)*100,0)</f>
        <v>0</v>
      </c>
      <c r="Z9" s="119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>
        <v>0</v>
      </c>
      <c r="Z10" s="121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>
        <v>54328</v>
      </c>
      <c r="I12" s="26">
        <v>54328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>
        <v>54328</v>
      </c>
      <c r="W12" s="26"/>
      <c r="X12" s="26">
        <v>54328</v>
      </c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0</v>
      </c>
      <c r="W15" s="66">
        <f t="shared" si="2"/>
        <v>0</v>
      </c>
      <c r="X15" s="66">
        <f t="shared" si="2"/>
        <v>0</v>
      </c>
      <c r="Y15" s="103">
        <f>+IF(W15&lt;&gt;0,+(X15/W15)*100,0)</f>
        <v>0</v>
      </c>
      <c r="Z15" s="119">
        <f>SUM(Z16:Z18)</f>
        <v>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>
        <v>0</v>
      </c>
      <c r="Z16" s="121"/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119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0</v>
      </c>
      <c r="D25" s="139">
        <f t="shared" si="4"/>
        <v>0</v>
      </c>
      <c r="E25" s="39">
        <f t="shared" si="4"/>
        <v>0</v>
      </c>
      <c r="F25" s="39">
        <f t="shared" si="4"/>
        <v>28880377</v>
      </c>
      <c r="G25" s="39">
        <f t="shared" si="4"/>
        <v>10126124</v>
      </c>
      <c r="H25" s="39">
        <f t="shared" si="4"/>
        <v>1075014</v>
      </c>
      <c r="I25" s="39">
        <f t="shared" si="4"/>
        <v>40081515</v>
      </c>
      <c r="J25" s="39">
        <f t="shared" si="4"/>
        <v>1031506</v>
      </c>
      <c r="K25" s="39">
        <f t="shared" si="4"/>
        <v>60693875</v>
      </c>
      <c r="L25" s="39">
        <f t="shared" si="4"/>
        <v>1031506</v>
      </c>
      <c r="M25" s="39">
        <f t="shared" si="4"/>
        <v>62756887</v>
      </c>
      <c r="N25" s="39">
        <f t="shared" si="4"/>
        <v>0</v>
      </c>
      <c r="O25" s="39">
        <f t="shared" si="4"/>
        <v>1031506</v>
      </c>
      <c r="P25" s="39">
        <f t="shared" si="4"/>
        <v>1031506</v>
      </c>
      <c r="Q25" s="39">
        <f t="shared" si="4"/>
        <v>2063012</v>
      </c>
      <c r="R25" s="39">
        <f t="shared" si="4"/>
        <v>1031506</v>
      </c>
      <c r="S25" s="39">
        <f t="shared" si="4"/>
        <v>0</v>
      </c>
      <c r="T25" s="39">
        <f t="shared" si="4"/>
        <v>0</v>
      </c>
      <c r="U25" s="39">
        <f t="shared" si="4"/>
        <v>1031506</v>
      </c>
      <c r="V25" s="39">
        <f t="shared" si="4"/>
        <v>105932920</v>
      </c>
      <c r="W25" s="39">
        <f t="shared" si="4"/>
        <v>0</v>
      </c>
      <c r="X25" s="39">
        <f t="shared" si="4"/>
        <v>105932920</v>
      </c>
      <c r="Y25" s="140">
        <f>+IF(W25&lt;&gt;0,+(X25/W25)*100,0)</f>
        <v>0</v>
      </c>
      <c r="Z25" s="138">
        <f>+Z5+Z9+Z15+Z19+Z24</f>
        <v>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0</v>
      </c>
      <c r="D28" s="120">
        <f t="shared" si="5"/>
        <v>0</v>
      </c>
      <c r="E28" s="66">
        <f t="shared" si="5"/>
        <v>0</v>
      </c>
      <c r="F28" s="66">
        <f t="shared" si="5"/>
        <v>4080455</v>
      </c>
      <c r="G28" s="66">
        <f t="shared" si="5"/>
        <v>3955510</v>
      </c>
      <c r="H28" s="66">
        <f t="shared" si="5"/>
        <v>4625512</v>
      </c>
      <c r="I28" s="66">
        <f t="shared" si="5"/>
        <v>12661477</v>
      </c>
      <c r="J28" s="66">
        <f t="shared" si="5"/>
        <v>3917423</v>
      </c>
      <c r="K28" s="66">
        <f t="shared" si="5"/>
        <v>2563194</v>
      </c>
      <c r="L28" s="66">
        <f t="shared" si="5"/>
        <v>3917423</v>
      </c>
      <c r="M28" s="66">
        <f t="shared" si="5"/>
        <v>10398040</v>
      </c>
      <c r="N28" s="66">
        <f t="shared" si="5"/>
        <v>0</v>
      </c>
      <c r="O28" s="66">
        <f t="shared" si="5"/>
        <v>3917423</v>
      </c>
      <c r="P28" s="66">
        <f t="shared" si="5"/>
        <v>3917423</v>
      </c>
      <c r="Q28" s="66">
        <f t="shared" si="5"/>
        <v>7834846</v>
      </c>
      <c r="R28" s="66">
        <f t="shared" si="5"/>
        <v>3917423</v>
      </c>
      <c r="S28" s="66">
        <f t="shared" si="5"/>
        <v>0</v>
      </c>
      <c r="T28" s="66">
        <f t="shared" si="5"/>
        <v>0</v>
      </c>
      <c r="U28" s="66">
        <f t="shared" si="5"/>
        <v>3917423</v>
      </c>
      <c r="V28" s="66">
        <f t="shared" si="5"/>
        <v>34811786</v>
      </c>
      <c r="W28" s="66">
        <f t="shared" si="5"/>
        <v>0</v>
      </c>
      <c r="X28" s="66">
        <f t="shared" si="5"/>
        <v>34811786</v>
      </c>
      <c r="Y28" s="103">
        <f>+IF(W28&lt;&gt;0,+(X28/W28)*100,0)</f>
        <v>0</v>
      </c>
      <c r="Z28" s="119">
        <f>SUM(Z29:Z31)</f>
        <v>0</v>
      </c>
    </row>
    <row r="29" spans="1:26" ht="13.5">
      <c r="A29" s="104" t="s">
        <v>74</v>
      </c>
      <c r="B29" s="102"/>
      <c r="C29" s="121"/>
      <c r="D29" s="122"/>
      <c r="E29" s="26"/>
      <c r="F29" s="26">
        <v>892728</v>
      </c>
      <c r="G29" s="26">
        <v>857457</v>
      </c>
      <c r="H29" s="26">
        <v>1467159</v>
      </c>
      <c r="I29" s="26">
        <v>3217344</v>
      </c>
      <c r="J29" s="26">
        <v>1088026</v>
      </c>
      <c r="K29" s="26">
        <v>1120667</v>
      </c>
      <c r="L29" s="26">
        <v>1088026</v>
      </c>
      <c r="M29" s="26">
        <v>3296719</v>
      </c>
      <c r="N29" s="26"/>
      <c r="O29" s="26">
        <v>1088026</v>
      </c>
      <c r="P29" s="26">
        <v>1088026</v>
      </c>
      <c r="Q29" s="26">
        <v>2176052</v>
      </c>
      <c r="R29" s="26">
        <v>1088026</v>
      </c>
      <c r="S29" s="26"/>
      <c r="T29" s="26"/>
      <c r="U29" s="26">
        <v>1088026</v>
      </c>
      <c r="V29" s="26">
        <v>9778141</v>
      </c>
      <c r="W29" s="26"/>
      <c r="X29" s="26">
        <v>9778141</v>
      </c>
      <c r="Y29" s="106">
        <v>0</v>
      </c>
      <c r="Z29" s="121"/>
    </row>
    <row r="30" spans="1:26" ht="13.5">
      <c r="A30" s="104" t="s">
        <v>75</v>
      </c>
      <c r="B30" s="102"/>
      <c r="C30" s="123"/>
      <c r="D30" s="124"/>
      <c r="E30" s="125"/>
      <c r="F30" s="125">
        <v>1945002</v>
      </c>
      <c r="G30" s="125">
        <v>1871837</v>
      </c>
      <c r="H30" s="125">
        <v>1749234</v>
      </c>
      <c r="I30" s="125">
        <v>5566073</v>
      </c>
      <c r="J30" s="125">
        <v>1732780</v>
      </c>
      <c r="K30" s="125">
        <v>333816</v>
      </c>
      <c r="L30" s="125">
        <v>1732780</v>
      </c>
      <c r="M30" s="125">
        <v>3799376</v>
      </c>
      <c r="N30" s="125"/>
      <c r="O30" s="125">
        <v>1732780</v>
      </c>
      <c r="P30" s="125">
        <v>1732780</v>
      </c>
      <c r="Q30" s="125">
        <v>3465560</v>
      </c>
      <c r="R30" s="125">
        <v>1732780</v>
      </c>
      <c r="S30" s="125"/>
      <c r="T30" s="125"/>
      <c r="U30" s="125">
        <v>1732780</v>
      </c>
      <c r="V30" s="125">
        <v>14563789</v>
      </c>
      <c r="W30" s="125"/>
      <c r="X30" s="125">
        <v>14563789</v>
      </c>
      <c r="Y30" s="107">
        <v>0</v>
      </c>
      <c r="Z30" s="123"/>
    </row>
    <row r="31" spans="1:26" ht="13.5">
      <c r="A31" s="104" t="s">
        <v>76</v>
      </c>
      <c r="B31" s="102"/>
      <c r="C31" s="121"/>
      <c r="D31" s="122"/>
      <c r="E31" s="26"/>
      <c r="F31" s="26">
        <v>1242725</v>
      </c>
      <c r="G31" s="26">
        <v>1226216</v>
      </c>
      <c r="H31" s="26">
        <v>1409119</v>
      </c>
      <c r="I31" s="26">
        <v>3878060</v>
      </c>
      <c r="J31" s="26">
        <v>1096617</v>
      </c>
      <c r="K31" s="26">
        <v>1108711</v>
      </c>
      <c r="L31" s="26">
        <v>1096617</v>
      </c>
      <c r="M31" s="26">
        <v>3301945</v>
      </c>
      <c r="N31" s="26"/>
      <c r="O31" s="26">
        <v>1096617</v>
      </c>
      <c r="P31" s="26">
        <v>1096617</v>
      </c>
      <c r="Q31" s="26">
        <v>2193234</v>
      </c>
      <c r="R31" s="26">
        <v>1096617</v>
      </c>
      <c r="S31" s="26"/>
      <c r="T31" s="26"/>
      <c r="U31" s="26">
        <v>1096617</v>
      </c>
      <c r="V31" s="26">
        <v>10469856</v>
      </c>
      <c r="W31" s="26"/>
      <c r="X31" s="26">
        <v>10469856</v>
      </c>
      <c r="Y31" s="106">
        <v>0</v>
      </c>
      <c r="Z31" s="121"/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0</v>
      </c>
      <c r="E32" s="66">
        <f t="shared" si="6"/>
        <v>0</v>
      </c>
      <c r="F32" s="66">
        <f t="shared" si="6"/>
        <v>504168</v>
      </c>
      <c r="G32" s="66">
        <f t="shared" si="6"/>
        <v>574342</v>
      </c>
      <c r="H32" s="66">
        <f t="shared" si="6"/>
        <v>303571</v>
      </c>
      <c r="I32" s="66">
        <f t="shared" si="6"/>
        <v>1382081</v>
      </c>
      <c r="J32" s="66">
        <f t="shared" si="6"/>
        <v>316064</v>
      </c>
      <c r="K32" s="66">
        <f t="shared" si="6"/>
        <v>299775</v>
      </c>
      <c r="L32" s="66">
        <f t="shared" si="6"/>
        <v>316064</v>
      </c>
      <c r="M32" s="66">
        <f t="shared" si="6"/>
        <v>931903</v>
      </c>
      <c r="N32" s="66">
        <f t="shared" si="6"/>
        <v>0</v>
      </c>
      <c r="O32" s="66">
        <f t="shared" si="6"/>
        <v>316064</v>
      </c>
      <c r="P32" s="66">
        <f t="shared" si="6"/>
        <v>316064</v>
      </c>
      <c r="Q32" s="66">
        <f t="shared" si="6"/>
        <v>632128</v>
      </c>
      <c r="R32" s="66">
        <f t="shared" si="6"/>
        <v>316064</v>
      </c>
      <c r="S32" s="66">
        <f t="shared" si="6"/>
        <v>0</v>
      </c>
      <c r="T32" s="66">
        <f t="shared" si="6"/>
        <v>0</v>
      </c>
      <c r="U32" s="66">
        <f t="shared" si="6"/>
        <v>316064</v>
      </c>
      <c r="V32" s="66">
        <f t="shared" si="6"/>
        <v>3262176</v>
      </c>
      <c r="W32" s="66">
        <f t="shared" si="6"/>
        <v>0</v>
      </c>
      <c r="X32" s="66">
        <f t="shared" si="6"/>
        <v>3262176</v>
      </c>
      <c r="Y32" s="103">
        <f>+IF(W32&lt;&gt;0,+(X32/W32)*100,0)</f>
        <v>0</v>
      </c>
      <c r="Z32" s="119">
        <f>SUM(Z33:Z37)</f>
        <v>0</v>
      </c>
    </row>
    <row r="33" spans="1:26" ht="13.5">
      <c r="A33" s="104" t="s">
        <v>78</v>
      </c>
      <c r="B33" s="102"/>
      <c r="C33" s="121"/>
      <c r="D33" s="122"/>
      <c r="E33" s="26"/>
      <c r="F33" s="26"/>
      <c r="G33" s="26">
        <v>2000</v>
      </c>
      <c r="H33" s="26">
        <v>34420</v>
      </c>
      <c r="I33" s="26">
        <v>36420</v>
      </c>
      <c r="J33" s="26">
        <v>47958</v>
      </c>
      <c r="K33" s="26">
        <v>47958</v>
      </c>
      <c r="L33" s="26">
        <v>47958</v>
      </c>
      <c r="M33" s="26">
        <v>143874</v>
      </c>
      <c r="N33" s="26"/>
      <c r="O33" s="26">
        <v>47958</v>
      </c>
      <c r="P33" s="26">
        <v>47958</v>
      </c>
      <c r="Q33" s="26">
        <v>95916</v>
      </c>
      <c r="R33" s="26">
        <v>47958</v>
      </c>
      <c r="S33" s="26"/>
      <c r="T33" s="26"/>
      <c r="U33" s="26">
        <v>47958</v>
      </c>
      <c r="V33" s="26">
        <v>324168</v>
      </c>
      <c r="W33" s="26"/>
      <c r="X33" s="26">
        <v>324168</v>
      </c>
      <c r="Y33" s="106">
        <v>0</v>
      </c>
      <c r="Z33" s="121"/>
    </row>
    <row r="34" spans="1:26" ht="13.5">
      <c r="A34" s="104" t="s">
        <v>79</v>
      </c>
      <c r="B34" s="102"/>
      <c r="C34" s="121"/>
      <c r="D34" s="122"/>
      <c r="E34" s="26"/>
      <c r="F34" s="26">
        <v>62026</v>
      </c>
      <c r="G34" s="26">
        <v>53543</v>
      </c>
      <c r="H34" s="26">
        <v>30369</v>
      </c>
      <c r="I34" s="26">
        <v>145938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>
        <v>145938</v>
      </c>
      <c r="W34" s="26"/>
      <c r="X34" s="26">
        <v>145938</v>
      </c>
      <c r="Y34" s="106">
        <v>0</v>
      </c>
      <c r="Z34" s="121"/>
    </row>
    <row r="35" spans="1:26" ht="13.5">
      <c r="A35" s="104" t="s">
        <v>80</v>
      </c>
      <c r="B35" s="102"/>
      <c r="C35" s="121"/>
      <c r="D35" s="122"/>
      <c r="E35" s="26"/>
      <c r="F35" s="26">
        <v>442142</v>
      </c>
      <c r="G35" s="26">
        <v>518799</v>
      </c>
      <c r="H35" s="26">
        <v>238782</v>
      </c>
      <c r="I35" s="26">
        <v>1199723</v>
      </c>
      <c r="J35" s="26">
        <v>268106</v>
      </c>
      <c r="K35" s="26">
        <v>251817</v>
      </c>
      <c r="L35" s="26">
        <v>268106</v>
      </c>
      <c r="M35" s="26">
        <v>788029</v>
      </c>
      <c r="N35" s="26"/>
      <c r="O35" s="26">
        <v>268106</v>
      </c>
      <c r="P35" s="26">
        <v>268106</v>
      </c>
      <c r="Q35" s="26">
        <v>536212</v>
      </c>
      <c r="R35" s="26">
        <v>268106</v>
      </c>
      <c r="S35" s="26"/>
      <c r="T35" s="26"/>
      <c r="U35" s="26">
        <v>268106</v>
      </c>
      <c r="V35" s="26">
        <v>2792070</v>
      </c>
      <c r="W35" s="26"/>
      <c r="X35" s="26">
        <v>2792070</v>
      </c>
      <c r="Y35" s="106">
        <v>0</v>
      </c>
      <c r="Z35" s="121"/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0</v>
      </c>
      <c r="E38" s="66">
        <f t="shared" si="7"/>
        <v>0</v>
      </c>
      <c r="F38" s="66">
        <f t="shared" si="7"/>
        <v>4935429</v>
      </c>
      <c r="G38" s="66">
        <f t="shared" si="7"/>
        <v>3811182</v>
      </c>
      <c r="H38" s="66">
        <f t="shared" si="7"/>
        <v>2969835</v>
      </c>
      <c r="I38" s="66">
        <f t="shared" si="7"/>
        <v>11716446</v>
      </c>
      <c r="J38" s="66">
        <f t="shared" si="7"/>
        <v>1765715</v>
      </c>
      <c r="K38" s="66">
        <f t="shared" si="7"/>
        <v>1680476</v>
      </c>
      <c r="L38" s="66">
        <f t="shared" si="7"/>
        <v>1765715</v>
      </c>
      <c r="M38" s="66">
        <f t="shared" si="7"/>
        <v>5211906</v>
      </c>
      <c r="N38" s="66">
        <f t="shared" si="7"/>
        <v>0</v>
      </c>
      <c r="O38" s="66">
        <f t="shared" si="7"/>
        <v>1765715</v>
      </c>
      <c r="P38" s="66">
        <f t="shared" si="7"/>
        <v>1765715</v>
      </c>
      <c r="Q38" s="66">
        <f t="shared" si="7"/>
        <v>3531430</v>
      </c>
      <c r="R38" s="66">
        <f t="shared" si="7"/>
        <v>267323</v>
      </c>
      <c r="S38" s="66">
        <f t="shared" si="7"/>
        <v>0</v>
      </c>
      <c r="T38" s="66">
        <f t="shared" si="7"/>
        <v>0</v>
      </c>
      <c r="U38" s="66">
        <f t="shared" si="7"/>
        <v>267323</v>
      </c>
      <c r="V38" s="66">
        <f t="shared" si="7"/>
        <v>20727105</v>
      </c>
      <c r="W38" s="66">
        <f t="shared" si="7"/>
        <v>0</v>
      </c>
      <c r="X38" s="66">
        <f t="shared" si="7"/>
        <v>20727105</v>
      </c>
      <c r="Y38" s="103">
        <f>+IF(W38&lt;&gt;0,+(X38/W38)*100,0)</f>
        <v>0</v>
      </c>
      <c r="Z38" s="119">
        <f>SUM(Z39:Z41)</f>
        <v>0</v>
      </c>
    </row>
    <row r="39" spans="1:26" ht="13.5">
      <c r="A39" s="104" t="s">
        <v>84</v>
      </c>
      <c r="B39" s="102"/>
      <c r="C39" s="121"/>
      <c r="D39" s="122"/>
      <c r="E39" s="26"/>
      <c r="F39" s="26">
        <v>568471</v>
      </c>
      <c r="G39" s="26">
        <v>343743</v>
      </c>
      <c r="H39" s="26">
        <v>178751</v>
      </c>
      <c r="I39" s="26">
        <v>1090965</v>
      </c>
      <c r="J39" s="26">
        <v>267323</v>
      </c>
      <c r="K39" s="26">
        <v>29264</v>
      </c>
      <c r="L39" s="26">
        <v>267323</v>
      </c>
      <c r="M39" s="26">
        <v>563910</v>
      </c>
      <c r="N39" s="26"/>
      <c r="O39" s="26">
        <v>267323</v>
      </c>
      <c r="P39" s="26">
        <v>267323</v>
      </c>
      <c r="Q39" s="26">
        <v>534646</v>
      </c>
      <c r="R39" s="26">
        <v>267323</v>
      </c>
      <c r="S39" s="26"/>
      <c r="T39" s="26"/>
      <c r="U39" s="26">
        <v>267323</v>
      </c>
      <c r="V39" s="26">
        <v>2456844</v>
      </c>
      <c r="W39" s="26"/>
      <c r="X39" s="26">
        <v>2456844</v>
      </c>
      <c r="Y39" s="106">
        <v>0</v>
      </c>
      <c r="Z39" s="121"/>
    </row>
    <row r="40" spans="1:26" ht="13.5">
      <c r="A40" s="104" t="s">
        <v>85</v>
      </c>
      <c r="B40" s="102"/>
      <c r="C40" s="121"/>
      <c r="D40" s="122"/>
      <c r="E40" s="26"/>
      <c r="F40" s="26">
        <v>4366958</v>
      </c>
      <c r="G40" s="26">
        <v>3467439</v>
      </c>
      <c r="H40" s="26">
        <v>2791084</v>
      </c>
      <c r="I40" s="26">
        <v>10625481</v>
      </c>
      <c r="J40" s="26">
        <v>1498392</v>
      </c>
      <c r="K40" s="26">
        <v>1651212</v>
      </c>
      <c r="L40" s="26">
        <v>1498392</v>
      </c>
      <c r="M40" s="26">
        <v>4647996</v>
      </c>
      <c r="N40" s="26"/>
      <c r="O40" s="26">
        <v>1498392</v>
      </c>
      <c r="P40" s="26">
        <v>1498392</v>
      </c>
      <c r="Q40" s="26">
        <v>2996784</v>
      </c>
      <c r="R40" s="26"/>
      <c r="S40" s="26"/>
      <c r="T40" s="26"/>
      <c r="U40" s="26"/>
      <c r="V40" s="26">
        <v>18270261</v>
      </c>
      <c r="W40" s="26"/>
      <c r="X40" s="26">
        <v>18270261</v>
      </c>
      <c r="Y40" s="106">
        <v>0</v>
      </c>
      <c r="Z40" s="121"/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0</v>
      </c>
      <c r="E42" s="66">
        <f t="shared" si="8"/>
        <v>0</v>
      </c>
      <c r="F42" s="66">
        <f t="shared" si="8"/>
        <v>213227</v>
      </c>
      <c r="G42" s="66">
        <f t="shared" si="8"/>
        <v>298416</v>
      </c>
      <c r="H42" s="66">
        <f t="shared" si="8"/>
        <v>204098</v>
      </c>
      <c r="I42" s="66">
        <f t="shared" si="8"/>
        <v>715741</v>
      </c>
      <c r="J42" s="66">
        <f t="shared" si="8"/>
        <v>314496</v>
      </c>
      <c r="K42" s="66">
        <f t="shared" si="8"/>
        <v>219201</v>
      </c>
      <c r="L42" s="66">
        <f t="shared" si="8"/>
        <v>314496</v>
      </c>
      <c r="M42" s="66">
        <f t="shared" si="8"/>
        <v>848193</v>
      </c>
      <c r="N42" s="66">
        <f t="shared" si="8"/>
        <v>0</v>
      </c>
      <c r="O42" s="66">
        <f t="shared" si="8"/>
        <v>314496</v>
      </c>
      <c r="P42" s="66">
        <f t="shared" si="8"/>
        <v>314496</v>
      </c>
      <c r="Q42" s="66">
        <f t="shared" si="8"/>
        <v>628992</v>
      </c>
      <c r="R42" s="66">
        <f t="shared" si="8"/>
        <v>0</v>
      </c>
      <c r="S42" s="66">
        <f t="shared" si="8"/>
        <v>0</v>
      </c>
      <c r="T42" s="66">
        <f t="shared" si="8"/>
        <v>0</v>
      </c>
      <c r="U42" s="66">
        <f t="shared" si="8"/>
        <v>0</v>
      </c>
      <c r="V42" s="66">
        <f t="shared" si="8"/>
        <v>2192926</v>
      </c>
      <c r="W42" s="66">
        <f t="shared" si="8"/>
        <v>0</v>
      </c>
      <c r="X42" s="66">
        <f t="shared" si="8"/>
        <v>2192926</v>
      </c>
      <c r="Y42" s="103">
        <f>+IF(W42&lt;&gt;0,+(X42/W42)*100,0)</f>
        <v>0</v>
      </c>
      <c r="Z42" s="119">
        <f>SUM(Z43:Z46)</f>
        <v>0</v>
      </c>
    </row>
    <row r="43" spans="1:26" ht="13.5">
      <c r="A43" s="104" t="s">
        <v>88</v>
      </c>
      <c r="B43" s="102"/>
      <c r="C43" s="121"/>
      <c r="D43" s="12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6">
        <v>0</v>
      </c>
      <c r="Z43" s="121"/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>
        <v>213227</v>
      </c>
      <c r="G45" s="125">
        <v>298416</v>
      </c>
      <c r="H45" s="125">
        <v>204098</v>
      </c>
      <c r="I45" s="125">
        <v>715741</v>
      </c>
      <c r="J45" s="125">
        <v>314496</v>
      </c>
      <c r="K45" s="125">
        <v>219201</v>
      </c>
      <c r="L45" s="125">
        <v>314496</v>
      </c>
      <c r="M45" s="125">
        <v>848193</v>
      </c>
      <c r="N45" s="125"/>
      <c r="O45" s="125">
        <v>314496</v>
      </c>
      <c r="P45" s="125">
        <v>314496</v>
      </c>
      <c r="Q45" s="125">
        <v>628992</v>
      </c>
      <c r="R45" s="125"/>
      <c r="S45" s="125"/>
      <c r="T45" s="125"/>
      <c r="U45" s="125"/>
      <c r="V45" s="125">
        <v>2192926</v>
      </c>
      <c r="W45" s="125"/>
      <c r="X45" s="125">
        <v>2192926</v>
      </c>
      <c r="Y45" s="107">
        <v>0</v>
      </c>
      <c r="Z45" s="123"/>
    </row>
    <row r="46" spans="1:26" ht="13.5">
      <c r="A46" s="104" t="s">
        <v>91</v>
      </c>
      <c r="B46" s="102"/>
      <c r="C46" s="121"/>
      <c r="D46" s="12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0</v>
      </c>
      <c r="D48" s="139">
        <f t="shared" si="9"/>
        <v>0</v>
      </c>
      <c r="E48" s="39">
        <f t="shared" si="9"/>
        <v>0</v>
      </c>
      <c r="F48" s="39">
        <f t="shared" si="9"/>
        <v>9733279</v>
      </c>
      <c r="G48" s="39">
        <f t="shared" si="9"/>
        <v>8639450</v>
      </c>
      <c r="H48" s="39">
        <f t="shared" si="9"/>
        <v>8103016</v>
      </c>
      <c r="I48" s="39">
        <f t="shared" si="9"/>
        <v>26475745</v>
      </c>
      <c r="J48" s="39">
        <f t="shared" si="9"/>
        <v>6313698</v>
      </c>
      <c r="K48" s="39">
        <f t="shared" si="9"/>
        <v>4762646</v>
      </c>
      <c r="L48" s="39">
        <f t="shared" si="9"/>
        <v>6313698</v>
      </c>
      <c r="M48" s="39">
        <f t="shared" si="9"/>
        <v>17390042</v>
      </c>
      <c r="N48" s="39">
        <f t="shared" si="9"/>
        <v>0</v>
      </c>
      <c r="O48" s="39">
        <f t="shared" si="9"/>
        <v>6313698</v>
      </c>
      <c r="P48" s="39">
        <f t="shared" si="9"/>
        <v>6313698</v>
      </c>
      <c r="Q48" s="39">
        <f t="shared" si="9"/>
        <v>12627396</v>
      </c>
      <c r="R48" s="39">
        <f t="shared" si="9"/>
        <v>4500810</v>
      </c>
      <c r="S48" s="39">
        <f t="shared" si="9"/>
        <v>0</v>
      </c>
      <c r="T48" s="39">
        <f t="shared" si="9"/>
        <v>0</v>
      </c>
      <c r="U48" s="39">
        <f t="shared" si="9"/>
        <v>4500810</v>
      </c>
      <c r="V48" s="39">
        <f t="shared" si="9"/>
        <v>60993993</v>
      </c>
      <c r="W48" s="39">
        <f t="shared" si="9"/>
        <v>0</v>
      </c>
      <c r="X48" s="39">
        <f t="shared" si="9"/>
        <v>60993993</v>
      </c>
      <c r="Y48" s="140">
        <f>+IF(W48&lt;&gt;0,+(X48/W48)*100,0)</f>
        <v>0</v>
      </c>
      <c r="Z48" s="138">
        <f>+Z28+Z32+Z38+Z42+Z47</f>
        <v>0</v>
      </c>
    </row>
    <row r="49" spans="1:26" ht="13.5">
      <c r="A49" s="114" t="s">
        <v>48</v>
      </c>
      <c r="B49" s="115"/>
      <c r="C49" s="141">
        <f aca="true" t="shared" si="10" ref="C49:X49">+C25-C48</f>
        <v>0</v>
      </c>
      <c r="D49" s="142">
        <f t="shared" si="10"/>
        <v>0</v>
      </c>
      <c r="E49" s="143">
        <f t="shared" si="10"/>
        <v>0</v>
      </c>
      <c r="F49" s="143">
        <f t="shared" si="10"/>
        <v>19147098</v>
      </c>
      <c r="G49" s="143">
        <f t="shared" si="10"/>
        <v>1486674</v>
      </c>
      <c r="H49" s="143">
        <f t="shared" si="10"/>
        <v>-7028002</v>
      </c>
      <c r="I49" s="143">
        <f t="shared" si="10"/>
        <v>13605770</v>
      </c>
      <c r="J49" s="143">
        <f t="shared" si="10"/>
        <v>-5282192</v>
      </c>
      <c r="K49" s="143">
        <f t="shared" si="10"/>
        <v>55931229</v>
      </c>
      <c r="L49" s="143">
        <f t="shared" si="10"/>
        <v>-5282192</v>
      </c>
      <c r="M49" s="143">
        <f t="shared" si="10"/>
        <v>45366845</v>
      </c>
      <c r="N49" s="143">
        <f t="shared" si="10"/>
        <v>0</v>
      </c>
      <c r="O49" s="143">
        <f t="shared" si="10"/>
        <v>-5282192</v>
      </c>
      <c r="P49" s="143">
        <f t="shared" si="10"/>
        <v>-5282192</v>
      </c>
      <c r="Q49" s="143">
        <f t="shared" si="10"/>
        <v>-10564384</v>
      </c>
      <c r="R49" s="143">
        <f t="shared" si="10"/>
        <v>-3469304</v>
      </c>
      <c r="S49" s="143">
        <f t="shared" si="10"/>
        <v>0</v>
      </c>
      <c r="T49" s="143">
        <f t="shared" si="10"/>
        <v>0</v>
      </c>
      <c r="U49" s="143">
        <f t="shared" si="10"/>
        <v>-3469304</v>
      </c>
      <c r="V49" s="143">
        <f t="shared" si="10"/>
        <v>44938927</v>
      </c>
      <c r="W49" s="143">
        <f>IF(E25=E48,0,W25-W48)</f>
        <v>0</v>
      </c>
      <c r="X49" s="143">
        <f t="shared" si="10"/>
        <v>44938927</v>
      </c>
      <c r="Y49" s="144">
        <f>+IF(W49&lt;&gt;0,+(X49/W49)*100,0)</f>
        <v>0</v>
      </c>
      <c r="Z49" s="141">
        <f>+Z25-Z48</f>
        <v>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0</v>
      </c>
      <c r="D5" s="122">
        <v>0</v>
      </c>
      <c r="E5" s="26">
        <v>0</v>
      </c>
      <c r="F5" s="26">
        <v>118136</v>
      </c>
      <c r="G5" s="26">
        <v>329543</v>
      </c>
      <c r="H5" s="26">
        <v>119357</v>
      </c>
      <c r="I5" s="26">
        <v>567036</v>
      </c>
      <c r="J5" s="26">
        <v>353986</v>
      </c>
      <c r="K5" s="26">
        <v>78356</v>
      </c>
      <c r="L5" s="26">
        <v>353986</v>
      </c>
      <c r="M5" s="26">
        <v>786328</v>
      </c>
      <c r="N5" s="26">
        <v>0</v>
      </c>
      <c r="O5" s="26">
        <v>353986</v>
      </c>
      <c r="P5" s="26">
        <v>353986</v>
      </c>
      <c r="Q5" s="26">
        <v>707972</v>
      </c>
      <c r="R5" s="26">
        <v>353986</v>
      </c>
      <c r="S5" s="26">
        <v>0</v>
      </c>
      <c r="T5" s="26">
        <v>0</v>
      </c>
      <c r="U5" s="26">
        <v>353986</v>
      </c>
      <c r="V5" s="26">
        <v>2415322</v>
      </c>
      <c r="W5" s="26">
        <v>0</v>
      </c>
      <c r="X5" s="26">
        <v>2415322</v>
      </c>
      <c r="Y5" s="106">
        <v>0</v>
      </c>
      <c r="Z5" s="121">
        <v>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2133</v>
      </c>
      <c r="K6" s="26">
        <v>1843</v>
      </c>
      <c r="L6" s="26">
        <v>2133</v>
      </c>
      <c r="M6" s="26">
        <v>6109</v>
      </c>
      <c r="N6" s="26">
        <v>0</v>
      </c>
      <c r="O6" s="26">
        <v>2133</v>
      </c>
      <c r="P6" s="26">
        <v>2133</v>
      </c>
      <c r="Q6" s="26">
        <v>4266</v>
      </c>
      <c r="R6" s="26">
        <v>2133</v>
      </c>
      <c r="S6" s="26">
        <v>0</v>
      </c>
      <c r="T6" s="26">
        <v>0</v>
      </c>
      <c r="U6" s="26">
        <v>2133</v>
      </c>
      <c r="V6" s="26">
        <v>12508</v>
      </c>
      <c r="W6" s="26">
        <v>0</v>
      </c>
      <c r="X6" s="26">
        <v>12508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5296</v>
      </c>
      <c r="G11" s="26">
        <v>24024</v>
      </c>
      <c r="H11" s="26">
        <v>10487</v>
      </c>
      <c r="I11" s="26">
        <v>39807</v>
      </c>
      <c r="J11" s="26">
        <v>13045</v>
      </c>
      <c r="K11" s="26">
        <v>17264</v>
      </c>
      <c r="L11" s="26">
        <v>13045</v>
      </c>
      <c r="M11" s="26">
        <v>43354</v>
      </c>
      <c r="N11" s="26">
        <v>0</v>
      </c>
      <c r="O11" s="26">
        <v>13045</v>
      </c>
      <c r="P11" s="26">
        <v>13045</v>
      </c>
      <c r="Q11" s="26">
        <v>26090</v>
      </c>
      <c r="R11" s="26">
        <v>13045</v>
      </c>
      <c r="S11" s="26">
        <v>0</v>
      </c>
      <c r="T11" s="26">
        <v>0</v>
      </c>
      <c r="U11" s="26">
        <v>13045</v>
      </c>
      <c r="V11" s="26">
        <v>122296</v>
      </c>
      <c r="W11" s="26">
        <v>0</v>
      </c>
      <c r="X11" s="26">
        <v>122296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0</v>
      </c>
      <c r="D12" s="122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06">
        <v>0</v>
      </c>
      <c r="Z12" s="121">
        <v>0</v>
      </c>
    </row>
    <row r="13" spans="1:26" ht="13.5">
      <c r="A13" s="157" t="s">
        <v>108</v>
      </c>
      <c r="B13" s="161"/>
      <c r="C13" s="121">
        <v>0</v>
      </c>
      <c r="D13" s="122">
        <v>0</v>
      </c>
      <c r="E13" s="26">
        <v>0</v>
      </c>
      <c r="F13" s="26">
        <v>36772</v>
      </c>
      <c r="G13" s="26">
        <v>0</v>
      </c>
      <c r="H13" s="26">
        <v>1865</v>
      </c>
      <c r="I13" s="26">
        <v>38637</v>
      </c>
      <c r="J13" s="26">
        <v>1024</v>
      </c>
      <c r="K13" s="26">
        <v>9648</v>
      </c>
      <c r="L13" s="26">
        <v>1024</v>
      </c>
      <c r="M13" s="26">
        <v>11696</v>
      </c>
      <c r="N13" s="26">
        <v>0</v>
      </c>
      <c r="O13" s="26">
        <v>1024</v>
      </c>
      <c r="P13" s="26">
        <v>1024</v>
      </c>
      <c r="Q13" s="26">
        <v>2048</v>
      </c>
      <c r="R13" s="26">
        <v>1024</v>
      </c>
      <c r="S13" s="26">
        <v>0</v>
      </c>
      <c r="T13" s="26">
        <v>0</v>
      </c>
      <c r="U13" s="26">
        <v>1024</v>
      </c>
      <c r="V13" s="26">
        <v>53405</v>
      </c>
      <c r="W13" s="26">
        <v>0</v>
      </c>
      <c r="X13" s="26">
        <v>53405</v>
      </c>
      <c r="Y13" s="106">
        <v>0</v>
      </c>
      <c r="Z13" s="121">
        <v>0</v>
      </c>
    </row>
    <row r="14" spans="1:26" ht="13.5">
      <c r="A14" s="157" t="s">
        <v>109</v>
      </c>
      <c r="B14" s="161"/>
      <c r="C14" s="121">
        <v>0</v>
      </c>
      <c r="D14" s="122">
        <v>0</v>
      </c>
      <c r="E14" s="26">
        <v>0</v>
      </c>
      <c r="F14" s="26">
        <v>0</v>
      </c>
      <c r="G14" s="26">
        <v>3574</v>
      </c>
      <c r="H14" s="26">
        <v>0</v>
      </c>
      <c r="I14" s="26">
        <v>3574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3574</v>
      </c>
      <c r="W14" s="26">
        <v>0</v>
      </c>
      <c r="X14" s="26">
        <v>3574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0</v>
      </c>
      <c r="E16" s="26">
        <v>0</v>
      </c>
      <c r="F16" s="26">
        <v>700</v>
      </c>
      <c r="G16" s="26">
        <v>300</v>
      </c>
      <c r="H16" s="26">
        <v>3038</v>
      </c>
      <c r="I16" s="26">
        <v>4038</v>
      </c>
      <c r="J16" s="26">
        <v>4900</v>
      </c>
      <c r="K16" s="26">
        <v>3700</v>
      </c>
      <c r="L16" s="26">
        <v>4900</v>
      </c>
      <c r="M16" s="26">
        <v>13500</v>
      </c>
      <c r="N16" s="26">
        <v>0</v>
      </c>
      <c r="O16" s="26">
        <v>4900</v>
      </c>
      <c r="P16" s="26">
        <v>4900</v>
      </c>
      <c r="Q16" s="26">
        <v>9800</v>
      </c>
      <c r="R16" s="26">
        <v>4900</v>
      </c>
      <c r="S16" s="26">
        <v>0</v>
      </c>
      <c r="T16" s="26">
        <v>0</v>
      </c>
      <c r="U16" s="26">
        <v>4900</v>
      </c>
      <c r="V16" s="26">
        <v>32238</v>
      </c>
      <c r="W16" s="26">
        <v>0</v>
      </c>
      <c r="X16" s="26">
        <v>32238</v>
      </c>
      <c r="Y16" s="106">
        <v>0</v>
      </c>
      <c r="Z16" s="121">
        <v>0</v>
      </c>
    </row>
    <row r="17" spans="1:26" ht="13.5">
      <c r="A17" s="157" t="s">
        <v>112</v>
      </c>
      <c r="B17" s="161"/>
      <c r="C17" s="121">
        <v>0</v>
      </c>
      <c r="D17" s="122">
        <v>0</v>
      </c>
      <c r="E17" s="26">
        <v>0</v>
      </c>
      <c r="F17" s="26">
        <v>270331</v>
      </c>
      <c r="G17" s="26">
        <v>171637</v>
      </c>
      <c r="H17" s="26">
        <v>51290</v>
      </c>
      <c r="I17" s="26">
        <v>493258</v>
      </c>
      <c r="J17" s="26">
        <v>40483</v>
      </c>
      <c r="K17" s="26">
        <v>80031</v>
      </c>
      <c r="L17" s="26">
        <v>40483</v>
      </c>
      <c r="M17" s="26">
        <v>160997</v>
      </c>
      <c r="N17" s="26">
        <v>0</v>
      </c>
      <c r="O17" s="26">
        <v>40483</v>
      </c>
      <c r="P17" s="26">
        <v>40483</v>
      </c>
      <c r="Q17" s="26">
        <v>80966</v>
      </c>
      <c r="R17" s="26">
        <v>40483</v>
      </c>
      <c r="S17" s="26">
        <v>0</v>
      </c>
      <c r="T17" s="26">
        <v>0</v>
      </c>
      <c r="U17" s="26">
        <v>40483</v>
      </c>
      <c r="V17" s="26">
        <v>775704</v>
      </c>
      <c r="W17" s="26">
        <v>0</v>
      </c>
      <c r="X17" s="26">
        <v>775704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0</v>
      </c>
      <c r="D19" s="122">
        <v>0</v>
      </c>
      <c r="E19" s="26">
        <v>0</v>
      </c>
      <c r="F19" s="26">
        <v>28394548</v>
      </c>
      <c r="G19" s="26">
        <v>9450000</v>
      </c>
      <c r="H19" s="26">
        <v>750000</v>
      </c>
      <c r="I19" s="26">
        <v>38594548</v>
      </c>
      <c r="J19" s="26">
        <v>555428</v>
      </c>
      <c r="K19" s="26">
        <v>57657367</v>
      </c>
      <c r="L19" s="26">
        <v>555428</v>
      </c>
      <c r="M19" s="26">
        <v>58768223</v>
      </c>
      <c r="N19" s="26">
        <v>0</v>
      </c>
      <c r="O19" s="26">
        <v>555428</v>
      </c>
      <c r="P19" s="26">
        <v>555428</v>
      </c>
      <c r="Q19" s="26">
        <v>1110856</v>
      </c>
      <c r="R19" s="26">
        <v>555428</v>
      </c>
      <c r="S19" s="26">
        <v>0</v>
      </c>
      <c r="T19" s="26">
        <v>0</v>
      </c>
      <c r="U19" s="26">
        <v>555428</v>
      </c>
      <c r="V19" s="26">
        <v>99029055</v>
      </c>
      <c r="W19" s="26">
        <v>0</v>
      </c>
      <c r="X19" s="26">
        <v>99029055</v>
      </c>
      <c r="Y19" s="106">
        <v>0</v>
      </c>
      <c r="Z19" s="121">
        <v>0</v>
      </c>
    </row>
    <row r="20" spans="1:26" ht="13.5">
      <c r="A20" s="157" t="s">
        <v>34</v>
      </c>
      <c r="B20" s="161" t="s">
        <v>95</v>
      </c>
      <c r="C20" s="121">
        <v>0</v>
      </c>
      <c r="D20" s="122">
        <v>0</v>
      </c>
      <c r="E20" s="20">
        <v>0</v>
      </c>
      <c r="F20" s="20">
        <v>54594</v>
      </c>
      <c r="G20" s="20">
        <v>147046</v>
      </c>
      <c r="H20" s="20">
        <v>138977</v>
      </c>
      <c r="I20" s="20">
        <v>340617</v>
      </c>
      <c r="J20" s="20">
        <v>60507</v>
      </c>
      <c r="K20" s="20">
        <v>2845666</v>
      </c>
      <c r="L20" s="20">
        <v>60507</v>
      </c>
      <c r="M20" s="20">
        <v>2966680</v>
      </c>
      <c r="N20" s="20">
        <v>0</v>
      </c>
      <c r="O20" s="20">
        <v>60507</v>
      </c>
      <c r="P20" s="20">
        <v>60507</v>
      </c>
      <c r="Q20" s="20">
        <v>121014</v>
      </c>
      <c r="R20" s="20">
        <v>60507</v>
      </c>
      <c r="S20" s="20">
        <v>0</v>
      </c>
      <c r="T20" s="20">
        <v>0</v>
      </c>
      <c r="U20" s="20">
        <v>60507</v>
      </c>
      <c r="V20" s="20">
        <v>3488818</v>
      </c>
      <c r="W20" s="20">
        <v>0</v>
      </c>
      <c r="X20" s="20">
        <v>3488818</v>
      </c>
      <c r="Y20" s="160">
        <v>0</v>
      </c>
      <c r="Z20" s="96">
        <v>0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0</v>
      </c>
      <c r="D22" s="165">
        <f t="shared" si="0"/>
        <v>0</v>
      </c>
      <c r="E22" s="166">
        <f t="shared" si="0"/>
        <v>0</v>
      </c>
      <c r="F22" s="166">
        <f t="shared" si="0"/>
        <v>28880377</v>
      </c>
      <c r="G22" s="166">
        <f t="shared" si="0"/>
        <v>10126124</v>
      </c>
      <c r="H22" s="166">
        <f t="shared" si="0"/>
        <v>1075014</v>
      </c>
      <c r="I22" s="166">
        <f t="shared" si="0"/>
        <v>40081515</v>
      </c>
      <c r="J22" s="166">
        <f t="shared" si="0"/>
        <v>1031506</v>
      </c>
      <c r="K22" s="166">
        <f t="shared" si="0"/>
        <v>60693875</v>
      </c>
      <c r="L22" s="166">
        <f t="shared" si="0"/>
        <v>1031506</v>
      </c>
      <c r="M22" s="166">
        <f t="shared" si="0"/>
        <v>62756887</v>
      </c>
      <c r="N22" s="166">
        <f t="shared" si="0"/>
        <v>0</v>
      </c>
      <c r="O22" s="166">
        <f t="shared" si="0"/>
        <v>1031506</v>
      </c>
      <c r="P22" s="166">
        <f t="shared" si="0"/>
        <v>1031506</v>
      </c>
      <c r="Q22" s="166">
        <f t="shared" si="0"/>
        <v>2063012</v>
      </c>
      <c r="R22" s="166">
        <f t="shared" si="0"/>
        <v>1031506</v>
      </c>
      <c r="S22" s="166">
        <f t="shared" si="0"/>
        <v>0</v>
      </c>
      <c r="T22" s="166">
        <f t="shared" si="0"/>
        <v>0</v>
      </c>
      <c r="U22" s="166">
        <f t="shared" si="0"/>
        <v>1031506</v>
      </c>
      <c r="V22" s="166">
        <f t="shared" si="0"/>
        <v>105932920</v>
      </c>
      <c r="W22" s="166">
        <f t="shared" si="0"/>
        <v>0</v>
      </c>
      <c r="X22" s="166">
        <f t="shared" si="0"/>
        <v>105932920</v>
      </c>
      <c r="Y22" s="167">
        <f>+IF(W22&lt;&gt;0,+(X22/W22)*100,0)</f>
        <v>0</v>
      </c>
      <c r="Z22" s="164">
        <f>SUM(Z5:Z21)</f>
        <v>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0</v>
      </c>
      <c r="D25" s="122">
        <v>0</v>
      </c>
      <c r="E25" s="26">
        <v>0</v>
      </c>
      <c r="F25" s="26">
        <v>2575404</v>
      </c>
      <c r="G25" s="26">
        <v>2706289</v>
      </c>
      <c r="H25" s="26">
        <v>3157861</v>
      </c>
      <c r="I25" s="26">
        <v>8439554</v>
      </c>
      <c r="J25" s="26">
        <v>2726173</v>
      </c>
      <c r="K25" s="26">
        <v>2821256</v>
      </c>
      <c r="L25" s="26">
        <v>2726173</v>
      </c>
      <c r="M25" s="26">
        <v>8273602</v>
      </c>
      <c r="N25" s="26">
        <v>0</v>
      </c>
      <c r="O25" s="26">
        <v>2726173</v>
      </c>
      <c r="P25" s="26">
        <v>2726173</v>
      </c>
      <c r="Q25" s="26">
        <v>5452346</v>
      </c>
      <c r="R25" s="26">
        <v>2154245</v>
      </c>
      <c r="S25" s="26">
        <v>0</v>
      </c>
      <c r="T25" s="26">
        <v>0</v>
      </c>
      <c r="U25" s="26">
        <v>2154245</v>
      </c>
      <c r="V25" s="26">
        <v>24319747</v>
      </c>
      <c r="W25" s="26">
        <v>0</v>
      </c>
      <c r="X25" s="26">
        <v>24319747</v>
      </c>
      <c r="Y25" s="106">
        <v>0</v>
      </c>
      <c r="Z25" s="121">
        <v>0</v>
      </c>
    </row>
    <row r="26" spans="1:26" ht="13.5">
      <c r="A26" s="159" t="s">
        <v>37</v>
      </c>
      <c r="B26" s="158"/>
      <c r="C26" s="121">
        <v>0</v>
      </c>
      <c r="D26" s="122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106">
        <v>0</v>
      </c>
      <c r="Z26" s="121">
        <v>0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106">
        <v>0</v>
      </c>
      <c r="Z28" s="121">
        <v>0</v>
      </c>
    </row>
    <row r="29" spans="1:26" ht="13.5">
      <c r="A29" s="159" t="s">
        <v>39</v>
      </c>
      <c r="B29" s="158"/>
      <c r="C29" s="121">
        <v>0</v>
      </c>
      <c r="D29" s="122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106">
        <v>0</v>
      </c>
      <c r="Z30" s="121">
        <v>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0</v>
      </c>
      <c r="E32" s="26">
        <v>0</v>
      </c>
      <c r="F32" s="26">
        <v>4849234</v>
      </c>
      <c r="G32" s="26">
        <v>3300603</v>
      </c>
      <c r="H32" s="26">
        <v>2396333</v>
      </c>
      <c r="I32" s="26">
        <v>10546170</v>
      </c>
      <c r="J32" s="26">
        <v>1191261</v>
      </c>
      <c r="K32" s="26">
        <v>1353990</v>
      </c>
      <c r="L32" s="26">
        <v>1191261</v>
      </c>
      <c r="M32" s="26">
        <v>3736512</v>
      </c>
      <c r="N32" s="26">
        <v>0</v>
      </c>
      <c r="O32" s="26">
        <v>1191261</v>
      </c>
      <c r="P32" s="26">
        <v>1191261</v>
      </c>
      <c r="Q32" s="26">
        <v>2382522</v>
      </c>
      <c r="R32" s="26">
        <v>55887</v>
      </c>
      <c r="S32" s="26">
        <v>0</v>
      </c>
      <c r="T32" s="26">
        <v>0</v>
      </c>
      <c r="U32" s="26">
        <v>55887</v>
      </c>
      <c r="V32" s="26">
        <v>16721091</v>
      </c>
      <c r="W32" s="26">
        <v>0</v>
      </c>
      <c r="X32" s="26">
        <v>16721091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0</v>
      </c>
      <c r="D34" s="122">
        <v>0</v>
      </c>
      <c r="E34" s="26">
        <v>0</v>
      </c>
      <c r="F34" s="26">
        <v>2308641</v>
      </c>
      <c r="G34" s="26">
        <v>2632558</v>
      </c>
      <c r="H34" s="26">
        <v>2548822</v>
      </c>
      <c r="I34" s="26">
        <v>7490021</v>
      </c>
      <c r="J34" s="26">
        <v>2396264</v>
      </c>
      <c r="K34" s="26">
        <v>587400</v>
      </c>
      <c r="L34" s="26">
        <v>2396264</v>
      </c>
      <c r="M34" s="26">
        <v>5379928</v>
      </c>
      <c r="N34" s="26">
        <v>0</v>
      </c>
      <c r="O34" s="26">
        <v>2396264</v>
      </c>
      <c r="P34" s="26">
        <v>2396264</v>
      </c>
      <c r="Q34" s="26">
        <v>4792528</v>
      </c>
      <c r="R34" s="26">
        <v>2290678</v>
      </c>
      <c r="S34" s="26">
        <v>0</v>
      </c>
      <c r="T34" s="26">
        <v>0</v>
      </c>
      <c r="U34" s="26">
        <v>2290678</v>
      </c>
      <c r="V34" s="26">
        <v>19953155</v>
      </c>
      <c r="W34" s="26">
        <v>0</v>
      </c>
      <c r="X34" s="26">
        <v>19953155</v>
      </c>
      <c r="Y34" s="106">
        <v>0</v>
      </c>
      <c r="Z34" s="121">
        <v>0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0</v>
      </c>
      <c r="D36" s="165">
        <f t="shared" si="1"/>
        <v>0</v>
      </c>
      <c r="E36" s="166">
        <f t="shared" si="1"/>
        <v>0</v>
      </c>
      <c r="F36" s="166">
        <f t="shared" si="1"/>
        <v>9733279</v>
      </c>
      <c r="G36" s="166">
        <f t="shared" si="1"/>
        <v>8639450</v>
      </c>
      <c r="H36" s="166">
        <f t="shared" si="1"/>
        <v>8103016</v>
      </c>
      <c r="I36" s="166">
        <f t="shared" si="1"/>
        <v>26475745</v>
      </c>
      <c r="J36" s="166">
        <f t="shared" si="1"/>
        <v>6313698</v>
      </c>
      <c r="K36" s="166">
        <f t="shared" si="1"/>
        <v>4762646</v>
      </c>
      <c r="L36" s="166">
        <f t="shared" si="1"/>
        <v>6313698</v>
      </c>
      <c r="M36" s="166">
        <f t="shared" si="1"/>
        <v>17390042</v>
      </c>
      <c r="N36" s="166">
        <f t="shared" si="1"/>
        <v>0</v>
      </c>
      <c r="O36" s="166">
        <f t="shared" si="1"/>
        <v>6313698</v>
      </c>
      <c r="P36" s="166">
        <f t="shared" si="1"/>
        <v>6313698</v>
      </c>
      <c r="Q36" s="166">
        <f t="shared" si="1"/>
        <v>12627396</v>
      </c>
      <c r="R36" s="166">
        <f t="shared" si="1"/>
        <v>4500810</v>
      </c>
      <c r="S36" s="166">
        <f t="shared" si="1"/>
        <v>0</v>
      </c>
      <c r="T36" s="166">
        <f t="shared" si="1"/>
        <v>0</v>
      </c>
      <c r="U36" s="166">
        <f t="shared" si="1"/>
        <v>4500810</v>
      </c>
      <c r="V36" s="166">
        <f t="shared" si="1"/>
        <v>60993993</v>
      </c>
      <c r="W36" s="166">
        <f t="shared" si="1"/>
        <v>0</v>
      </c>
      <c r="X36" s="166">
        <f t="shared" si="1"/>
        <v>60993993</v>
      </c>
      <c r="Y36" s="167">
        <f>+IF(W36&lt;&gt;0,+(X36/W36)*100,0)</f>
        <v>0</v>
      </c>
      <c r="Z36" s="164">
        <f>SUM(Z25:Z35)</f>
        <v>0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0</v>
      </c>
      <c r="D38" s="176">
        <f t="shared" si="2"/>
        <v>0</v>
      </c>
      <c r="E38" s="72">
        <f t="shared" si="2"/>
        <v>0</v>
      </c>
      <c r="F38" s="72">
        <f t="shared" si="2"/>
        <v>19147098</v>
      </c>
      <c r="G38" s="72">
        <f t="shared" si="2"/>
        <v>1486674</v>
      </c>
      <c r="H38" s="72">
        <f t="shared" si="2"/>
        <v>-7028002</v>
      </c>
      <c r="I38" s="72">
        <f t="shared" si="2"/>
        <v>13605770</v>
      </c>
      <c r="J38" s="72">
        <f t="shared" si="2"/>
        <v>-5282192</v>
      </c>
      <c r="K38" s="72">
        <f t="shared" si="2"/>
        <v>55931229</v>
      </c>
      <c r="L38" s="72">
        <f t="shared" si="2"/>
        <v>-5282192</v>
      </c>
      <c r="M38" s="72">
        <f t="shared" si="2"/>
        <v>45366845</v>
      </c>
      <c r="N38" s="72">
        <f t="shared" si="2"/>
        <v>0</v>
      </c>
      <c r="O38" s="72">
        <f t="shared" si="2"/>
        <v>-5282192</v>
      </c>
      <c r="P38" s="72">
        <f t="shared" si="2"/>
        <v>-5282192</v>
      </c>
      <c r="Q38" s="72">
        <f t="shared" si="2"/>
        <v>-10564384</v>
      </c>
      <c r="R38" s="72">
        <f t="shared" si="2"/>
        <v>-3469304</v>
      </c>
      <c r="S38" s="72">
        <f t="shared" si="2"/>
        <v>0</v>
      </c>
      <c r="T38" s="72">
        <f t="shared" si="2"/>
        <v>0</v>
      </c>
      <c r="U38" s="72">
        <f t="shared" si="2"/>
        <v>-3469304</v>
      </c>
      <c r="V38" s="72">
        <f t="shared" si="2"/>
        <v>44938927</v>
      </c>
      <c r="W38" s="72">
        <f>IF(E22=E36,0,W22-W36)</f>
        <v>0</v>
      </c>
      <c r="X38" s="72">
        <f t="shared" si="2"/>
        <v>44938927</v>
      </c>
      <c r="Y38" s="177">
        <f>+IF(W38&lt;&gt;0,+(X38/W38)*100,0)</f>
        <v>0</v>
      </c>
      <c r="Z38" s="175">
        <f>+Z22-Z36</f>
        <v>0</v>
      </c>
    </row>
    <row r="39" spans="1:26" ht="13.5">
      <c r="A39" s="157" t="s">
        <v>45</v>
      </c>
      <c r="B39" s="161"/>
      <c r="C39" s="121">
        <v>0</v>
      </c>
      <c r="D39" s="122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0</v>
      </c>
      <c r="D42" s="183">
        <f t="shared" si="3"/>
        <v>0</v>
      </c>
      <c r="E42" s="54">
        <f t="shared" si="3"/>
        <v>0</v>
      </c>
      <c r="F42" s="54">
        <f t="shared" si="3"/>
        <v>19147098</v>
      </c>
      <c r="G42" s="54">
        <f t="shared" si="3"/>
        <v>1486674</v>
      </c>
      <c r="H42" s="54">
        <f t="shared" si="3"/>
        <v>-7028002</v>
      </c>
      <c r="I42" s="54">
        <f t="shared" si="3"/>
        <v>13605770</v>
      </c>
      <c r="J42" s="54">
        <f t="shared" si="3"/>
        <v>-5282192</v>
      </c>
      <c r="K42" s="54">
        <f t="shared" si="3"/>
        <v>55931229</v>
      </c>
      <c r="L42" s="54">
        <f t="shared" si="3"/>
        <v>-5282192</v>
      </c>
      <c r="M42" s="54">
        <f t="shared" si="3"/>
        <v>45366845</v>
      </c>
      <c r="N42" s="54">
        <f t="shared" si="3"/>
        <v>0</v>
      </c>
      <c r="O42" s="54">
        <f t="shared" si="3"/>
        <v>-5282192</v>
      </c>
      <c r="P42" s="54">
        <f t="shared" si="3"/>
        <v>-5282192</v>
      </c>
      <c r="Q42" s="54">
        <f t="shared" si="3"/>
        <v>-10564384</v>
      </c>
      <c r="R42" s="54">
        <f t="shared" si="3"/>
        <v>-3469304</v>
      </c>
      <c r="S42" s="54">
        <f t="shared" si="3"/>
        <v>0</v>
      </c>
      <c r="T42" s="54">
        <f t="shared" si="3"/>
        <v>0</v>
      </c>
      <c r="U42" s="54">
        <f t="shared" si="3"/>
        <v>-3469304</v>
      </c>
      <c r="V42" s="54">
        <f t="shared" si="3"/>
        <v>44938927</v>
      </c>
      <c r="W42" s="54">
        <f t="shared" si="3"/>
        <v>0</v>
      </c>
      <c r="X42" s="54">
        <f t="shared" si="3"/>
        <v>44938927</v>
      </c>
      <c r="Y42" s="184">
        <f>+IF(W42&lt;&gt;0,+(X42/W42)*100,0)</f>
        <v>0</v>
      </c>
      <c r="Z42" s="182">
        <f>SUM(Z38:Z41)</f>
        <v>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0</v>
      </c>
      <c r="D44" s="187">
        <f t="shared" si="4"/>
        <v>0</v>
      </c>
      <c r="E44" s="43">
        <f t="shared" si="4"/>
        <v>0</v>
      </c>
      <c r="F44" s="43">
        <f t="shared" si="4"/>
        <v>19147098</v>
      </c>
      <c r="G44" s="43">
        <f t="shared" si="4"/>
        <v>1486674</v>
      </c>
      <c r="H44" s="43">
        <f t="shared" si="4"/>
        <v>-7028002</v>
      </c>
      <c r="I44" s="43">
        <f t="shared" si="4"/>
        <v>13605770</v>
      </c>
      <c r="J44" s="43">
        <f t="shared" si="4"/>
        <v>-5282192</v>
      </c>
      <c r="K44" s="43">
        <f t="shared" si="4"/>
        <v>55931229</v>
      </c>
      <c r="L44" s="43">
        <f t="shared" si="4"/>
        <v>-5282192</v>
      </c>
      <c r="M44" s="43">
        <f t="shared" si="4"/>
        <v>45366845</v>
      </c>
      <c r="N44" s="43">
        <f t="shared" si="4"/>
        <v>0</v>
      </c>
      <c r="O44" s="43">
        <f t="shared" si="4"/>
        <v>-5282192</v>
      </c>
      <c r="P44" s="43">
        <f t="shared" si="4"/>
        <v>-5282192</v>
      </c>
      <c r="Q44" s="43">
        <f t="shared" si="4"/>
        <v>-10564384</v>
      </c>
      <c r="R44" s="43">
        <f t="shared" si="4"/>
        <v>-3469304</v>
      </c>
      <c r="S44" s="43">
        <f t="shared" si="4"/>
        <v>0</v>
      </c>
      <c r="T44" s="43">
        <f t="shared" si="4"/>
        <v>0</v>
      </c>
      <c r="U44" s="43">
        <f t="shared" si="4"/>
        <v>-3469304</v>
      </c>
      <c r="V44" s="43">
        <f t="shared" si="4"/>
        <v>44938927</v>
      </c>
      <c r="W44" s="43">
        <f t="shared" si="4"/>
        <v>0</v>
      </c>
      <c r="X44" s="43">
        <f t="shared" si="4"/>
        <v>44938927</v>
      </c>
      <c r="Y44" s="188">
        <f>+IF(W44&lt;&gt;0,+(X44/W44)*100,0)</f>
        <v>0</v>
      </c>
      <c r="Z44" s="186">
        <f>+Z42-Z43</f>
        <v>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0</v>
      </c>
      <c r="D46" s="183">
        <f t="shared" si="5"/>
        <v>0</v>
      </c>
      <c r="E46" s="54">
        <f t="shared" si="5"/>
        <v>0</v>
      </c>
      <c r="F46" s="54">
        <f t="shared" si="5"/>
        <v>19147098</v>
      </c>
      <c r="G46" s="54">
        <f t="shared" si="5"/>
        <v>1486674</v>
      </c>
      <c r="H46" s="54">
        <f t="shared" si="5"/>
        <v>-7028002</v>
      </c>
      <c r="I46" s="54">
        <f t="shared" si="5"/>
        <v>13605770</v>
      </c>
      <c r="J46" s="54">
        <f t="shared" si="5"/>
        <v>-5282192</v>
      </c>
      <c r="K46" s="54">
        <f t="shared" si="5"/>
        <v>55931229</v>
      </c>
      <c r="L46" s="54">
        <f t="shared" si="5"/>
        <v>-5282192</v>
      </c>
      <c r="M46" s="54">
        <f t="shared" si="5"/>
        <v>45366845</v>
      </c>
      <c r="N46" s="54">
        <f t="shared" si="5"/>
        <v>0</v>
      </c>
      <c r="O46" s="54">
        <f t="shared" si="5"/>
        <v>-5282192</v>
      </c>
      <c r="P46" s="54">
        <f t="shared" si="5"/>
        <v>-5282192</v>
      </c>
      <c r="Q46" s="54">
        <f t="shared" si="5"/>
        <v>-10564384</v>
      </c>
      <c r="R46" s="54">
        <f t="shared" si="5"/>
        <v>-3469304</v>
      </c>
      <c r="S46" s="54">
        <f t="shared" si="5"/>
        <v>0</v>
      </c>
      <c r="T46" s="54">
        <f t="shared" si="5"/>
        <v>0</v>
      </c>
      <c r="U46" s="54">
        <f t="shared" si="5"/>
        <v>-3469304</v>
      </c>
      <c r="V46" s="54">
        <f t="shared" si="5"/>
        <v>44938927</v>
      </c>
      <c r="W46" s="54">
        <f t="shared" si="5"/>
        <v>0</v>
      </c>
      <c r="X46" s="54">
        <f t="shared" si="5"/>
        <v>44938927</v>
      </c>
      <c r="Y46" s="184">
        <f>+IF(W46&lt;&gt;0,+(X46/W46)*100,0)</f>
        <v>0</v>
      </c>
      <c r="Z46" s="182">
        <f>SUM(Z44:Z45)</f>
        <v>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0</v>
      </c>
      <c r="D48" s="194">
        <f t="shared" si="6"/>
        <v>0</v>
      </c>
      <c r="E48" s="195">
        <f t="shared" si="6"/>
        <v>0</v>
      </c>
      <c r="F48" s="195">
        <f t="shared" si="6"/>
        <v>19147098</v>
      </c>
      <c r="G48" s="196">
        <f t="shared" si="6"/>
        <v>1486674</v>
      </c>
      <c r="H48" s="196">
        <f t="shared" si="6"/>
        <v>-7028002</v>
      </c>
      <c r="I48" s="196">
        <f t="shared" si="6"/>
        <v>13605770</v>
      </c>
      <c r="J48" s="196">
        <f t="shared" si="6"/>
        <v>-5282192</v>
      </c>
      <c r="K48" s="196">
        <f t="shared" si="6"/>
        <v>55931229</v>
      </c>
      <c r="L48" s="195">
        <f t="shared" si="6"/>
        <v>-5282192</v>
      </c>
      <c r="M48" s="195">
        <f t="shared" si="6"/>
        <v>45366845</v>
      </c>
      <c r="N48" s="196">
        <f t="shared" si="6"/>
        <v>0</v>
      </c>
      <c r="O48" s="196">
        <f t="shared" si="6"/>
        <v>-5282192</v>
      </c>
      <c r="P48" s="196">
        <f t="shared" si="6"/>
        <v>-5282192</v>
      </c>
      <c r="Q48" s="196">
        <f t="shared" si="6"/>
        <v>-10564384</v>
      </c>
      <c r="R48" s="196">
        <f t="shared" si="6"/>
        <v>-3469304</v>
      </c>
      <c r="S48" s="195">
        <f t="shared" si="6"/>
        <v>0</v>
      </c>
      <c r="T48" s="195">
        <f t="shared" si="6"/>
        <v>0</v>
      </c>
      <c r="U48" s="196">
        <f t="shared" si="6"/>
        <v>-3469304</v>
      </c>
      <c r="V48" s="196">
        <f t="shared" si="6"/>
        <v>44938927</v>
      </c>
      <c r="W48" s="196">
        <f t="shared" si="6"/>
        <v>0</v>
      </c>
      <c r="X48" s="196">
        <f t="shared" si="6"/>
        <v>44938927</v>
      </c>
      <c r="Y48" s="197">
        <f>+IF(W48&lt;&gt;0,+(X48/W48)*100,0)</f>
        <v>0</v>
      </c>
      <c r="Z48" s="198">
        <f>SUM(Z46:Z47)</f>
        <v>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0</v>
      </c>
      <c r="E5" s="66">
        <f t="shared" si="0"/>
        <v>0</v>
      </c>
      <c r="F5" s="66">
        <f t="shared" si="0"/>
        <v>62534</v>
      </c>
      <c r="G5" s="66">
        <f t="shared" si="0"/>
        <v>0</v>
      </c>
      <c r="H5" s="66">
        <f t="shared" si="0"/>
        <v>0</v>
      </c>
      <c r="I5" s="66">
        <f t="shared" si="0"/>
        <v>62534</v>
      </c>
      <c r="J5" s="66">
        <f t="shared" si="0"/>
        <v>0</v>
      </c>
      <c r="K5" s="66">
        <f t="shared" si="0"/>
        <v>0</v>
      </c>
      <c r="L5" s="66">
        <f t="shared" si="0"/>
        <v>0</v>
      </c>
      <c r="M5" s="66">
        <f t="shared" si="0"/>
        <v>0</v>
      </c>
      <c r="N5" s="66">
        <f t="shared" si="0"/>
        <v>0</v>
      </c>
      <c r="O5" s="66">
        <f t="shared" si="0"/>
        <v>105905</v>
      </c>
      <c r="P5" s="66">
        <f t="shared" si="0"/>
        <v>224552</v>
      </c>
      <c r="Q5" s="66">
        <f t="shared" si="0"/>
        <v>330457</v>
      </c>
      <c r="R5" s="66">
        <f t="shared" si="0"/>
        <v>72404</v>
      </c>
      <c r="S5" s="66">
        <f t="shared" si="0"/>
        <v>167129</v>
      </c>
      <c r="T5" s="66">
        <f t="shared" si="0"/>
        <v>0</v>
      </c>
      <c r="U5" s="66">
        <f t="shared" si="0"/>
        <v>239533</v>
      </c>
      <c r="V5" s="66">
        <f t="shared" si="0"/>
        <v>632524</v>
      </c>
      <c r="W5" s="66">
        <f t="shared" si="0"/>
        <v>0</v>
      </c>
      <c r="X5" s="66">
        <f t="shared" si="0"/>
        <v>632524</v>
      </c>
      <c r="Y5" s="103">
        <f>+IF(W5&lt;&gt;0,+(X5/W5)*100,0)</f>
        <v>0</v>
      </c>
      <c r="Z5" s="119">
        <f>SUM(Z6:Z8)</f>
        <v>0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104" t="s">
        <v>75</v>
      </c>
      <c r="B7" s="102"/>
      <c r="C7" s="123"/>
      <c r="D7" s="124"/>
      <c r="E7" s="125"/>
      <c r="F7" s="125">
        <v>62534</v>
      </c>
      <c r="G7" s="125"/>
      <c r="H7" s="125"/>
      <c r="I7" s="125">
        <v>62534</v>
      </c>
      <c r="J7" s="125"/>
      <c r="K7" s="125"/>
      <c r="L7" s="125"/>
      <c r="M7" s="125"/>
      <c r="N7" s="125"/>
      <c r="O7" s="125">
        <v>12933</v>
      </c>
      <c r="P7" s="125">
        <v>200526</v>
      </c>
      <c r="Q7" s="125">
        <v>213459</v>
      </c>
      <c r="R7" s="125">
        <v>25636</v>
      </c>
      <c r="S7" s="125">
        <v>163982</v>
      </c>
      <c r="T7" s="125"/>
      <c r="U7" s="125">
        <v>189618</v>
      </c>
      <c r="V7" s="125">
        <v>465611</v>
      </c>
      <c r="W7" s="125"/>
      <c r="X7" s="125">
        <v>465611</v>
      </c>
      <c r="Y7" s="107"/>
      <c r="Z7" s="200"/>
    </row>
    <row r="8" spans="1:26" ht="13.5">
      <c r="A8" s="104" t="s">
        <v>76</v>
      </c>
      <c r="B8" s="102"/>
      <c r="C8" s="121"/>
      <c r="D8" s="122"/>
      <c r="E8" s="26"/>
      <c r="F8" s="26"/>
      <c r="G8" s="26"/>
      <c r="H8" s="26"/>
      <c r="I8" s="26"/>
      <c r="J8" s="26"/>
      <c r="K8" s="26"/>
      <c r="L8" s="26"/>
      <c r="M8" s="26"/>
      <c r="N8" s="26"/>
      <c r="O8" s="26">
        <v>92972</v>
      </c>
      <c r="P8" s="26">
        <v>24026</v>
      </c>
      <c r="Q8" s="26">
        <v>116998</v>
      </c>
      <c r="R8" s="26">
        <v>46768</v>
      </c>
      <c r="S8" s="26">
        <v>3147</v>
      </c>
      <c r="T8" s="26"/>
      <c r="U8" s="26">
        <v>49915</v>
      </c>
      <c r="V8" s="26">
        <v>166913</v>
      </c>
      <c r="W8" s="26"/>
      <c r="X8" s="26">
        <v>166913</v>
      </c>
      <c r="Y8" s="106"/>
      <c r="Z8" s="28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134816</v>
      </c>
      <c r="P9" s="66">
        <f t="shared" si="1"/>
        <v>95000</v>
      </c>
      <c r="Q9" s="66">
        <f t="shared" si="1"/>
        <v>229816</v>
      </c>
      <c r="R9" s="66">
        <f t="shared" si="1"/>
        <v>64756</v>
      </c>
      <c r="S9" s="66">
        <f t="shared" si="1"/>
        <v>235516</v>
      </c>
      <c r="T9" s="66">
        <f t="shared" si="1"/>
        <v>0</v>
      </c>
      <c r="U9" s="66">
        <f t="shared" si="1"/>
        <v>300272</v>
      </c>
      <c r="V9" s="66">
        <f t="shared" si="1"/>
        <v>530088</v>
      </c>
      <c r="W9" s="66">
        <f t="shared" si="1"/>
        <v>0</v>
      </c>
      <c r="X9" s="66">
        <f t="shared" si="1"/>
        <v>530088</v>
      </c>
      <c r="Y9" s="103">
        <f>+IF(W9&lt;&gt;0,+(X9/W9)*100,0)</f>
        <v>0</v>
      </c>
      <c r="Z9" s="68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v>134816</v>
      </c>
      <c r="P12" s="26">
        <v>95000</v>
      </c>
      <c r="Q12" s="26">
        <v>229816</v>
      </c>
      <c r="R12" s="26">
        <v>64756</v>
      </c>
      <c r="S12" s="26">
        <v>235516</v>
      </c>
      <c r="T12" s="26"/>
      <c r="U12" s="26">
        <v>300272</v>
      </c>
      <c r="V12" s="26">
        <v>530088</v>
      </c>
      <c r="W12" s="26"/>
      <c r="X12" s="26">
        <v>530088</v>
      </c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0</v>
      </c>
      <c r="E15" s="66">
        <f t="shared" si="2"/>
        <v>0</v>
      </c>
      <c r="F15" s="66">
        <f t="shared" si="2"/>
        <v>12542654</v>
      </c>
      <c r="G15" s="66">
        <f t="shared" si="2"/>
        <v>3300603</v>
      </c>
      <c r="H15" s="66">
        <f t="shared" si="2"/>
        <v>2081991</v>
      </c>
      <c r="I15" s="66">
        <f t="shared" si="2"/>
        <v>17925248</v>
      </c>
      <c r="J15" s="66">
        <f t="shared" si="2"/>
        <v>1093774</v>
      </c>
      <c r="K15" s="66">
        <f t="shared" si="2"/>
        <v>1197951</v>
      </c>
      <c r="L15" s="66">
        <f t="shared" si="2"/>
        <v>1750524</v>
      </c>
      <c r="M15" s="66">
        <f t="shared" si="2"/>
        <v>4042249</v>
      </c>
      <c r="N15" s="66">
        <f t="shared" si="2"/>
        <v>0</v>
      </c>
      <c r="O15" s="66">
        <f t="shared" si="2"/>
        <v>1850750</v>
      </c>
      <c r="P15" s="66">
        <f t="shared" si="2"/>
        <v>13035956</v>
      </c>
      <c r="Q15" s="66">
        <f t="shared" si="2"/>
        <v>14886706</v>
      </c>
      <c r="R15" s="66">
        <f t="shared" si="2"/>
        <v>1598010</v>
      </c>
      <c r="S15" s="66">
        <f t="shared" si="2"/>
        <v>1190324</v>
      </c>
      <c r="T15" s="66">
        <f t="shared" si="2"/>
        <v>0</v>
      </c>
      <c r="U15" s="66">
        <f t="shared" si="2"/>
        <v>2788334</v>
      </c>
      <c r="V15" s="66">
        <f t="shared" si="2"/>
        <v>39642537</v>
      </c>
      <c r="W15" s="66">
        <f t="shared" si="2"/>
        <v>0</v>
      </c>
      <c r="X15" s="66">
        <f t="shared" si="2"/>
        <v>39642537</v>
      </c>
      <c r="Y15" s="103">
        <f>+IF(W15&lt;&gt;0,+(X15/W15)*100,0)</f>
        <v>0</v>
      </c>
      <c r="Z15" s="68">
        <f>SUM(Z16:Z18)</f>
        <v>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>
        <v>111629</v>
      </c>
      <c r="M16" s="26">
        <v>111629</v>
      </c>
      <c r="N16" s="26"/>
      <c r="O16" s="26">
        <v>452094</v>
      </c>
      <c r="P16" s="26">
        <v>240599</v>
      </c>
      <c r="Q16" s="26">
        <v>692693</v>
      </c>
      <c r="R16" s="26">
        <v>108556</v>
      </c>
      <c r="S16" s="26">
        <v>281316</v>
      </c>
      <c r="T16" s="26"/>
      <c r="U16" s="26">
        <v>389872</v>
      </c>
      <c r="V16" s="26">
        <v>1194194</v>
      </c>
      <c r="W16" s="26"/>
      <c r="X16" s="26">
        <v>1194194</v>
      </c>
      <c r="Y16" s="106"/>
      <c r="Z16" s="28"/>
    </row>
    <row r="17" spans="1:26" ht="13.5">
      <c r="A17" s="104" t="s">
        <v>85</v>
      </c>
      <c r="B17" s="102"/>
      <c r="C17" s="121"/>
      <c r="D17" s="122"/>
      <c r="E17" s="26"/>
      <c r="F17" s="26">
        <v>12542654</v>
      </c>
      <c r="G17" s="26">
        <v>3300603</v>
      </c>
      <c r="H17" s="26">
        <v>2081991</v>
      </c>
      <c r="I17" s="26">
        <v>17925248</v>
      </c>
      <c r="J17" s="26">
        <v>1093774</v>
      </c>
      <c r="K17" s="26">
        <v>1197951</v>
      </c>
      <c r="L17" s="26">
        <v>1638895</v>
      </c>
      <c r="M17" s="26">
        <v>3930620</v>
      </c>
      <c r="N17" s="26"/>
      <c r="O17" s="26">
        <v>1398656</v>
      </c>
      <c r="P17" s="26">
        <v>12795357</v>
      </c>
      <c r="Q17" s="26">
        <v>14194013</v>
      </c>
      <c r="R17" s="26">
        <v>1489454</v>
      </c>
      <c r="S17" s="26">
        <v>909008</v>
      </c>
      <c r="T17" s="26"/>
      <c r="U17" s="26">
        <v>2398462</v>
      </c>
      <c r="V17" s="26">
        <v>38448343</v>
      </c>
      <c r="W17" s="26"/>
      <c r="X17" s="26">
        <v>38448343</v>
      </c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60600</v>
      </c>
      <c r="M19" s="66">
        <f t="shared" si="3"/>
        <v>60600</v>
      </c>
      <c r="N19" s="66">
        <f t="shared" si="3"/>
        <v>0</v>
      </c>
      <c r="O19" s="66">
        <f t="shared" si="3"/>
        <v>36491</v>
      </c>
      <c r="P19" s="66">
        <f t="shared" si="3"/>
        <v>204930</v>
      </c>
      <c r="Q19" s="66">
        <f t="shared" si="3"/>
        <v>241421</v>
      </c>
      <c r="R19" s="66">
        <f t="shared" si="3"/>
        <v>48000</v>
      </c>
      <c r="S19" s="66">
        <f t="shared" si="3"/>
        <v>157450</v>
      </c>
      <c r="T19" s="66">
        <f t="shared" si="3"/>
        <v>0</v>
      </c>
      <c r="U19" s="66">
        <f t="shared" si="3"/>
        <v>205450</v>
      </c>
      <c r="V19" s="66">
        <f t="shared" si="3"/>
        <v>507471</v>
      </c>
      <c r="W19" s="66">
        <f t="shared" si="3"/>
        <v>0</v>
      </c>
      <c r="X19" s="66">
        <f t="shared" si="3"/>
        <v>507471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>
        <v>60600</v>
      </c>
      <c r="M23" s="26">
        <v>60600</v>
      </c>
      <c r="N23" s="26"/>
      <c r="O23" s="26">
        <v>36491</v>
      </c>
      <c r="P23" s="26">
        <v>204930</v>
      </c>
      <c r="Q23" s="26">
        <v>241421</v>
      </c>
      <c r="R23" s="26">
        <v>48000</v>
      </c>
      <c r="S23" s="26">
        <v>157450</v>
      </c>
      <c r="T23" s="26"/>
      <c r="U23" s="26">
        <v>205450</v>
      </c>
      <c r="V23" s="26">
        <v>507471</v>
      </c>
      <c r="W23" s="26"/>
      <c r="X23" s="26">
        <v>507471</v>
      </c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0</v>
      </c>
      <c r="D25" s="206">
        <f t="shared" si="4"/>
        <v>0</v>
      </c>
      <c r="E25" s="195">
        <f t="shared" si="4"/>
        <v>0</v>
      </c>
      <c r="F25" s="195">
        <f t="shared" si="4"/>
        <v>12605188</v>
      </c>
      <c r="G25" s="195">
        <f t="shared" si="4"/>
        <v>3300603</v>
      </c>
      <c r="H25" s="195">
        <f t="shared" si="4"/>
        <v>2081991</v>
      </c>
      <c r="I25" s="195">
        <f t="shared" si="4"/>
        <v>17987782</v>
      </c>
      <c r="J25" s="195">
        <f t="shared" si="4"/>
        <v>1093774</v>
      </c>
      <c r="K25" s="195">
        <f t="shared" si="4"/>
        <v>1197951</v>
      </c>
      <c r="L25" s="195">
        <f t="shared" si="4"/>
        <v>1811124</v>
      </c>
      <c r="M25" s="195">
        <f t="shared" si="4"/>
        <v>4102849</v>
      </c>
      <c r="N25" s="195">
        <f t="shared" si="4"/>
        <v>0</v>
      </c>
      <c r="O25" s="195">
        <f t="shared" si="4"/>
        <v>2127962</v>
      </c>
      <c r="P25" s="195">
        <f t="shared" si="4"/>
        <v>13560438</v>
      </c>
      <c r="Q25" s="195">
        <f t="shared" si="4"/>
        <v>15688400</v>
      </c>
      <c r="R25" s="195">
        <f t="shared" si="4"/>
        <v>1783170</v>
      </c>
      <c r="S25" s="195">
        <f t="shared" si="4"/>
        <v>1750419</v>
      </c>
      <c r="T25" s="195">
        <f t="shared" si="4"/>
        <v>0</v>
      </c>
      <c r="U25" s="195">
        <f t="shared" si="4"/>
        <v>3533589</v>
      </c>
      <c r="V25" s="195">
        <f t="shared" si="4"/>
        <v>41312620</v>
      </c>
      <c r="W25" s="195">
        <f t="shared" si="4"/>
        <v>0</v>
      </c>
      <c r="X25" s="195">
        <f t="shared" si="4"/>
        <v>41312620</v>
      </c>
      <c r="Y25" s="207">
        <f>+IF(W25&lt;&gt;0,+(X25/W25)*100,0)</f>
        <v>0</v>
      </c>
      <c r="Z25" s="208">
        <f>+Z5+Z9+Z15+Z19+Z24</f>
        <v>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/>
      <c r="E28" s="26"/>
      <c r="F28" s="26">
        <v>12542654</v>
      </c>
      <c r="G28" s="26">
        <v>3300603</v>
      </c>
      <c r="H28" s="26">
        <v>2081991</v>
      </c>
      <c r="I28" s="26">
        <v>17925248</v>
      </c>
      <c r="J28" s="26">
        <v>1093774</v>
      </c>
      <c r="K28" s="26">
        <v>1197951</v>
      </c>
      <c r="L28" s="26">
        <v>1811124</v>
      </c>
      <c r="M28" s="26">
        <v>4102849</v>
      </c>
      <c r="N28" s="26"/>
      <c r="O28" s="26">
        <v>2127962</v>
      </c>
      <c r="P28" s="26">
        <v>13466438</v>
      </c>
      <c r="Q28" s="26">
        <v>15594400</v>
      </c>
      <c r="R28" s="26">
        <v>1783170</v>
      </c>
      <c r="S28" s="26">
        <v>1750419</v>
      </c>
      <c r="T28" s="26"/>
      <c r="U28" s="26">
        <v>3533589</v>
      </c>
      <c r="V28" s="26">
        <v>41156086</v>
      </c>
      <c r="W28" s="26"/>
      <c r="X28" s="26">
        <v>41156086</v>
      </c>
      <c r="Y28" s="106"/>
      <c r="Z28" s="121"/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0</v>
      </c>
      <c r="E32" s="43">
        <f t="shared" si="5"/>
        <v>0</v>
      </c>
      <c r="F32" s="43">
        <f t="shared" si="5"/>
        <v>12542654</v>
      </c>
      <c r="G32" s="43">
        <f t="shared" si="5"/>
        <v>3300603</v>
      </c>
      <c r="H32" s="43">
        <f t="shared" si="5"/>
        <v>2081991</v>
      </c>
      <c r="I32" s="43">
        <f t="shared" si="5"/>
        <v>17925248</v>
      </c>
      <c r="J32" s="43">
        <f t="shared" si="5"/>
        <v>1093774</v>
      </c>
      <c r="K32" s="43">
        <f t="shared" si="5"/>
        <v>1197951</v>
      </c>
      <c r="L32" s="43">
        <f t="shared" si="5"/>
        <v>1811124</v>
      </c>
      <c r="M32" s="43">
        <f t="shared" si="5"/>
        <v>4102849</v>
      </c>
      <c r="N32" s="43">
        <f t="shared" si="5"/>
        <v>0</v>
      </c>
      <c r="O32" s="43">
        <f t="shared" si="5"/>
        <v>2127962</v>
      </c>
      <c r="P32" s="43">
        <f t="shared" si="5"/>
        <v>13466438</v>
      </c>
      <c r="Q32" s="43">
        <f t="shared" si="5"/>
        <v>15594400</v>
      </c>
      <c r="R32" s="43">
        <f t="shared" si="5"/>
        <v>1783170</v>
      </c>
      <c r="S32" s="43">
        <f t="shared" si="5"/>
        <v>1750419</v>
      </c>
      <c r="T32" s="43">
        <f t="shared" si="5"/>
        <v>0</v>
      </c>
      <c r="U32" s="43">
        <f t="shared" si="5"/>
        <v>3533589</v>
      </c>
      <c r="V32" s="43">
        <f t="shared" si="5"/>
        <v>41156086</v>
      </c>
      <c r="W32" s="43">
        <f t="shared" si="5"/>
        <v>0</v>
      </c>
      <c r="X32" s="43">
        <f t="shared" si="5"/>
        <v>41156086</v>
      </c>
      <c r="Y32" s="188">
        <f>+IF(W32&lt;&gt;0,+(X32/W32)*100,0)</f>
        <v>0</v>
      </c>
      <c r="Z32" s="45">
        <f>SUM(Z28:Z31)</f>
        <v>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0</v>
      </c>
      <c r="E36" s="196">
        <f t="shared" si="6"/>
        <v>0</v>
      </c>
      <c r="F36" s="196">
        <f t="shared" si="6"/>
        <v>12542654</v>
      </c>
      <c r="G36" s="196">
        <f t="shared" si="6"/>
        <v>3300603</v>
      </c>
      <c r="H36" s="196">
        <f t="shared" si="6"/>
        <v>2081991</v>
      </c>
      <c r="I36" s="196">
        <f t="shared" si="6"/>
        <v>17925248</v>
      </c>
      <c r="J36" s="196">
        <f t="shared" si="6"/>
        <v>1093774</v>
      </c>
      <c r="K36" s="196">
        <f t="shared" si="6"/>
        <v>1197951</v>
      </c>
      <c r="L36" s="196">
        <f t="shared" si="6"/>
        <v>1811124</v>
      </c>
      <c r="M36" s="196">
        <f t="shared" si="6"/>
        <v>4102849</v>
      </c>
      <c r="N36" s="196">
        <f t="shared" si="6"/>
        <v>0</v>
      </c>
      <c r="O36" s="196">
        <f t="shared" si="6"/>
        <v>2127962</v>
      </c>
      <c r="P36" s="196">
        <f t="shared" si="6"/>
        <v>13466438</v>
      </c>
      <c r="Q36" s="196">
        <f t="shared" si="6"/>
        <v>15594400</v>
      </c>
      <c r="R36" s="196">
        <f t="shared" si="6"/>
        <v>1783170</v>
      </c>
      <c r="S36" s="196">
        <f t="shared" si="6"/>
        <v>1750419</v>
      </c>
      <c r="T36" s="196">
        <f t="shared" si="6"/>
        <v>0</v>
      </c>
      <c r="U36" s="196">
        <f t="shared" si="6"/>
        <v>3533589</v>
      </c>
      <c r="V36" s="196">
        <f t="shared" si="6"/>
        <v>41156086</v>
      </c>
      <c r="W36" s="196">
        <f t="shared" si="6"/>
        <v>0</v>
      </c>
      <c r="X36" s="196">
        <f t="shared" si="6"/>
        <v>41156086</v>
      </c>
      <c r="Y36" s="197">
        <f>+IF(W36&lt;&gt;0,+(X36/W36)*100,0)</f>
        <v>0</v>
      </c>
      <c r="Z36" s="215">
        <f>SUM(Z32:Z35)</f>
        <v>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148</v>
      </c>
      <c r="B9" s="158"/>
      <c r="C9" s="121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0</v>
      </c>
      <c r="D12" s="38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0</v>
      </c>
      <c r="X12" s="39">
        <f t="shared" si="0"/>
        <v>0</v>
      </c>
      <c r="Y12" s="140">
        <f>+IF(W12&lt;&gt;0,+(X12/W12)*100,0)</f>
        <v>0</v>
      </c>
      <c r="Z12" s="40">
        <f>SUM(Z6:Z11)</f>
        <v>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106"/>
      <c r="Z19" s="28"/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0</v>
      </c>
      <c r="D24" s="42">
        <f t="shared" si="1"/>
        <v>0</v>
      </c>
      <c r="E24" s="43">
        <f t="shared" si="1"/>
        <v>0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0</v>
      </c>
      <c r="X24" s="43">
        <f t="shared" si="1"/>
        <v>0</v>
      </c>
      <c r="Y24" s="188">
        <f>+IF(W24&lt;&gt;0,+(X24/W24)*100,0)</f>
        <v>0</v>
      </c>
      <c r="Z24" s="45">
        <f>SUM(Z15:Z23)</f>
        <v>0</v>
      </c>
    </row>
    <row r="25" spans="1:26" ht="13.5">
      <c r="A25" s="226" t="s">
        <v>161</v>
      </c>
      <c r="B25" s="227"/>
      <c r="C25" s="138">
        <f aca="true" t="shared" si="2" ref="C25:X25">+C12+C24</f>
        <v>0</v>
      </c>
      <c r="D25" s="38">
        <f t="shared" si="2"/>
        <v>0</v>
      </c>
      <c r="E25" s="39">
        <f t="shared" si="2"/>
        <v>0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0</v>
      </c>
      <c r="X25" s="39">
        <f t="shared" si="2"/>
        <v>0</v>
      </c>
      <c r="Y25" s="140">
        <f>+IF(W25&lt;&gt;0,+(X25/W25)*100,0)</f>
        <v>0</v>
      </c>
      <c r="Z25" s="40">
        <f>+Z12+Z24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167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0</v>
      </c>
      <c r="D34" s="38">
        <f t="shared" si="3"/>
        <v>0</v>
      </c>
      <c r="E34" s="39">
        <f t="shared" si="3"/>
        <v>0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0</v>
      </c>
      <c r="X34" s="39">
        <f t="shared" si="3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0</v>
      </c>
      <c r="X39" s="43">
        <f t="shared" si="4"/>
        <v>0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0</v>
      </c>
      <c r="D40" s="38">
        <f t="shared" si="5"/>
        <v>0</v>
      </c>
      <c r="E40" s="39">
        <f t="shared" si="5"/>
        <v>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0</v>
      </c>
      <c r="X40" s="39">
        <f t="shared" si="5"/>
        <v>0</v>
      </c>
      <c r="Y40" s="140">
        <f>+IF(W40&lt;&gt;0,+(X40/W40)*100,0)</f>
        <v>0</v>
      </c>
      <c r="Z40" s="40">
        <f>+Z34+Z39</f>
        <v>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0</v>
      </c>
      <c r="D42" s="234">
        <f t="shared" si="6"/>
        <v>0</v>
      </c>
      <c r="E42" s="235">
        <f t="shared" si="6"/>
        <v>0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0</v>
      </c>
      <c r="X42" s="235">
        <f t="shared" si="6"/>
        <v>0</v>
      </c>
      <c r="Y42" s="236">
        <f>+IF(W42&lt;&gt;0,+(X42/W42)*100,0)</f>
        <v>0</v>
      </c>
      <c r="Z42" s="237">
        <f>+Z25-Z40</f>
        <v>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105"/>
      <c r="Z45" s="28"/>
    </row>
    <row r="46" spans="1:26" ht="13.5">
      <c r="A46" s="225" t="s">
        <v>173</v>
      </c>
      <c r="B46" s="158" t="s">
        <v>93</v>
      </c>
      <c r="C46" s="121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0</v>
      </c>
      <c r="D48" s="240">
        <f t="shared" si="7"/>
        <v>0</v>
      </c>
      <c r="E48" s="195">
        <f t="shared" si="7"/>
        <v>0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0</v>
      </c>
      <c r="X48" s="195">
        <f t="shared" si="7"/>
        <v>0</v>
      </c>
      <c r="Y48" s="241">
        <f>+IF(W48&lt;&gt;0,+(X48/W48)*100,0)</f>
        <v>0</v>
      </c>
      <c r="Z48" s="208">
        <f>SUM(Z45:Z47)</f>
        <v>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3661813</v>
      </c>
      <c r="D6" s="25"/>
      <c r="E6" s="26"/>
      <c r="F6" s="26">
        <v>485829</v>
      </c>
      <c r="G6" s="26">
        <v>878589</v>
      </c>
      <c r="H6" s="26">
        <v>325014</v>
      </c>
      <c r="I6" s="26">
        <v>1689432</v>
      </c>
      <c r="J6" s="26">
        <v>476078</v>
      </c>
      <c r="K6" s="26">
        <v>3036508</v>
      </c>
      <c r="L6" s="26">
        <v>528093</v>
      </c>
      <c r="M6" s="26">
        <v>4040679</v>
      </c>
      <c r="N6" s="26"/>
      <c r="O6" s="26">
        <v>4320810</v>
      </c>
      <c r="P6" s="26">
        <v>442226</v>
      </c>
      <c r="Q6" s="26">
        <v>4763036</v>
      </c>
      <c r="R6" s="26">
        <v>276009</v>
      </c>
      <c r="S6" s="26">
        <v>312101</v>
      </c>
      <c r="T6" s="26"/>
      <c r="U6" s="26">
        <v>588110</v>
      </c>
      <c r="V6" s="26">
        <v>11081257</v>
      </c>
      <c r="W6" s="26"/>
      <c r="X6" s="26">
        <v>11081257</v>
      </c>
      <c r="Y6" s="106"/>
      <c r="Z6" s="28"/>
    </row>
    <row r="7" spans="1:26" ht="13.5">
      <c r="A7" s="225" t="s">
        <v>180</v>
      </c>
      <c r="B7" s="158" t="s">
        <v>71</v>
      </c>
      <c r="C7" s="121">
        <v>100305707</v>
      </c>
      <c r="D7" s="25"/>
      <c r="E7" s="26"/>
      <c r="F7" s="26">
        <v>28394548</v>
      </c>
      <c r="G7" s="26">
        <v>9450000</v>
      </c>
      <c r="H7" s="26">
        <v>750000</v>
      </c>
      <c r="I7" s="26">
        <v>38594548</v>
      </c>
      <c r="J7" s="26">
        <v>555428</v>
      </c>
      <c r="K7" s="26">
        <v>57657367</v>
      </c>
      <c r="L7" s="26">
        <v>7500000</v>
      </c>
      <c r="M7" s="26">
        <v>65712795</v>
      </c>
      <c r="N7" s="26"/>
      <c r="O7" s="26">
        <v>75000</v>
      </c>
      <c r="P7" s="26">
        <v>20855026</v>
      </c>
      <c r="Q7" s="26">
        <v>20930026</v>
      </c>
      <c r="R7" s="26">
        <v>500000</v>
      </c>
      <c r="S7" s="26">
        <v>34655</v>
      </c>
      <c r="T7" s="26"/>
      <c r="U7" s="26">
        <v>534655</v>
      </c>
      <c r="V7" s="26">
        <v>125772024</v>
      </c>
      <c r="W7" s="26"/>
      <c r="X7" s="26">
        <v>125772024</v>
      </c>
      <c r="Y7" s="106"/>
      <c r="Z7" s="28"/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-20512762</v>
      </c>
      <c r="D12" s="25"/>
      <c r="E12" s="26"/>
      <c r="F12" s="26">
        <v>-2617504</v>
      </c>
      <c r="G12" s="26">
        <v>-3069593</v>
      </c>
      <c r="H12" s="26">
        <v>-3057292</v>
      </c>
      <c r="I12" s="26">
        <v>-8744389</v>
      </c>
      <c r="J12" s="26">
        <v>-3035000</v>
      </c>
      <c r="K12" s="26">
        <v>-2844182</v>
      </c>
      <c r="L12" s="26">
        <v>-4033064</v>
      </c>
      <c r="M12" s="26">
        <v>-9912246</v>
      </c>
      <c r="N12" s="26"/>
      <c r="O12" s="26">
        <v>-3294429</v>
      </c>
      <c r="P12" s="26">
        <v>-4340186</v>
      </c>
      <c r="Q12" s="26">
        <v>-7634615</v>
      </c>
      <c r="R12" s="26">
        <v>-4197086</v>
      </c>
      <c r="S12" s="26">
        <v>-3328086</v>
      </c>
      <c r="T12" s="26"/>
      <c r="U12" s="26">
        <v>-7525172</v>
      </c>
      <c r="V12" s="26">
        <v>-33816422</v>
      </c>
      <c r="W12" s="26"/>
      <c r="X12" s="26">
        <v>-33816422</v>
      </c>
      <c r="Y12" s="106"/>
      <c r="Z12" s="28"/>
    </row>
    <row r="13" spans="1:26" ht="13.5">
      <c r="A13" s="225" t="s">
        <v>39</v>
      </c>
      <c r="B13" s="158"/>
      <c r="C13" s="121">
        <v>-24320780</v>
      </c>
      <c r="D13" s="25"/>
      <c r="E13" s="26"/>
      <c r="F13" s="26">
        <v>-2266540</v>
      </c>
      <c r="G13" s="26">
        <v>-2448678</v>
      </c>
      <c r="H13" s="26">
        <v>-2211594</v>
      </c>
      <c r="I13" s="26">
        <v>-6926812</v>
      </c>
      <c r="J13" s="26">
        <v>-2079339</v>
      </c>
      <c r="K13" s="26">
        <v>-541121</v>
      </c>
      <c r="L13" s="26">
        <v>-27897959</v>
      </c>
      <c r="M13" s="26">
        <v>-30518419</v>
      </c>
      <c r="N13" s="26"/>
      <c r="O13" s="26">
        <v>-4215426</v>
      </c>
      <c r="P13" s="26">
        <v>-2793896</v>
      </c>
      <c r="Q13" s="26">
        <v>-7009322</v>
      </c>
      <c r="R13" s="26">
        <v>-14378297</v>
      </c>
      <c r="S13" s="26">
        <v>-5425909</v>
      </c>
      <c r="T13" s="26"/>
      <c r="U13" s="26">
        <v>-19804206</v>
      </c>
      <c r="V13" s="26">
        <v>-64258759</v>
      </c>
      <c r="W13" s="26"/>
      <c r="X13" s="26">
        <v>-64258759</v>
      </c>
      <c r="Y13" s="106"/>
      <c r="Z13" s="28"/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59133978</v>
      </c>
      <c r="D15" s="38">
        <f t="shared" si="0"/>
        <v>0</v>
      </c>
      <c r="E15" s="39">
        <f t="shared" si="0"/>
        <v>0</v>
      </c>
      <c r="F15" s="39">
        <f t="shared" si="0"/>
        <v>23996333</v>
      </c>
      <c r="G15" s="39">
        <f t="shared" si="0"/>
        <v>4810318</v>
      </c>
      <c r="H15" s="39">
        <f t="shared" si="0"/>
        <v>-4193872</v>
      </c>
      <c r="I15" s="39">
        <f t="shared" si="0"/>
        <v>24612779</v>
      </c>
      <c r="J15" s="39">
        <f t="shared" si="0"/>
        <v>-4082833</v>
      </c>
      <c r="K15" s="39">
        <f t="shared" si="0"/>
        <v>57308572</v>
      </c>
      <c r="L15" s="39">
        <f t="shared" si="0"/>
        <v>-23902930</v>
      </c>
      <c r="M15" s="39">
        <f t="shared" si="0"/>
        <v>29322809</v>
      </c>
      <c r="N15" s="39">
        <f t="shared" si="0"/>
        <v>0</v>
      </c>
      <c r="O15" s="39">
        <f t="shared" si="0"/>
        <v>-3114045</v>
      </c>
      <c r="P15" s="39">
        <f t="shared" si="0"/>
        <v>14163170</v>
      </c>
      <c r="Q15" s="39">
        <f t="shared" si="0"/>
        <v>11049125</v>
      </c>
      <c r="R15" s="39">
        <f t="shared" si="0"/>
        <v>-17799374</v>
      </c>
      <c r="S15" s="39">
        <f t="shared" si="0"/>
        <v>-8407239</v>
      </c>
      <c r="T15" s="39">
        <f t="shared" si="0"/>
        <v>0</v>
      </c>
      <c r="U15" s="39">
        <f t="shared" si="0"/>
        <v>-26206613</v>
      </c>
      <c r="V15" s="39">
        <f t="shared" si="0"/>
        <v>38778100</v>
      </c>
      <c r="W15" s="39">
        <f t="shared" si="0"/>
        <v>0</v>
      </c>
      <c r="X15" s="39">
        <f t="shared" si="0"/>
        <v>38778100</v>
      </c>
      <c r="Y15" s="140">
        <f>+IF(W15&lt;&gt;0,+(X15/W15)*100,0)</f>
        <v>0</v>
      </c>
      <c r="Z15" s="40">
        <f>SUM(Z6:Z14)</f>
        <v>0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-6431593</v>
      </c>
      <c r="D22" s="25"/>
      <c r="E22" s="26"/>
      <c r="F22" s="26"/>
      <c r="G22" s="26"/>
      <c r="H22" s="26"/>
      <c r="I22" s="26"/>
      <c r="J22" s="26"/>
      <c r="K22" s="26"/>
      <c r="L22" s="26">
        <v>-11498742</v>
      </c>
      <c r="M22" s="26">
        <v>-11498742</v>
      </c>
      <c r="N22" s="26"/>
      <c r="O22" s="26">
        <v>5588363</v>
      </c>
      <c r="P22" s="26">
        <v>7778536</v>
      </c>
      <c r="Q22" s="26">
        <v>13366899</v>
      </c>
      <c r="R22" s="26">
        <v>-395613</v>
      </c>
      <c r="S22" s="26">
        <v>9147805</v>
      </c>
      <c r="T22" s="26"/>
      <c r="U22" s="26">
        <v>8752192</v>
      </c>
      <c r="V22" s="26">
        <v>10620349</v>
      </c>
      <c r="W22" s="26"/>
      <c r="X22" s="26">
        <v>10620349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-51617294</v>
      </c>
      <c r="D24" s="25"/>
      <c r="E24" s="26"/>
      <c r="F24" s="26">
        <v>-4849234</v>
      </c>
      <c r="G24" s="26">
        <v>-3300603</v>
      </c>
      <c r="H24" s="26">
        <v>-2396333</v>
      </c>
      <c r="I24" s="26">
        <v>-10546170</v>
      </c>
      <c r="J24" s="26">
        <v>-1191261</v>
      </c>
      <c r="K24" s="26">
        <v>-1353990</v>
      </c>
      <c r="L24" s="26">
        <v>-3318684</v>
      </c>
      <c r="M24" s="26">
        <v>-5863935</v>
      </c>
      <c r="N24" s="26"/>
      <c r="O24" s="26">
        <v>-1997113</v>
      </c>
      <c r="P24" s="26">
        <v>-3361024</v>
      </c>
      <c r="Q24" s="26">
        <v>-5358137</v>
      </c>
      <c r="R24" s="26">
        <v>-623105</v>
      </c>
      <c r="S24" s="26">
        <v>-656353</v>
      </c>
      <c r="T24" s="26"/>
      <c r="U24" s="26">
        <v>-1279458</v>
      </c>
      <c r="V24" s="26">
        <v>-23047700</v>
      </c>
      <c r="W24" s="26"/>
      <c r="X24" s="26">
        <v>-23047700</v>
      </c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-58048887</v>
      </c>
      <c r="D25" s="38">
        <f t="shared" si="1"/>
        <v>0</v>
      </c>
      <c r="E25" s="39">
        <f t="shared" si="1"/>
        <v>0</v>
      </c>
      <c r="F25" s="39">
        <f t="shared" si="1"/>
        <v>-4849234</v>
      </c>
      <c r="G25" s="39">
        <f t="shared" si="1"/>
        <v>-3300603</v>
      </c>
      <c r="H25" s="39">
        <f t="shared" si="1"/>
        <v>-2396333</v>
      </c>
      <c r="I25" s="39">
        <f t="shared" si="1"/>
        <v>-10546170</v>
      </c>
      <c r="J25" s="39">
        <f t="shared" si="1"/>
        <v>-1191261</v>
      </c>
      <c r="K25" s="39">
        <f t="shared" si="1"/>
        <v>-1353990</v>
      </c>
      <c r="L25" s="39">
        <f t="shared" si="1"/>
        <v>-14817426</v>
      </c>
      <c r="M25" s="39">
        <f t="shared" si="1"/>
        <v>-17362677</v>
      </c>
      <c r="N25" s="39">
        <f t="shared" si="1"/>
        <v>0</v>
      </c>
      <c r="O25" s="39">
        <f t="shared" si="1"/>
        <v>3591250</v>
      </c>
      <c r="P25" s="39">
        <f t="shared" si="1"/>
        <v>4417512</v>
      </c>
      <c r="Q25" s="39">
        <f t="shared" si="1"/>
        <v>8008762</v>
      </c>
      <c r="R25" s="39">
        <f t="shared" si="1"/>
        <v>-1018718</v>
      </c>
      <c r="S25" s="39">
        <f t="shared" si="1"/>
        <v>8491452</v>
      </c>
      <c r="T25" s="39">
        <f t="shared" si="1"/>
        <v>0</v>
      </c>
      <c r="U25" s="39">
        <f t="shared" si="1"/>
        <v>7472734</v>
      </c>
      <c r="V25" s="39">
        <f t="shared" si="1"/>
        <v>-12427351</v>
      </c>
      <c r="W25" s="39">
        <f t="shared" si="1"/>
        <v>0</v>
      </c>
      <c r="X25" s="39">
        <f t="shared" si="1"/>
        <v>-12427351</v>
      </c>
      <c r="Y25" s="140">
        <f>+IF(W25&lt;&gt;0,+(X25/W25)*100,0)</f>
        <v>0</v>
      </c>
      <c r="Z25" s="40">
        <f>SUM(Z19:Z24)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>
        <v>-17950</v>
      </c>
      <c r="P31" s="125">
        <v>-50</v>
      </c>
      <c r="Q31" s="26">
        <v>-18000</v>
      </c>
      <c r="R31" s="26"/>
      <c r="S31" s="26"/>
      <c r="T31" s="26"/>
      <c r="U31" s="125"/>
      <c r="V31" s="125">
        <v>-18000</v>
      </c>
      <c r="W31" s="125"/>
      <c r="X31" s="26">
        <v>-18000</v>
      </c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-17950</v>
      </c>
      <c r="P34" s="39">
        <f t="shared" si="2"/>
        <v>-50</v>
      </c>
      <c r="Q34" s="39">
        <f t="shared" si="2"/>
        <v>-18000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-18000</v>
      </c>
      <c r="W34" s="39">
        <f t="shared" si="2"/>
        <v>0</v>
      </c>
      <c r="X34" s="39">
        <f t="shared" si="2"/>
        <v>-18000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1085091</v>
      </c>
      <c r="D36" s="65">
        <f t="shared" si="3"/>
        <v>0</v>
      </c>
      <c r="E36" s="66">
        <f t="shared" si="3"/>
        <v>0</v>
      </c>
      <c r="F36" s="66">
        <f t="shared" si="3"/>
        <v>19147099</v>
      </c>
      <c r="G36" s="66">
        <f t="shared" si="3"/>
        <v>1509715</v>
      </c>
      <c r="H36" s="66">
        <f t="shared" si="3"/>
        <v>-6590205</v>
      </c>
      <c r="I36" s="66">
        <f t="shared" si="3"/>
        <v>14066609</v>
      </c>
      <c r="J36" s="66">
        <f t="shared" si="3"/>
        <v>-5274094</v>
      </c>
      <c r="K36" s="66">
        <f t="shared" si="3"/>
        <v>55954582</v>
      </c>
      <c r="L36" s="66">
        <f t="shared" si="3"/>
        <v>-38720356</v>
      </c>
      <c r="M36" s="66">
        <f t="shared" si="3"/>
        <v>11960132</v>
      </c>
      <c r="N36" s="66">
        <f t="shared" si="3"/>
        <v>0</v>
      </c>
      <c r="O36" s="66">
        <f t="shared" si="3"/>
        <v>459255</v>
      </c>
      <c r="P36" s="66">
        <f t="shared" si="3"/>
        <v>18580632</v>
      </c>
      <c r="Q36" s="66">
        <f t="shared" si="3"/>
        <v>19039887</v>
      </c>
      <c r="R36" s="66">
        <f t="shared" si="3"/>
        <v>-18818092</v>
      </c>
      <c r="S36" s="66">
        <f t="shared" si="3"/>
        <v>84213</v>
      </c>
      <c r="T36" s="66">
        <f t="shared" si="3"/>
        <v>0</v>
      </c>
      <c r="U36" s="66">
        <f t="shared" si="3"/>
        <v>-18733879</v>
      </c>
      <c r="V36" s="66">
        <f t="shared" si="3"/>
        <v>26332749</v>
      </c>
      <c r="W36" s="66">
        <f t="shared" si="3"/>
        <v>0</v>
      </c>
      <c r="X36" s="66">
        <f t="shared" si="3"/>
        <v>26332749</v>
      </c>
      <c r="Y36" s="103">
        <f>+IF(W36&lt;&gt;0,+(X36/W36)*100,0)</f>
        <v>0</v>
      </c>
      <c r="Z36" s="68">
        <f>+Z15+Z25+Z34</f>
        <v>0</v>
      </c>
    </row>
    <row r="37" spans="1:26" ht="13.5">
      <c r="A37" s="225" t="s">
        <v>201</v>
      </c>
      <c r="B37" s="158" t="s">
        <v>95</v>
      </c>
      <c r="C37" s="119">
        <v>-1929320</v>
      </c>
      <c r="D37" s="65"/>
      <c r="E37" s="66"/>
      <c r="F37" s="66">
        <v>-2080436</v>
      </c>
      <c r="G37" s="66">
        <v>17066663</v>
      </c>
      <c r="H37" s="66">
        <v>18576378</v>
      </c>
      <c r="I37" s="66">
        <v>-2080436</v>
      </c>
      <c r="J37" s="66">
        <v>11986173</v>
      </c>
      <c r="K37" s="66">
        <v>6712079</v>
      </c>
      <c r="L37" s="66">
        <v>62666661</v>
      </c>
      <c r="M37" s="66">
        <v>11986173</v>
      </c>
      <c r="N37" s="66">
        <v>23946305</v>
      </c>
      <c r="O37" s="66">
        <v>23946305</v>
      </c>
      <c r="P37" s="66">
        <v>24405560</v>
      </c>
      <c r="Q37" s="66">
        <v>23946305</v>
      </c>
      <c r="R37" s="66">
        <v>42986192</v>
      </c>
      <c r="S37" s="66">
        <v>24168100</v>
      </c>
      <c r="T37" s="66">
        <v>24252313</v>
      </c>
      <c r="U37" s="66">
        <v>42986192</v>
      </c>
      <c r="V37" s="66">
        <v>-2080436</v>
      </c>
      <c r="W37" s="66"/>
      <c r="X37" s="66">
        <v>-2080436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-844229</v>
      </c>
      <c r="D38" s="234"/>
      <c r="E38" s="235"/>
      <c r="F38" s="235">
        <v>17066663</v>
      </c>
      <c r="G38" s="235">
        <v>18576378</v>
      </c>
      <c r="H38" s="235">
        <v>11986173</v>
      </c>
      <c r="I38" s="235">
        <v>11986173</v>
      </c>
      <c r="J38" s="235">
        <v>6712079</v>
      </c>
      <c r="K38" s="235">
        <v>62666661</v>
      </c>
      <c r="L38" s="235">
        <v>23946305</v>
      </c>
      <c r="M38" s="235">
        <v>23946305</v>
      </c>
      <c r="N38" s="235">
        <v>23946305</v>
      </c>
      <c r="O38" s="235">
        <v>24405560</v>
      </c>
      <c r="P38" s="235">
        <v>42986192</v>
      </c>
      <c r="Q38" s="235">
        <v>42986192</v>
      </c>
      <c r="R38" s="235">
        <v>24168100</v>
      </c>
      <c r="S38" s="235">
        <v>24252313</v>
      </c>
      <c r="T38" s="235">
        <v>24252313</v>
      </c>
      <c r="U38" s="235">
        <v>24252313</v>
      </c>
      <c r="V38" s="235">
        <v>24252313</v>
      </c>
      <c r="W38" s="235"/>
      <c r="X38" s="235">
        <v>24252313</v>
      </c>
      <c r="Y38" s="236"/>
      <c r="Z38" s="237"/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2011-08-12T15:16:01Z</dcterms:created>
  <dcterms:modified xsi:type="dcterms:W3CDTF">2011-08-12T15:16:01Z</dcterms:modified>
  <cp:category/>
  <cp:version/>
  <cp:contentType/>
  <cp:contentStatus/>
</cp:coreProperties>
</file>