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<sst xmlns="http://schemas.openxmlformats.org/spreadsheetml/2006/main" count="497" uniqueCount="248">
  <si>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Eastern Cape: King Sabata Dalindyebo(EC157)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</si>
  <si>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</si>
  <si>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</si>
  <si>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</si>
  <si>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</si>
  <si>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</si>
  <si>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</si>
  <si>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</si>
  <si>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</si>
  <si>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</si>
  <si>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</si>
  <si>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</si>
  <si>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</si>
  <si>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</si>
  <si>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</si>
  <si>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</si>
  <si>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</si>
  <si>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</si>
  <si>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</si>
  <si>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</si>
  <si>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</si>
  <si>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</si>
  <si>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</si>
  <si>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</si>
  <si>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</si>
  <si>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</si>
  <si>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</si>
  <si>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</si>
  <si>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</si>
  <si>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</si>
  <si>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</si>
  <si>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</si>
  <si>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</si>
  <si>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</si>
  <si>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</si>
  <si>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</si>
  <si>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</si>
  <si>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</si>
  <si>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</si>
  <si>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</si>
  <si>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</si>
  <si>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</si>
  <si>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</si>
  <si>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</si>
  <si>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</si>
  <si>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</si>
  <si>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</si>
  <si>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</si>
  <si>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</si>
  <si>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</si>
  <si>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</si>
  <si>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</si>
  <si>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</si>
  <si>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</si>
  <si>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</si>
  <si>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</si>
  <si>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</si>
  <si>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</si>
  <si>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</si>
  <si>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</si>
  <si>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</si>
  <si>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</si>
  <si>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</si>
  <si>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</si>
  <si>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</si>
  <si>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</si>
  <si>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</si>
  <si>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</si>
  <si>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</si>
  <si>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King Sabata Dalindyebo(EC157)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</si>
  <si>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</si>
  <si>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</si>
  <si>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</si>
  <si>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</si>
  <si>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</si>
  <si>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</si>
  <si>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</si>
  <si>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</si>
  <si>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</si>
  <si>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</si>
  <si>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</si>
  <si>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</si>
  <si>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</si>
  <si>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</si>
  <si>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</si>
  <si>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</si>
  <si>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</si>
  <si>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</si>
  <si>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</si>
  <si>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</si>
  <si>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</si>
  <si>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</si>
  <si>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</si>
  <si>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</si>
  <si>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</si>
  <si>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</si>
  <si>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</si>
  <si>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</si>
  <si>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</si>
  <si>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King Sabata Dalindyebo(EC157)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</si>
  <si>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</si>
  <si>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</si>
  <si>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</si>
  <si>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</si>
  <si>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</si>
  <si>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</si>
  <si>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</si>
  <si>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</si>
  <si>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</si>
  <si>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</si>
  <si>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</si>
  <si>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</si>
  <si>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</si>
  <si>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</si>
  <si>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</si>
  <si>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</si>
  <si>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</si>
  <si>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</si>
  <si>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</si>
  <si>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</si>
  <si>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</si>
  <si>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</si>
  <si>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</si>
  <si>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</si>
  <si>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</si>
  <si>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</si>
  <si>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</si>
  <si>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</si>
  <si>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</si>
  <si>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</si>
  <si>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</si>
  <si>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</si>
  <si>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Eastern Cape: King Sabata Dalindyebo(EC157)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</si>
  <si>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</si>
  <si>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</si>
  <si>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</si>
  <si>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</si>
  <si>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</si>
  <si>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</si>
  <si>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</si>
  <si>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</si>
  <si>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</si>
  <si>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Eastern Cape: King Sabata Dalindyebo(EC157)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</si>
  <si>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</si>
  <si>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</si>
  <si>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</si>
  <si>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</si>
  <si>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</si>
  <si>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</si>
  <si>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</si>
  <si>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</si>
  <si>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</si>
  <si>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</si>
  <si>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</si>
  <si>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</si>
  <si>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</si>
  <si>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</si>
  <si>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</si>
  <si>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</si>
  <si>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</si>
  <si>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</si>
  <si>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</si>
  <si>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</si>
  <si>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</si>
  <si>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</si>
  <si>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</si>
  <si>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</si>
  <si>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</si>
  <si>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</si>
  <si>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</si>
  <si>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</si>
  <si>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</si>
  <si>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</si>
  <si>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</si>
  <si>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</si>
  <si>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</si>
  <si>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King Sabata Dalindyebo(EC157)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</si>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</sst>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117216295</v>
      </c>
      <c r="C5" s="25">
        <v>117840866</v>
      </c>
      <c r="D5" s="26">
        <v>117840866</v>
      </c>
      <c r="E5" s="26">
        <v>9820072</v>
      </c>
      <c r="F5" s="26">
        <v>9820073</v>
      </c>
      <c r="G5" s="26">
        <v>9820072</v>
      </c>
      <c r="H5" s="26">
        <v>29460217</v>
      </c>
      <c r="I5" s="26">
        <v>9880462</v>
      </c>
      <c r="J5" s="26">
        <v>9880462</v>
      </c>
      <c r="K5" s="26">
        <v>9880462</v>
      </c>
      <c r="L5" s="26">
        <v>29641386</v>
      </c>
      <c r="M5" s="26">
        <v>-97043</v>
      </c>
      <c r="N5" s="26">
        <v>258605</v>
      </c>
      <c r="O5" s="26">
        <v>0</v>
      </c>
      <c r="P5" s="26">
        <v>161562</v>
      </c>
      <c r="Q5" s="26">
        <v>-488</v>
      </c>
      <c r="R5" s="26">
        <v>96282</v>
      </c>
      <c r="S5" s="26">
        <v>3345476</v>
      </c>
      <c r="T5" s="26">
        <v>3441270</v>
      </c>
      <c r="U5" s="26">
        <v>62704435</v>
      </c>
      <c r="V5" s="26">
        <v>117840866</v>
      </c>
      <c r="W5" s="26">
        <v>-55136431</v>
      </c>
      <c r="X5" s="27">
        <v>-46.79</v>
      </c>
      <c r="Y5" s="28">
        <v>117840866</v>
      </c>
    </row>
    <row r="6" spans="1:25" ht="13.5">
      <c r="A6" s="24" t="s">
        <v>31</v>
      </c>
      <c r="B6" s="2">
        <v>173291189</v>
      </c>
      <c r="C6" s="25">
        <v>206307601</v>
      </c>
      <c r="D6" s="26">
        <v>206307601</v>
      </c>
      <c r="E6" s="26">
        <v>50243159</v>
      </c>
      <c r="F6" s="26">
        <v>42552649</v>
      </c>
      <c r="G6" s="26">
        <v>65136776</v>
      </c>
      <c r="H6" s="26">
        <v>157932584</v>
      </c>
      <c r="I6" s="26">
        <v>81432706</v>
      </c>
      <c r="J6" s="26">
        <v>98907607</v>
      </c>
      <c r="K6" s="26">
        <v>113259015</v>
      </c>
      <c r="L6" s="26">
        <v>293599328</v>
      </c>
      <c r="M6" s="26">
        <v>4602160</v>
      </c>
      <c r="N6" s="26">
        <v>6758898</v>
      </c>
      <c r="O6" s="26">
        <v>8083384</v>
      </c>
      <c r="P6" s="26">
        <v>19444442</v>
      </c>
      <c r="Q6" s="26">
        <v>-14904780</v>
      </c>
      <c r="R6" s="26">
        <v>8281644</v>
      </c>
      <c r="S6" s="26">
        <v>9271688</v>
      </c>
      <c r="T6" s="26">
        <v>2648552</v>
      </c>
      <c r="U6" s="26">
        <v>473624906</v>
      </c>
      <c r="V6" s="26">
        <v>206307601</v>
      </c>
      <c r="W6" s="26">
        <v>267317305</v>
      </c>
      <c r="X6" s="27">
        <v>129.57</v>
      </c>
      <c r="Y6" s="28">
        <v>206307601</v>
      </c>
    </row>
    <row r="7" spans="1:25" ht="13.5">
      <c r="A7" s="24" t="s">
        <v>32</v>
      </c>
      <c r="B7" s="2">
        <v>2011127</v>
      </c>
      <c r="C7" s="25">
        <v>2310666</v>
      </c>
      <c r="D7" s="26">
        <v>2310666</v>
      </c>
      <c r="E7" s="26">
        <v>1386</v>
      </c>
      <c r="F7" s="26">
        <v>118147</v>
      </c>
      <c r="G7" s="26">
        <v>118147</v>
      </c>
      <c r="H7" s="26">
        <v>237680</v>
      </c>
      <c r="I7" s="26">
        <v>317240</v>
      </c>
      <c r="J7" s="26">
        <v>997670</v>
      </c>
      <c r="K7" s="26">
        <v>1120784</v>
      </c>
      <c r="L7" s="26">
        <v>2435694</v>
      </c>
      <c r="M7" s="26">
        <v>966</v>
      </c>
      <c r="N7" s="26">
        <v>0</v>
      </c>
      <c r="O7" s="26">
        <v>0</v>
      </c>
      <c r="P7" s="26">
        <v>966</v>
      </c>
      <c r="Q7" s="26">
        <v>-46117</v>
      </c>
      <c r="R7" s="26">
        <v>0</v>
      </c>
      <c r="S7" s="26">
        <v>4022</v>
      </c>
      <c r="T7" s="26">
        <v>-42095</v>
      </c>
      <c r="U7" s="26">
        <v>2632245</v>
      </c>
      <c r="V7" s="26">
        <v>2310666</v>
      </c>
      <c r="W7" s="26">
        <v>321579</v>
      </c>
      <c r="X7" s="27">
        <v>13.92</v>
      </c>
      <c r="Y7" s="28">
        <v>2310666</v>
      </c>
    </row>
    <row r="8" spans="1:25" ht="13.5">
      <c r="A8" s="24" t="s">
        <v>33</v>
      </c>
      <c r="B8" s="2">
        <v>123308685</v>
      </c>
      <c r="C8" s="25">
        <v>144932000</v>
      </c>
      <c r="D8" s="26">
        <v>144932000</v>
      </c>
      <c r="E8" s="26">
        <v>64465075</v>
      </c>
      <c r="F8" s="26">
        <v>64465075</v>
      </c>
      <c r="G8" s="26">
        <v>64965075</v>
      </c>
      <c r="H8" s="26">
        <v>193895225</v>
      </c>
      <c r="I8" s="26">
        <v>63865376</v>
      </c>
      <c r="J8" s="26">
        <v>106484595</v>
      </c>
      <c r="K8" s="26">
        <v>99764595</v>
      </c>
      <c r="L8" s="26">
        <v>270114566</v>
      </c>
      <c r="M8" s="26">
        <v>0</v>
      </c>
      <c r="N8" s="26">
        <v>0</v>
      </c>
      <c r="O8" s="26">
        <v>75676633</v>
      </c>
      <c r="P8" s="26">
        <v>75676633</v>
      </c>
      <c r="Q8" s="26">
        <v>42119219</v>
      </c>
      <c r="R8" s="26">
        <v>0</v>
      </c>
      <c r="S8" s="26">
        <v>0</v>
      </c>
      <c r="T8" s="26">
        <v>42119219</v>
      </c>
      <c r="U8" s="26">
        <v>581805643</v>
      </c>
      <c r="V8" s="26">
        <v>144932000</v>
      </c>
      <c r="W8" s="26">
        <v>436873643</v>
      </c>
      <c r="X8" s="27">
        <v>301.43</v>
      </c>
      <c r="Y8" s="28">
        <v>144932000</v>
      </c>
    </row>
    <row r="9" spans="1:25" ht="13.5">
      <c r="A9" s="24" t="s">
        <v>34</v>
      </c>
      <c r="B9" s="2">
        <v>50838186</v>
      </c>
      <c r="C9" s="25">
        <v>40203933</v>
      </c>
      <c r="D9" s="26">
        <v>40203933</v>
      </c>
      <c r="E9" s="26">
        <v>3980525</v>
      </c>
      <c r="F9" s="26">
        <v>5219575</v>
      </c>
      <c r="G9" s="26">
        <v>11858978</v>
      </c>
      <c r="H9" s="26">
        <v>21059078</v>
      </c>
      <c r="I9" s="26">
        <v>16110809</v>
      </c>
      <c r="J9" s="26">
        <v>20486555</v>
      </c>
      <c r="K9" s="26">
        <v>24426355</v>
      </c>
      <c r="L9" s="26">
        <v>61023719</v>
      </c>
      <c r="M9" s="26">
        <v>1475091</v>
      </c>
      <c r="N9" s="26">
        <v>1493390</v>
      </c>
      <c r="O9" s="26">
        <v>1573100</v>
      </c>
      <c r="P9" s="26">
        <v>4541581</v>
      </c>
      <c r="Q9" s="26">
        <v>-4099103</v>
      </c>
      <c r="R9" s="26">
        <v>1643336</v>
      </c>
      <c r="S9" s="26">
        <v>1078291</v>
      </c>
      <c r="T9" s="26">
        <v>-1377476</v>
      </c>
      <c r="U9" s="26">
        <v>85246902</v>
      </c>
      <c r="V9" s="26">
        <v>40203933</v>
      </c>
      <c r="W9" s="26">
        <v>45042969</v>
      </c>
      <c r="X9" s="27">
        <v>112.04</v>
      </c>
      <c r="Y9" s="28">
        <v>40203933</v>
      </c>
    </row>
    <row r="10" spans="1:25" ht="25.5">
      <c r="A10" s="29" t="s">
        <v>212</v>
      </c>
      <c r="B10" s="30">
        <f>SUM(B5:B9)</f>
        <v>466665482</v>
      </c>
      <c r="C10" s="31">
        <f aca="true" t="shared" si="0" ref="C10:Y10">SUM(C5:C9)</f>
        <v>511595066</v>
      </c>
      <c r="D10" s="32">
        <f t="shared" si="0"/>
        <v>511595066</v>
      </c>
      <c r="E10" s="32">
        <f t="shared" si="0"/>
        <v>128510217</v>
      </c>
      <c r="F10" s="32">
        <f t="shared" si="0"/>
        <v>122175519</v>
      </c>
      <c r="G10" s="32">
        <f t="shared" si="0"/>
        <v>151899048</v>
      </c>
      <c r="H10" s="32">
        <f t="shared" si="0"/>
        <v>402584784</v>
      </c>
      <c r="I10" s="32">
        <f t="shared" si="0"/>
        <v>171606593</v>
      </c>
      <c r="J10" s="32">
        <f t="shared" si="0"/>
        <v>236756889</v>
      </c>
      <c r="K10" s="32">
        <f t="shared" si="0"/>
        <v>248451211</v>
      </c>
      <c r="L10" s="32">
        <f t="shared" si="0"/>
        <v>656814693</v>
      </c>
      <c r="M10" s="32">
        <f t="shared" si="0"/>
        <v>5981174</v>
      </c>
      <c r="N10" s="32">
        <f t="shared" si="0"/>
        <v>8510893</v>
      </c>
      <c r="O10" s="32">
        <f t="shared" si="0"/>
        <v>85333117</v>
      </c>
      <c r="P10" s="32">
        <f t="shared" si="0"/>
        <v>99825184</v>
      </c>
      <c r="Q10" s="32">
        <f t="shared" si="0"/>
        <v>23068731</v>
      </c>
      <c r="R10" s="32">
        <f t="shared" si="0"/>
        <v>10021262</v>
      </c>
      <c r="S10" s="32">
        <f t="shared" si="0"/>
        <v>13699477</v>
      </c>
      <c r="T10" s="32">
        <f t="shared" si="0"/>
        <v>46789470</v>
      </c>
      <c r="U10" s="32">
        <f t="shared" si="0"/>
        <v>1206014131</v>
      </c>
      <c r="V10" s="32">
        <f t="shared" si="0"/>
        <v>511595066</v>
      </c>
      <c r="W10" s="32">
        <f t="shared" si="0"/>
        <v>694419065</v>
      </c>
      <c r="X10" s="33">
        <f>+IF(V10&lt;&gt;0,(W10/V10)*100,0)</f>
        <v>135.7360754921745</v>
      </c>
      <c r="Y10" s="34">
        <f t="shared" si="0"/>
        <v>511595066</v>
      </c>
    </row>
    <row r="11" spans="1:25" ht="13.5">
      <c r="A11" s="24" t="s">
        <v>36</v>
      </c>
      <c r="B11" s="2">
        <v>179239580</v>
      </c>
      <c r="C11" s="25">
        <v>207982788</v>
      </c>
      <c r="D11" s="26">
        <v>207982788</v>
      </c>
      <c r="E11" s="26">
        <v>15911633</v>
      </c>
      <c r="F11" s="26">
        <v>15931297</v>
      </c>
      <c r="G11" s="26">
        <v>15765422</v>
      </c>
      <c r="H11" s="26">
        <v>47608352</v>
      </c>
      <c r="I11" s="26">
        <v>68346698</v>
      </c>
      <c r="J11" s="26">
        <v>85615909</v>
      </c>
      <c r="K11" s="26">
        <v>104936771</v>
      </c>
      <c r="L11" s="26">
        <v>258899378</v>
      </c>
      <c r="M11" s="26">
        <v>16817981</v>
      </c>
      <c r="N11" s="26">
        <v>16637598</v>
      </c>
      <c r="O11" s="26">
        <v>16104375</v>
      </c>
      <c r="P11" s="26">
        <v>49559954</v>
      </c>
      <c r="Q11" s="26">
        <v>17418329</v>
      </c>
      <c r="R11" s="26">
        <v>16471396</v>
      </c>
      <c r="S11" s="26">
        <v>14137430</v>
      </c>
      <c r="T11" s="26">
        <v>48027155</v>
      </c>
      <c r="U11" s="26">
        <v>404094839</v>
      </c>
      <c r="V11" s="26">
        <v>207982788</v>
      </c>
      <c r="W11" s="26">
        <v>196112051</v>
      </c>
      <c r="X11" s="27">
        <v>94.29</v>
      </c>
      <c r="Y11" s="28">
        <v>207982788</v>
      </c>
    </row>
    <row r="12" spans="1:25" ht="13.5">
      <c r="A12" s="24" t="s">
        <v>37</v>
      </c>
      <c r="B12" s="2">
        <v>15527352</v>
      </c>
      <c r="C12" s="25">
        <v>15493662</v>
      </c>
      <c r="D12" s="26">
        <v>15493662</v>
      </c>
      <c r="E12" s="26">
        <v>1295421</v>
      </c>
      <c r="F12" s="26">
        <v>1255339</v>
      </c>
      <c r="G12" s="26">
        <v>1274582</v>
      </c>
      <c r="H12" s="26">
        <v>3825342</v>
      </c>
      <c r="I12" s="26">
        <v>0</v>
      </c>
      <c r="J12" s="26">
        <v>0</v>
      </c>
      <c r="K12" s="26">
        <v>0</v>
      </c>
      <c r="L12" s="26">
        <v>0</v>
      </c>
      <c r="M12" s="26">
        <v>1885479</v>
      </c>
      <c r="N12" s="26">
        <v>857753</v>
      </c>
      <c r="O12" s="26">
        <v>1354819</v>
      </c>
      <c r="P12" s="26">
        <v>4098051</v>
      </c>
      <c r="Q12" s="26">
        <v>1380067</v>
      </c>
      <c r="R12" s="26">
        <v>1366208</v>
      </c>
      <c r="S12" s="26">
        <v>1546143</v>
      </c>
      <c r="T12" s="26">
        <v>4292418</v>
      </c>
      <c r="U12" s="26">
        <v>12215811</v>
      </c>
      <c r="V12" s="26">
        <v>15493662</v>
      </c>
      <c r="W12" s="26">
        <v>-3277851</v>
      </c>
      <c r="X12" s="27">
        <v>-21.16</v>
      </c>
      <c r="Y12" s="28">
        <v>15493662</v>
      </c>
    </row>
    <row r="13" spans="1:25" ht="13.5">
      <c r="A13" s="24" t="s">
        <v>213</v>
      </c>
      <c r="B13" s="2">
        <v>15286844</v>
      </c>
      <c r="C13" s="25">
        <v>27482000</v>
      </c>
      <c r="D13" s="26">
        <v>27482000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27482000</v>
      </c>
      <c r="W13" s="26">
        <v>-27482000</v>
      </c>
      <c r="X13" s="27">
        <v>-100</v>
      </c>
      <c r="Y13" s="28">
        <v>27482000</v>
      </c>
    </row>
    <row r="14" spans="1:25" ht="13.5">
      <c r="A14" s="24" t="s">
        <v>39</v>
      </c>
      <c r="B14" s="2">
        <v>0</v>
      </c>
      <c r="C14" s="25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7">
        <v>0</v>
      </c>
      <c r="Y14" s="28">
        <v>0</v>
      </c>
    </row>
    <row r="15" spans="1:25" ht="13.5">
      <c r="A15" s="24" t="s">
        <v>40</v>
      </c>
      <c r="B15" s="2">
        <v>72031115</v>
      </c>
      <c r="C15" s="25">
        <v>103070813</v>
      </c>
      <c r="D15" s="26">
        <v>103070813</v>
      </c>
      <c r="E15" s="26">
        <v>27434245</v>
      </c>
      <c r="F15" s="26">
        <v>27434245</v>
      </c>
      <c r="G15" s="26">
        <v>13521375</v>
      </c>
      <c r="H15" s="26">
        <v>68389865</v>
      </c>
      <c r="I15" s="26">
        <v>57712663</v>
      </c>
      <c r="J15" s="26">
        <v>58354018</v>
      </c>
      <c r="K15" s="26">
        <v>53002116</v>
      </c>
      <c r="L15" s="26">
        <v>169068797</v>
      </c>
      <c r="M15" s="26">
        <v>5760075</v>
      </c>
      <c r="N15" s="26">
        <v>8120102</v>
      </c>
      <c r="O15" s="26">
        <v>1362</v>
      </c>
      <c r="P15" s="26">
        <v>13881539</v>
      </c>
      <c r="Q15" s="26">
        <v>6813440</v>
      </c>
      <c r="R15" s="26">
        <v>10498432</v>
      </c>
      <c r="S15" s="26">
        <v>8428365</v>
      </c>
      <c r="T15" s="26">
        <v>25740237</v>
      </c>
      <c r="U15" s="26">
        <v>277080438</v>
      </c>
      <c r="V15" s="26">
        <v>103070813</v>
      </c>
      <c r="W15" s="26">
        <v>174009625</v>
      </c>
      <c r="X15" s="27">
        <v>168.83</v>
      </c>
      <c r="Y15" s="28">
        <v>103070813</v>
      </c>
    </row>
    <row r="16" spans="1:25" ht="13.5">
      <c r="A16" s="35" t="s">
        <v>41</v>
      </c>
      <c r="B16" s="2">
        <v>0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7">
        <v>0</v>
      </c>
      <c r="Y16" s="28">
        <v>0</v>
      </c>
    </row>
    <row r="17" spans="1:25" ht="13.5">
      <c r="A17" s="24" t="s">
        <v>42</v>
      </c>
      <c r="B17" s="2">
        <v>171778883</v>
      </c>
      <c r="C17" s="25">
        <v>162453538</v>
      </c>
      <c r="D17" s="26">
        <v>162453538</v>
      </c>
      <c r="E17" s="26">
        <v>11796676</v>
      </c>
      <c r="F17" s="26">
        <v>18793180</v>
      </c>
      <c r="G17" s="26">
        <v>23612931</v>
      </c>
      <c r="H17" s="26">
        <v>54202787</v>
      </c>
      <c r="I17" s="26">
        <v>35743117</v>
      </c>
      <c r="J17" s="26">
        <v>42675417</v>
      </c>
      <c r="K17" s="26">
        <v>51007051</v>
      </c>
      <c r="L17" s="26">
        <v>129425585</v>
      </c>
      <c r="M17" s="26">
        <v>5246052</v>
      </c>
      <c r="N17" s="26">
        <v>6225138</v>
      </c>
      <c r="O17" s="26">
        <v>3194352</v>
      </c>
      <c r="P17" s="26">
        <v>14665542</v>
      </c>
      <c r="Q17" s="26">
        <v>5564289</v>
      </c>
      <c r="R17" s="26">
        <v>12109355</v>
      </c>
      <c r="S17" s="26">
        <v>8576024</v>
      </c>
      <c r="T17" s="26">
        <v>26249668</v>
      </c>
      <c r="U17" s="26">
        <v>224543582</v>
      </c>
      <c r="V17" s="26">
        <v>162453538</v>
      </c>
      <c r="W17" s="26">
        <v>62090044</v>
      </c>
      <c r="X17" s="27">
        <v>38.22</v>
      </c>
      <c r="Y17" s="28">
        <v>162453538</v>
      </c>
    </row>
    <row r="18" spans="1:25" ht="13.5">
      <c r="A18" s="36" t="s">
        <v>43</v>
      </c>
      <c r="B18" s="37">
        <f>SUM(B11:B17)</f>
        <v>453863774</v>
      </c>
      <c r="C18" s="38">
        <f aca="true" t="shared" si="1" ref="C18:Y18">SUM(C11:C17)</f>
        <v>516482801</v>
      </c>
      <c r="D18" s="39">
        <f t="shared" si="1"/>
        <v>516482801</v>
      </c>
      <c r="E18" s="39">
        <f t="shared" si="1"/>
        <v>56437975</v>
      </c>
      <c r="F18" s="39">
        <f t="shared" si="1"/>
        <v>63414061</v>
      </c>
      <c r="G18" s="39">
        <f t="shared" si="1"/>
        <v>54174310</v>
      </c>
      <c r="H18" s="39">
        <f t="shared" si="1"/>
        <v>174026346</v>
      </c>
      <c r="I18" s="39">
        <f t="shared" si="1"/>
        <v>161802478</v>
      </c>
      <c r="J18" s="39">
        <f t="shared" si="1"/>
        <v>186645344</v>
      </c>
      <c r="K18" s="39">
        <f t="shared" si="1"/>
        <v>208945938</v>
      </c>
      <c r="L18" s="39">
        <f t="shared" si="1"/>
        <v>557393760</v>
      </c>
      <c r="M18" s="39">
        <f t="shared" si="1"/>
        <v>29709587</v>
      </c>
      <c r="N18" s="39">
        <f t="shared" si="1"/>
        <v>31840591</v>
      </c>
      <c r="O18" s="39">
        <f t="shared" si="1"/>
        <v>20654908</v>
      </c>
      <c r="P18" s="39">
        <f t="shared" si="1"/>
        <v>82205086</v>
      </c>
      <c r="Q18" s="39">
        <f t="shared" si="1"/>
        <v>31176125</v>
      </c>
      <c r="R18" s="39">
        <f t="shared" si="1"/>
        <v>40445391</v>
      </c>
      <c r="S18" s="39">
        <f t="shared" si="1"/>
        <v>32687962</v>
      </c>
      <c r="T18" s="39">
        <f t="shared" si="1"/>
        <v>104309478</v>
      </c>
      <c r="U18" s="39">
        <f t="shared" si="1"/>
        <v>917934670</v>
      </c>
      <c r="V18" s="39">
        <f t="shared" si="1"/>
        <v>516482801</v>
      </c>
      <c r="W18" s="39">
        <f t="shared" si="1"/>
        <v>401451869</v>
      </c>
      <c r="X18" s="33">
        <f>+IF(V18&lt;&gt;0,(W18/V18)*100,0)</f>
        <v>77.72802273816664</v>
      </c>
      <c r="Y18" s="40">
        <f t="shared" si="1"/>
        <v>516482801</v>
      </c>
    </row>
    <row r="19" spans="1:25" ht="13.5">
      <c r="A19" s="36" t="s">
        <v>44</v>
      </c>
      <c r="B19" s="41">
        <f>+B10-B18</f>
        <v>12801708</v>
      </c>
      <c r="C19" s="42">
        <f aca="true" t="shared" si="2" ref="C19:Y19">+C10-C18</f>
        <v>-4887735</v>
      </c>
      <c r="D19" s="43">
        <f t="shared" si="2"/>
        <v>-4887735</v>
      </c>
      <c r="E19" s="43">
        <f t="shared" si="2"/>
        <v>72072242</v>
      </c>
      <c r="F19" s="43">
        <f t="shared" si="2"/>
        <v>58761458</v>
      </c>
      <c r="G19" s="43">
        <f t="shared" si="2"/>
        <v>97724738</v>
      </c>
      <c r="H19" s="43">
        <f t="shared" si="2"/>
        <v>228558438</v>
      </c>
      <c r="I19" s="43">
        <f t="shared" si="2"/>
        <v>9804115</v>
      </c>
      <c r="J19" s="43">
        <f t="shared" si="2"/>
        <v>50111545</v>
      </c>
      <c r="K19" s="43">
        <f t="shared" si="2"/>
        <v>39505273</v>
      </c>
      <c r="L19" s="43">
        <f t="shared" si="2"/>
        <v>99420933</v>
      </c>
      <c r="M19" s="43">
        <f t="shared" si="2"/>
        <v>-23728413</v>
      </c>
      <c r="N19" s="43">
        <f t="shared" si="2"/>
        <v>-23329698</v>
      </c>
      <c r="O19" s="43">
        <f t="shared" si="2"/>
        <v>64678209</v>
      </c>
      <c r="P19" s="43">
        <f t="shared" si="2"/>
        <v>17620098</v>
      </c>
      <c r="Q19" s="43">
        <f t="shared" si="2"/>
        <v>-8107394</v>
      </c>
      <c r="R19" s="43">
        <f t="shared" si="2"/>
        <v>-30424129</v>
      </c>
      <c r="S19" s="43">
        <f t="shared" si="2"/>
        <v>-18988485</v>
      </c>
      <c r="T19" s="43">
        <f t="shared" si="2"/>
        <v>-57520008</v>
      </c>
      <c r="U19" s="43">
        <f t="shared" si="2"/>
        <v>288079461</v>
      </c>
      <c r="V19" s="43">
        <f>IF(D10=D18,0,V10-V18)</f>
        <v>-4887735</v>
      </c>
      <c r="W19" s="43">
        <f t="shared" si="2"/>
        <v>292967196</v>
      </c>
      <c r="X19" s="44">
        <f>+IF(V19&lt;&gt;0,(W19/V19)*100,0)</f>
        <v>-5993.925529923369</v>
      </c>
      <c r="Y19" s="45">
        <f t="shared" si="2"/>
        <v>-4887735</v>
      </c>
    </row>
    <row r="20" spans="1:25" ht="13.5">
      <c r="A20" s="24" t="s">
        <v>45</v>
      </c>
      <c r="B20" s="2">
        <v>39061392</v>
      </c>
      <c r="C20" s="25">
        <v>0</v>
      </c>
      <c r="D20" s="26">
        <v>0</v>
      </c>
      <c r="E20" s="26">
        <v>427998</v>
      </c>
      <c r="F20" s="26">
        <v>12927998</v>
      </c>
      <c r="G20" s="26">
        <v>12927998</v>
      </c>
      <c r="H20" s="26">
        <v>26283994</v>
      </c>
      <c r="I20" s="26">
        <v>12927998</v>
      </c>
      <c r="J20" s="26">
        <v>12927998</v>
      </c>
      <c r="K20" s="26">
        <v>12500000</v>
      </c>
      <c r="L20" s="26">
        <v>38355996</v>
      </c>
      <c r="M20" s="26">
        <v>0</v>
      </c>
      <c r="N20" s="26">
        <v>0</v>
      </c>
      <c r="O20" s="26">
        <v>0</v>
      </c>
      <c r="P20" s="26">
        <v>0</v>
      </c>
      <c r="Q20" s="26">
        <v>-825482</v>
      </c>
      <c r="R20" s="26">
        <v>0</v>
      </c>
      <c r="S20" s="26">
        <v>0</v>
      </c>
      <c r="T20" s="26">
        <v>-825482</v>
      </c>
      <c r="U20" s="26">
        <v>63814508</v>
      </c>
      <c r="V20" s="26">
        <v>0</v>
      </c>
      <c r="W20" s="26">
        <v>63814508</v>
      </c>
      <c r="X20" s="27">
        <v>0</v>
      </c>
      <c r="Y20" s="28">
        <v>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51863100</v>
      </c>
      <c r="C22" s="53">
        <f aca="true" t="shared" si="3" ref="C22:Y22">SUM(C19:C21)</f>
        <v>-4887735</v>
      </c>
      <c r="D22" s="54">
        <f t="shared" si="3"/>
        <v>-4887735</v>
      </c>
      <c r="E22" s="54">
        <f t="shared" si="3"/>
        <v>72500240</v>
      </c>
      <c r="F22" s="54">
        <f t="shared" si="3"/>
        <v>71689456</v>
      </c>
      <c r="G22" s="54">
        <f t="shared" si="3"/>
        <v>110652736</v>
      </c>
      <c r="H22" s="54">
        <f t="shared" si="3"/>
        <v>254842432</v>
      </c>
      <c r="I22" s="54">
        <f t="shared" si="3"/>
        <v>22732113</v>
      </c>
      <c r="J22" s="54">
        <f t="shared" si="3"/>
        <v>63039543</v>
      </c>
      <c r="K22" s="54">
        <f t="shared" si="3"/>
        <v>52005273</v>
      </c>
      <c r="L22" s="54">
        <f t="shared" si="3"/>
        <v>137776929</v>
      </c>
      <c r="M22" s="54">
        <f t="shared" si="3"/>
        <v>-23728413</v>
      </c>
      <c r="N22" s="54">
        <f t="shared" si="3"/>
        <v>-23329698</v>
      </c>
      <c r="O22" s="54">
        <f t="shared" si="3"/>
        <v>64678209</v>
      </c>
      <c r="P22" s="54">
        <f t="shared" si="3"/>
        <v>17620098</v>
      </c>
      <c r="Q22" s="54">
        <f t="shared" si="3"/>
        <v>-8932876</v>
      </c>
      <c r="R22" s="54">
        <f t="shared" si="3"/>
        <v>-30424129</v>
      </c>
      <c r="S22" s="54">
        <f t="shared" si="3"/>
        <v>-18988485</v>
      </c>
      <c r="T22" s="54">
        <f t="shared" si="3"/>
        <v>-58345490</v>
      </c>
      <c r="U22" s="54">
        <f t="shared" si="3"/>
        <v>351893969</v>
      </c>
      <c r="V22" s="54">
        <f t="shared" si="3"/>
        <v>-4887735</v>
      </c>
      <c r="W22" s="54">
        <f t="shared" si="3"/>
        <v>356781704</v>
      </c>
      <c r="X22" s="55">
        <f>+IF(V22&lt;&gt;0,(W22/V22)*100,0)</f>
        <v>-7299.5304368997095</v>
      </c>
      <c r="Y22" s="56">
        <f t="shared" si="3"/>
        <v>-4887735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51863100</v>
      </c>
      <c r="C24" s="42">
        <f aca="true" t="shared" si="4" ref="C24:Y24">SUM(C22:C23)</f>
        <v>-4887735</v>
      </c>
      <c r="D24" s="43">
        <f t="shared" si="4"/>
        <v>-4887735</v>
      </c>
      <c r="E24" s="43">
        <f t="shared" si="4"/>
        <v>72500240</v>
      </c>
      <c r="F24" s="43">
        <f t="shared" si="4"/>
        <v>71689456</v>
      </c>
      <c r="G24" s="43">
        <f t="shared" si="4"/>
        <v>110652736</v>
      </c>
      <c r="H24" s="43">
        <f t="shared" si="4"/>
        <v>254842432</v>
      </c>
      <c r="I24" s="43">
        <f t="shared" si="4"/>
        <v>22732113</v>
      </c>
      <c r="J24" s="43">
        <f t="shared" si="4"/>
        <v>63039543</v>
      </c>
      <c r="K24" s="43">
        <f t="shared" si="4"/>
        <v>52005273</v>
      </c>
      <c r="L24" s="43">
        <f t="shared" si="4"/>
        <v>137776929</v>
      </c>
      <c r="M24" s="43">
        <f t="shared" si="4"/>
        <v>-23728413</v>
      </c>
      <c r="N24" s="43">
        <f t="shared" si="4"/>
        <v>-23329698</v>
      </c>
      <c r="O24" s="43">
        <f t="shared" si="4"/>
        <v>64678209</v>
      </c>
      <c r="P24" s="43">
        <f t="shared" si="4"/>
        <v>17620098</v>
      </c>
      <c r="Q24" s="43">
        <f t="shared" si="4"/>
        <v>-8932876</v>
      </c>
      <c r="R24" s="43">
        <f t="shared" si="4"/>
        <v>-30424129</v>
      </c>
      <c r="S24" s="43">
        <f t="shared" si="4"/>
        <v>-18988485</v>
      </c>
      <c r="T24" s="43">
        <f t="shared" si="4"/>
        <v>-58345490</v>
      </c>
      <c r="U24" s="43">
        <f t="shared" si="4"/>
        <v>351893969</v>
      </c>
      <c r="V24" s="43">
        <f t="shared" si="4"/>
        <v>-4887735</v>
      </c>
      <c r="W24" s="43">
        <f t="shared" si="4"/>
        <v>356781704</v>
      </c>
      <c r="X24" s="44">
        <f>+IF(V24&lt;&gt;0,(W24/V24)*100,0)</f>
        <v>-7299.5304368997095</v>
      </c>
      <c r="Y24" s="45">
        <f t="shared" si="4"/>
        <v>-4887735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188874228</v>
      </c>
      <c r="C27" s="65">
        <v>292565306</v>
      </c>
      <c r="D27" s="66">
        <v>292565306</v>
      </c>
      <c r="E27" s="66">
        <v>7911563</v>
      </c>
      <c r="F27" s="66">
        <v>9254374</v>
      </c>
      <c r="G27" s="66">
        <v>4638532</v>
      </c>
      <c r="H27" s="66">
        <v>21804469</v>
      </c>
      <c r="I27" s="66">
        <v>8547552</v>
      </c>
      <c r="J27" s="66">
        <v>5703011</v>
      </c>
      <c r="K27" s="66">
        <v>6028588</v>
      </c>
      <c r="L27" s="66">
        <v>20279151</v>
      </c>
      <c r="M27" s="66">
        <v>0</v>
      </c>
      <c r="N27" s="66">
        <v>0</v>
      </c>
      <c r="O27" s="66">
        <v>9323533</v>
      </c>
      <c r="P27" s="66">
        <v>9323533</v>
      </c>
      <c r="Q27" s="66">
        <v>1309865</v>
      </c>
      <c r="R27" s="66">
        <v>0</v>
      </c>
      <c r="S27" s="66">
        <v>0</v>
      </c>
      <c r="T27" s="66">
        <v>1309865</v>
      </c>
      <c r="U27" s="66">
        <v>52717018</v>
      </c>
      <c r="V27" s="66">
        <v>292565306</v>
      </c>
      <c r="W27" s="66">
        <v>-239848288</v>
      </c>
      <c r="X27" s="67">
        <v>-81.98</v>
      </c>
      <c r="Y27" s="68">
        <v>292565306</v>
      </c>
    </row>
    <row r="28" spans="1:25" ht="13.5">
      <c r="A28" s="69" t="s">
        <v>45</v>
      </c>
      <c r="B28" s="2">
        <v>188874228</v>
      </c>
      <c r="C28" s="25">
        <v>140000000</v>
      </c>
      <c r="D28" s="26">
        <v>140000000</v>
      </c>
      <c r="E28" s="26">
        <v>7911563</v>
      </c>
      <c r="F28" s="26">
        <v>9254374</v>
      </c>
      <c r="G28" s="26">
        <v>4413751</v>
      </c>
      <c r="H28" s="26">
        <v>21579688</v>
      </c>
      <c r="I28" s="26">
        <v>8547552</v>
      </c>
      <c r="J28" s="26">
        <v>5703011</v>
      </c>
      <c r="K28" s="26">
        <v>6025588</v>
      </c>
      <c r="L28" s="26">
        <v>20276151</v>
      </c>
      <c r="M28" s="26">
        <v>0</v>
      </c>
      <c r="N28" s="26">
        <v>0</v>
      </c>
      <c r="O28" s="26">
        <v>9323533</v>
      </c>
      <c r="P28" s="26">
        <v>9323533</v>
      </c>
      <c r="Q28" s="26">
        <v>1309865</v>
      </c>
      <c r="R28" s="26">
        <v>0</v>
      </c>
      <c r="S28" s="26">
        <v>0</v>
      </c>
      <c r="T28" s="26">
        <v>1309865</v>
      </c>
      <c r="U28" s="26">
        <v>52489237</v>
      </c>
      <c r="V28" s="26">
        <v>140000000</v>
      </c>
      <c r="W28" s="26">
        <v>-87510763</v>
      </c>
      <c r="X28" s="27">
        <v>-62.51</v>
      </c>
      <c r="Y28" s="28">
        <v>140000000</v>
      </c>
    </row>
    <row r="29" spans="1:25" ht="13.5">
      <c r="A29" s="24" t="s">
        <v>217</v>
      </c>
      <c r="B29" s="2">
        <v>0</v>
      </c>
      <c r="C29" s="25">
        <v>0</v>
      </c>
      <c r="D29" s="26">
        <v>0</v>
      </c>
      <c r="E29" s="26">
        <v>0</v>
      </c>
      <c r="F29" s="26">
        <v>0</v>
      </c>
      <c r="G29" s="26">
        <v>224781</v>
      </c>
      <c r="H29" s="26">
        <v>224781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224781</v>
      </c>
      <c r="V29" s="26">
        <v>0</v>
      </c>
      <c r="W29" s="26">
        <v>224781</v>
      </c>
      <c r="X29" s="27">
        <v>0</v>
      </c>
      <c r="Y29" s="28">
        <v>0</v>
      </c>
    </row>
    <row r="30" spans="1:25" ht="13.5">
      <c r="A30" s="24" t="s">
        <v>51</v>
      </c>
      <c r="B30" s="2">
        <v>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0</v>
      </c>
      <c r="C31" s="25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7">
        <v>0</v>
      </c>
      <c r="Y31" s="28">
        <v>0</v>
      </c>
    </row>
    <row r="32" spans="1:25" ht="13.5">
      <c r="A32" s="36" t="s">
        <v>53</v>
      </c>
      <c r="B32" s="3">
        <f>SUM(B28:B31)</f>
        <v>188874228</v>
      </c>
      <c r="C32" s="65">
        <f aca="true" t="shared" si="5" ref="C32:Y32">SUM(C28:C31)</f>
        <v>140000000</v>
      </c>
      <c r="D32" s="66">
        <f t="shared" si="5"/>
        <v>140000000</v>
      </c>
      <c r="E32" s="66">
        <f t="shared" si="5"/>
        <v>7911563</v>
      </c>
      <c r="F32" s="66">
        <f t="shared" si="5"/>
        <v>9254374</v>
      </c>
      <c r="G32" s="66">
        <f t="shared" si="5"/>
        <v>4638532</v>
      </c>
      <c r="H32" s="66">
        <f t="shared" si="5"/>
        <v>21804469</v>
      </c>
      <c r="I32" s="66">
        <f t="shared" si="5"/>
        <v>8547552</v>
      </c>
      <c r="J32" s="66">
        <f t="shared" si="5"/>
        <v>5703011</v>
      </c>
      <c r="K32" s="66">
        <f t="shared" si="5"/>
        <v>6025588</v>
      </c>
      <c r="L32" s="66">
        <f t="shared" si="5"/>
        <v>20276151</v>
      </c>
      <c r="M32" s="66">
        <f t="shared" si="5"/>
        <v>0</v>
      </c>
      <c r="N32" s="66">
        <f t="shared" si="5"/>
        <v>0</v>
      </c>
      <c r="O32" s="66">
        <f t="shared" si="5"/>
        <v>9323533</v>
      </c>
      <c r="P32" s="66">
        <f t="shared" si="5"/>
        <v>9323533</v>
      </c>
      <c r="Q32" s="66">
        <f t="shared" si="5"/>
        <v>1309865</v>
      </c>
      <c r="R32" s="66">
        <f t="shared" si="5"/>
        <v>0</v>
      </c>
      <c r="S32" s="66">
        <f t="shared" si="5"/>
        <v>0</v>
      </c>
      <c r="T32" s="66">
        <f t="shared" si="5"/>
        <v>1309865</v>
      </c>
      <c r="U32" s="66">
        <f t="shared" si="5"/>
        <v>52714018</v>
      </c>
      <c r="V32" s="66">
        <f t="shared" si="5"/>
        <v>140000000</v>
      </c>
      <c r="W32" s="66">
        <f t="shared" si="5"/>
        <v>-87285982</v>
      </c>
      <c r="X32" s="67">
        <f>+IF(V32&lt;&gt;0,(W32/V32)*100,0)</f>
        <v>-62.34712999999999</v>
      </c>
      <c r="Y32" s="68">
        <f t="shared" si="5"/>
        <v>140000000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414308593</v>
      </c>
      <c r="C35" s="25">
        <v>135200000</v>
      </c>
      <c r="D35" s="26">
        <v>135200000</v>
      </c>
      <c r="E35" s="26">
        <v>671290564</v>
      </c>
      <c r="F35" s="26">
        <v>648451018</v>
      </c>
      <c r="G35" s="26">
        <v>624080871</v>
      </c>
      <c r="H35" s="26">
        <v>1943822453</v>
      </c>
      <c r="I35" s="26">
        <v>614209248</v>
      </c>
      <c r="J35" s="26">
        <v>654022260</v>
      </c>
      <c r="K35" s="26">
        <v>645368737</v>
      </c>
      <c r="L35" s="26">
        <v>1913600245</v>
      </c>
      <c r="M35" s="26">
        <v>640530999</v>
      </c>
      <c r="N35" s="26">
        <v>600222660</v>
      </c>
      <c r="O35" s="26">
        <v>672691726</v>
      </c>
      <c r="P35" s="26">
        <v>1913445385</v>
      </c>
      <c r="Q35" s="26">
        <v>595951782</v>
      </c>
      <c r="R35" s="26">
        <v>592263063</v>
      </c>
      <c r="S35" s="26">
        <v>0</v>
      </c>
      <c r="T35" s="26">
        <v>1188214845</v>
      </c>
      <c r="U35" s="26">
        <v>6959082928</v>
      </c>
      <c r="V35" s="26">
        <v>135200000</v>
      </c>
      <c r="W35" s="26">
        <v>6823882928</v>
      </c>
      <c r="X35" s="27">
        <v>5047.25</v>
      </c>
      <c r="Y35" s="28">
        <v>135200000</v>
      </c>
    </row>
    <row r="36" spans="1:25" ht="13.5">
      <c r="A36" s="24" t="s">
        <v>56</v>
      </c>
      <c r="B36" s="2">
        <v>671119176</v>
      </c>
      <c r="C36" s="25">
        <v>722274000</v>
      </c>
      <c r="D36" s="26">
        <v>722274000</v>
      </c>
      <c r="E36" s="26">
        <v>696426014</v>
      </c>
      <c r="F36" s="26">
        <v>696426014</v>
      </c>
      <c r="G36" s="26">
        <v>701347319</v>
      </c>
      <c r="H36" s="26">
        <v>2094199347</v>
      </c>
      <c r="I36" s="26">
        <v>700735730</v>
      </c>
      <c r="J36" s="26">
        <v>678202889</v>
      </c>
      <c r="K36" s="26">
        <v>666916613</v>
      </c>
      <c r="L36" s="26">
        <v>2045855232</v>
      </c>
      <c r="M36" s="26">
        <v>672282457</v>
      </c>
      <c r="N36" s="26">
        <v>672532448</v>
      </c>
      <c r="O36" s="26">
        <v>677849188</v>
      </c>
      <c r="P36" s="26">
        <v>2022664093</v>
      </c>
      <c r="Q36" s="26">
        <v>679531975</v>
      </c>
      <c r="R36" s="26">
        <v>679762453</v>
      </c>
      <c r="S36" s="26">
        <v>0</v>
      </c>
      <c r="T36" s="26">
        <v>1359294428</v>
      </c>
      <c r="U36" s="26">
        <v>7522013100</v>
      </c>
      <c r="V36" s="26">
        <v>722274000</v>
      </c>
      <c r="W36" s="26">
        <v>6799739100</v>
      </c>
      <c r="X36" s="27">
        <v>941.43</v>
      </c>
      <c r="Y36" s="28">
        <v>722274000</v>
      </c>
    </row>
    <row r="37" spans="1:25" ht="13.5">
      <c r="A37" s="24" t="s">
        <v>57</v>
      </c>
      <c r="B37" s="2">
        <v>164318296</v>
      </c>
      <c r="C37" s="25">
        <v>91761000</v>
      </c>
      <c r="D37" s="26">
        <v>91761000</v>
      </c>
      <c r="E37" s="26">
        <v>239283981</v>
      </c>
      <c r="F37" s="26">
        <v>229679280</v>
      </c>
      <c r="G37" s="26">
        <v>234950262</v>
      </c>
      <c r="H37" s="26">
        <v>703913523</v>
      </c>
      <c r="I37" s="26">
        <v>238915675</v>
      </c>
      <c r="J37" s="26">
        <v>215862773</v>
      </c>
      <c r="K37" s="26">
        <v>219318813</v>
      </c>
      <c r="L37" s="26">
        <v>674097261</v>
      </c>
      <c r="M37" s="26">
        <v>250835460</v>
      </c>
      <c r="N37" s="26">
        <v>230537707</v>
      </c>
      <c r="O37" s="26">
        <v>234905307</v>
      </c>
      <c r="P37" s="26">
        <v>716278474</v>
      </c>
      <c r="Q37" s="26">
        <v>217938248</v>
      </c>
      <c r="R37" s="26">
        <v>246743913</v>
      </c>
      <c r="S37" s="26">
        <v>0</v>
      </c>
      <c r="T37" s="26">
        <v>464682161</v>
      </c>
      <c r="U37" s="26">
        <v>2558971419</v>
      </c>
      <c r="V37" s="26">
        <v>91761000</v>
      </c>
      <c r="W37" s="26">
        <v>2467210419</v>
      </c>
      <c r="X37" s="27">
        <v>2688.74</v>
      </c>
      <c r="Y37" s="28">
        <v>91761000</v>
      </c>
    </row>
    <row r="38" spans="1:25" ht="13.5">
      <c r="A38" s="24" t="s">
        <v>58</v>
      </c>
      <c r="B38" s="2">
        <v>51425942</v>
      </c>
      <c r="C38" s="25">
        <v>140000000</v>
      </c>
      <c r="D38" s="26">
        <v>140000000</v>
      </c>
      <c r="E38" s="26">
        <v>56234574</v>
      </c>
      <c r="F38" s="26">
        <v>54226580</v>
      </c>
      <c r="G38" s="26">
        <v>54226580</v>
      </c>
      <c r="H38" s="26">
        <v>164687734</v>
      </c>
      <c r="I38" s="26">
        <v>54226580</v>
      </c>
      <c r="J38" s="26">
        <v>54265800</v>
      </c>
      <c r="K38" s="26">
        <v>53850796</v>
      </c>
      <c r="L38" s="26">
        <v>162343176</v>
      </c>
      <c r="M38" s="26">
        <v>53850796</v>
      </c>
      <c r="N38" s="26">
        <v>53843604</v>
      </c>
      <c r="O38" s="26">
        <v>53599157</v>
      </c>
      <c r="P38" s="26">
        <v>161293557</v>
      </c>
      <c r="Q38" s="26">
        <v>53592050</v>
      </c>
      <c r="R38" s="26">
        <v>53584978</v>
      </c>
      <c r="S38" s="26">
        <v>0</v>
      </c>
      <c r="T38" s="26">
        <v>107177028</v>
      </c>
      <c r="U38" s="26">
        <v>595501495</v>
      </c>
      <c r="V38" s="26">
        <v>140000000</v>
      </c>
      <c r="W38" s="26">
        <v>455501495</v>
      </c>
      <c r="X38" s="27">
        <v>325.36</v>
      </c>
      <c r="Y38" s="28">
        <v>140000000</v>
      </c>
    </row>
    <row r="39" spans="1:25" ht="13.5">
      <c r="A39" s="24" t="s">
        <v>59</v>
      </c>
      <c r="B39" s="2">
        <v>869683531</v>
      </c>
      <c r="C39" s="25">
        <v>625713000</v>
      </c>
      <c r="D39" s="26">
        <v>625713000</v>
      </c>
      <c r="E39" s="26">
        <v>1072198023</v>
      </c>
      <c r="F39" s="26">
        <v>1060971172</v>
      </c>
      <c r="G39" s="26">
        <v>1036251348</v>
      </c>
      <c r="H39" s="26">
        <v>3169420543</v>
      </c>
      <c r="I39" s="26">
        <v>1021802723</v>
      </c>
      <c r="J39" s="26">
        <v>1062096576</v>
      </c>
      <c r="K39" s="26">
        <v>1039115741</v>
      </c>
      <c r="L39" s="26">
        <v>3123015040</v>
      </c>
      <c r="M39" s="26">
        <v>1008127200</v>
      </c>
      <c r="N39" s="26">
        <v>988373797</v>
      </c>
      <c r="O39" s="26">
        <v>1062036450</v>
      </c>
      <c r="P39" s="26">
        <v>3058537447</v>
      </c>
      <c r="Q39" s="26">
        <v>1003953459</v>
      </c>
      <c r="R39" s="26">
        <v>971696625</v>
      </c>
      <c r="S39" s="26">
        <v>0</v>
      </c>
      <c r="T39" s="26">
        <v>1975650084</v>
      </c>
      <c r="U39" s="26">
        <v>11326623114</v>
      </c>
      <c r="V39" s="26">
        <v>625713000</v>
      </c>
      <c r="W39" s="26">
        <v>10700910114</v>
      </c>
      <c r="X39" s="27">
        <v>1710.19</v>
      </c>
      <c r="Y39" s="28">
        <v>625713000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198668077</v>
      </c>
      <c r="C42" s="25">
        <v>964218390</v>
      </c>
      <c r="D42" s="26">
        <v>964218390</v>
      </c>
      <c r="E42" s="26">
        <v>26873198</v>
      </c>
      <c r="F42" s="26">
        <v>-23543646</v>
      </c>
      <c r="G42" s="26">
        <v>-19409996</v>
      </c>
      <c r="H42" s="26">
        <v>-16080444</v>
      </c>
      <c r="I42" s="26">
        <v>11747678</v>
      </c>
      <c r="J42" s="26">
        <v>17115883</v>
      </c>
      <c r="K42" s="26">
        <v>-40680295</v>
      </c>
      <c r="L42" s="26">
        <v>-11816734</v>
      </c>
      <c r="M42" s="26">
        <v>-1664855</v>
      </c>
      <c r="N42" s="26">
        <v>-15922369</v>
      </c>
      <c r="O42" s="26">
        <v>20937710</v>
      </c>
      <c r="P42" s="26">
        <v>3350486</v>
      </c>
      <c r="Q42" s="26">
        <v>441620</v>
      </c>
      <c r="R42" s="26">
        <v>-31591937</v>
      </c>
      <c r="S42" s="26">
        <v>-32158650</v>
      </c>
      <c r="T42" s="26">
        <v>-63308967</v>
      </c>
      <c r="U42" s="26">
        <v>-87855659</v>
      </c>
      <c r="V42" s="26">
        <v>964218390</v>
      </c>
      <c r="W42" s="26">
        <v>-1052074049</v>
      </c>
      <c r="X42" s="27">
        <v>-109.11</v>
      </c>
      <c r="Y42" s="28">
        <v>964218390</v>
      </c>
    </row>
    <row r="43" spans="1:25" ht="13.5">
      <c r="A43" s="24" t="s">
        <v>62</v>
      </c>
      <c r="B43" s="2">
        <v>-202918525</v>
      </c>
      <c r="C43" s="25">
        <v>-126691181</v>
      </c>
      <c r="D43" s="26">
        <v>-126691181</v>
      </c>
      <c r="E43" s="26">
        <v>12155773</v>
      </c>
      <c r="F43" s="26">
        <v>195787</v>
      </c>
      <c r="G43" s="26">
        <v>17461455</v>
      </c>
      <c r="H43" s="26">
        <v>29813015</v>
      </c>
      <c r="I43" s="26">
        <v>3100190</v>
      </c>
      <c r="J43" s="26">
        <v>7278341</v>
      </c>
      <c r="K43" s="26">
        <v>2856505</v>
      </c>
      <c r="L43" s="26">
        <v>13235036</v>
      </c>
      <c r="M43" s="26">
        <v>1197069</v>
      </c>
      <c r="N43" s="26">
        <v>-3326376</v>
      </c>
      <c r="O43" s="26">
        <v>42214239</v>
      </c>
      <c r="P43" s="26">
        <v>40084932</v>
      </c>
      <c r="Q43" s="26">
        <v>-16959625</v>
      </c>
      <c r="R43" s="26">
        <v>-7147951</v>
      </c>
      <c r="S43" s="26">
        <v>27677881</v>
      </c>
      <c r="T43" s="26">
        <v>3570305</v>
      </c>
      <c r="U43" s="26">
        <v>86703288</v>
      </c>
      <c r="V43" s="26">
        <v>-126691181</v>
      </c>
      <c r="W43" s="26">
        <v>213394469</v>
      </c>
      <c r="X43" s="27">
        <v>-168.44</v>
      </c>
      <c r="Y43" s="28">
        <v>-126691181</v>
      </c>
    </row>
    <row r="44" spans="1:25" ht="13.5">
      <c r="A44" s="24" t="s">
        <v>63</v>
      </c>
      <c r="B44" s="2">
        <v>-4250933</v>
      </c>
      <c r="C44" s="25">
        <v>40000000</v>
      </c>
      <c r="D44" s="26">
        <v>40000000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-4763082</v>
      </c>
      <c r="L44" s="26">
        <v>-4763082</v>
      </c>
      <c r="M44" s="26">
        <v>0</v>
      </c>
      <c r="N44" s="26">
        <v>0</v>
      </c>
      <c r="O44" s="26">
        <v>-574478</v>
      </c>
      <c r="P44" s="26">
        <v>-574478</v>
      </c>
      <c r="Q44" s="26">
        <v>0</v>
      </c>
      <c r="R44" s="26">
        <v>4639643</v>
      </c>
      <c r="S44" s="26">
        <v>-2650136</v>
      </c>
      <c r="T44" s="26">
        <v>1989507</v>
      </c>
      <c r="U44" s="26">
        <v>-3348053</v>
      </c>
      <c r="V44" s="26">
        <v>40000000</v>
      </c>
      <c r="W44" s="26">
        <v>-43348053</v>
      </c>
      <c r="X44" s="27">
        <v>-108.37</v>
      </c>
      <c r="Y44" s="28">
        <v>40000000</v>
      </c>
    </row>
    <row r="45" spans="1:25" ht="13.5">
      <c r="A45" s="36" t="s">
        <v>64</v>
      </c>
      <c r="B45" s="3">
        <v>22259965</v>
      </c>
      <c r="C45" s="65">
        <v>879712582</v>
      </c>
      <c r="D45" s="66">
        <v>879712582</v>
      </c>
      <c r="E45" s="66">
        <v>51699579</v>
      </c>
      <c r="F45" s="66">
        <v>28351720</v>
      </c>
      <c r="G45" s="66">
        <v>26403179</v>
      </c>
      <c r="H45" s="66">
        <v>26403179</v>
      </c>
      <c r="I45" s="66">
        <v>41251047</v>
      </c>
      <c r="J45" s="66">
        <v>65645271</v>
      </c>
      <c r="K45" s="66">
        <v>23058399</v>
      </c>
      <c r="L45" s="66">
        <v>23058399</v>
      </c>
      <c r="M45" s="66">
        <v>22590613</v>
      </c>
      <c r="N45" s="66">
        <v>3341868</v>
      </c>
      <c r="O45" s="66">
        <v>65919339</v>
      </c>
      <c r="P45" s="66">
        <v>65919339</v>
      </c>
      <c r="Q45" s="66">
        <v>49401334</v>
      </c>
      <c r="R45" s="66">
        <v>15301089</v>
      </c>
      <c r="S45" s="66">
        <v>8170184</v>
      </c>
      <c r="T45" s="66">
        <v>8170184</v>
      </c>
      <c r="U45" s="66">
        <v>8170184</v>
      </c>
      <c r="V45" s="66">
        <v>879712582</v>
      </c>
      <c r="W45" s="66">
        <v>-871542398</v>
      </c>
      <c r="X45" s="67">
        <v>-99.07</v>
      </c>
      <c r="Y45" s="68">
        <v>879712582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1273827</v>
      </c>
      <c r="C49" s="95">
        <v>9269084</v>
      </c>
      <c r="D49" s="20">
        <v>7263889</v>
      </c>
      <c r="E49" s="20">
        <v>0</v>
      </c>
      <c r="F49" s="20">
        <v>0</v>
      </c>
      <c r="G49" s="20">
        <v>0</v>
      </c>
      <c r="H49" s="20">
        <v>6595205</v>
      </c>
      <c r="I49" s="20">
        <v>0</v>
      </c>
      <c r="J49" s="20">
        <v>0</v>
      </c>
      <c r="K49" s="20">
        <v>0</v>
      </c>
      <c r="L49" s="20">
        <v>6353386</v>
      </c>
      <c r="M49" s="20">
        <v>0</v>
      </c>
      <c r="N49" s="20">
        <v>0</v>
      </c>
      <c r="O49" s="20">
        <v>0</v>
      </c>
      <c r="P49" s="20">
        <v>6250919</v>
      </c>
      <c r="Q49" s="20">
        <v>0</v>
      </c>
      <c r="R49" s="20">
        <v>0</v>
      </c>
      <c r="S49" s="20">
        <v>0</v>
      </c>
      <c r="T49" s="20">
        <v>67531429</v>
      </c>
      <c r="U49" s="20">
        <v>114531550</v>
      </c>
      <c r="V49" s="20">
        <v>219069289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13738501</v>
      </c>
      <c r="C51" s="95">
        <v>1901570</v>
      </c>
      <c r="D51" s="20">
        <v>-6253</v>
      </c>
      <c r="E51" s="20">
        <v>0</v>
      </c>
      <c r="F51" s="20">
        <v>0</v>
      </c>
      <c r="G51" s="20">
        <v>0</v>
      </c>
      <c r="H51" s="20">
        <v>2936933</v>
      </c>
      <c r="I51" s="20">
        <v>0</v>
      </c>
      <c r="J51" s="20">
        <v>0</v>
      </c>
      <c r="K51" s="20">
        <v>0</v>
      </c>
      <c r="L51" s="20">
        <v>922045</v>
      </c>
      <c r="M51" s="20">
        <v>0</v>
      </c>
      <c r="N51" s="20">
        <v>0</v>
      </c>
      <c r="O51" s="20">
        <v>0</v>
      </c>
      <c r="P51" s="20">
        <v>-237402</v>
      </c>
      <c r="Q51" s="20">
        <v>0</v>
      </c>
      <c r="R51" s="20">
        <v>0</v>
      </c>
      <c r="S51" s="20">
        <v>0</v>
      </c>
      <c r="T51" s="20">
        <v>837567</v>
      </c>
      <c r="U51" s="20">
        <v>-6558408</v>
      </c>
      <c r="V51" s="20">
        <v>13534553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249121925</v>
      </c>
      <c r="D5" s="120">
        <f t="shared" si="0"/>
        <v>290626711</v>
      </c>
      <c r="E5" s="66">
        <f t="shared" si="0"/>
        <v>290626711</v>
      </c>
      <c r="F5" s="66">
        <f t="shared" si="0"/>
        <v>76649309</v>
      </c>
      <c r="G5" s="66">
        <f t="shared" si="0"/>
        <v>76827567</v>
      </c>
      <c r="H5" s="66">
        <f t="shared" si="0"/>
        <v>82103049</v>
      </c>
      <c r="I5" s="66">
        <f t="shared" si="0"/>
        <v>235579925</v>
      </c>
      <c r="J5" s="66">
        <f t="shared" si="0"/>
        <v>83793475</v>
      </c>
      <c r="K5" s="66">
        <f t="shared" si="0"/>
        <v>129774552</v>
      </c>
      <c r="L5" s="66">
        <f t="shared" si="0"/>
        <v>121104756</v>
      </c>
      <c r="M5" s="66">
        <f t="shared" si="0"/>
        <v>334672783</v>
      </c>
      <c r="N5" s="66">
        <f t="shared" si="0"/>
        <v>-114529</v>
      </c>
      <c r="O5" s="66">
        <f t="shared" si="0"/>
        <v>280868</v>
      </c>
      <c r="P5" s="66">
        <f t="shared" si="0"/>
        <v>75669805</v>
      </c>
      <c r="Q5" s="66">
        <f t="shared" si="0"/>
        <v>75836144</v>
      </c>
      <c r="R5" s="66">
        <f t="shared" si="0"/>
        <v>39960071</v>
      </c>
      <c r="S5" s="66">
        <f t="shared" si="0"/>
        <v>97150</v>
      </c>
      <c r="T5" s="66">
        <f t="shared" si="0"/>
        <v>3214756</v>
      </c>
      <c r="U5" s="66">
        <f t="shared" si="0"/>
        <v>43271977</v>
      </c>
      <c r="V5" s="66">
        <f t="shared" si="0"/>
        <v>689360829</v>
      </c>
      <c r="W5" s="66">
        <f t="shared" si="0"/>
        <v>290626711</v>
      </c>
      <c r="X5" s="66">
        <f t="shared" si="0"/>
        <v>398734118</v>
      </c>
      <c r="Y5" s="103">
        <f>+IF(W5&lt;&gt;0,+(X5/W5)*100,0)</f>
        <v>137.19802857349887</v>
      </c>
      <c r="Z5" s="119">
        <f>SUM(Z6:Z8)</f>
        <v>290626711</v>
      </c>
    </row>
    <row r="6" spans="1:26" ht="13.5">
      <c r="A6" s="104" t="s">
        <v>74</v>
      </c>
      <c r="B6" s="102"/>
      <c r="C6" s="121"/>
      <c r="D6" s="122"/>
      <c r="E6" s="26"/>
      <c r="F6" s="26">
        <v>7400</v>
      </c>
      <c r="G6" s="26"/>
      <c r="H6" s="26">
        <v>2919</v>
      </c>
      <c r="I6" s="26">
        <v>10319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>
        <v>10319</v>
      </c>
      <c r="W6" s="26"/>
      <c r="X6" s="26">
        <v>10319</v>
      </c>
      <c r="Y6" s="106">
        <v>0</v>
      </c>
      <c r="Z6" s="121"/>
    </row>
    <row r="7" spans="1:26" ht="13.5">
      <c r="A7" s="104" t="s">
        <v>75</v>
      </c>
      <c r="B7" s="102"/>
      <c r="C7" s="123">
        <v>240142035</v>
      </c>
      <c r="D7" s="124">
        <v>281137748</v>
      </c>
      <c r="E7" s="125">
        <v>281137748</v>
      </c>
      <c r="F7" s="125">
        <v>75969174</v>
      </c>
      <c r="G7" s="125">
        <v>76757018</v>
      </c>
      <c r="H7" s="125">
        <v>81951189</v>
      </c>
      <c r="I7" s="125">
        <v>234677381</v>
      </c>
      <c r="J7" s="125">
        <v>83575404</v>
      </c>
      <c r="K7" s="125">
        <v>129494160</v>
      </c>
      <c r="L7" s="125">
        <v>120762440</v>
      </c>
      <c r="M7" s="125">
        <v>333832004</v>
      </c>
      <c r="N7" s="125">
        <v>-88241</v>
      </c>
      <c r="O7" s="125">
        <v>280828</v>
      </c>
      <c r="P7" s="125">
        <v>75676751</v>
      </c>
      <c r="Q7" s="125">
        <v>75869338</v>
      </c>
      <c r="R7" s="125">
        <v>40634747</v>
      </c>
      <c r="S7" s="125">
        <v>96282</v>
      </c>
      <c r="T7" s="125">
        <v>3378633</v>
      </c>
      <c r="U7" s="125">
        <v>44109662</v>
      </c>
      <c r="V7" s="125">
        <v>688488385</v>
      </c>
      <c r="W7" s="125">
        <v>281137748</v>
      </c>
      <c r="X7" s="125">
        <v>407350637</v>
      </c>
      <c r="Y7" s="107">
        <v>144.89</v>
      </c>
      <c r="Z7" s="123">
        <v>281137748</v>
      </c>
    </row>
    <row r="8" spans="1:26" ht="13.5">
      <c r="A8" s="104" t="s">
        <v>76</v>
      </c>
      <c r="B8" s="102"/>
      <c r="C8" s="121">
        <v>8979890</v>
      </c>
      <c r="D8" s="122">
        <v>9488963</v>
      </c>
      <c r="E8" s="26">
        <v>9488963</v>
      </c>
      <c r="F8" s="26">
        <v>672735</v>
      </c>
      <c r="G8" s="26">
        <v>70549</v>
      </c>
      <c r="H8" s="26">
        <v>148941</v>
      </c>
      <c r="I8" s="26">
        <v>892225</v>
      </c>
      <c r="J8" s="26">
        <v>218071</v>
      </c>
      <c r="K8" s="26">
        <v>280392</v>
      </c>
      <c r="L8" s="26">
        <v>342316</v>
      </c>
      <c r="M8" s="26">
        <v>840779</v>
      </c>
      <c r="N8" s="26">
        <v>-26288</v>
      </c>
      <c r="O8" s="26">
        <v>40</v>
      </c>
      <c r="P8" s="26">
        <v>-6946</v>
      </c>
      <c r="Q8" s="26">
        <v>-33194</v>
      </c>
      <c r="R8" s="26">
        <v>-674676</v>
      </c>
      <c r="S8" s="26">
        <v>868</v>
      </c>
      <c r="T8" s="26">
        <v>-163877</v>
      </c>
      <c r="U8" s="26">
        <v>-837685</v>
      </c>
      <c r="V8" s="26">
        <v>862125</v>
      </c>
      <c r="W8" s="26">
        <v>9488963</v>
      </c>
      <c r="X8" s="26">
        <v>-8626838</v>
      </c>
      <c r="Y8" s="106">
        <v>-90.91</v>
      </c>
      <c r="Z8" s="121">
        <v>9488963</v>
      </c>
    </row>
    <row r="9" spans="1:26" ht="13.5">
      <c r="A9" s="101" t="s">
        <v>77</v>
      </c>
      <c r="B9" s="102"/>
      <c r="C9" s="119">
        <f aca="true" t="shared" si="1" ref="C9:X9">SUM(C10:C14)</f>
        <v>43685057</v>
      </c>
      <c r="D9" s="120">
        <f t="shared" si="1"/>
        <v>29746635</v>
      </c>
      <c r="E9" s="66">
        <f t="shared" si="1"/>
        <v>29746635</v>
      </c>
      <c r="F9" s="66">
        <f t="shared" si="1"/>
        <v>20888511</v>
      </c>
      <c r="G9" s="66">
        <f t="shared" si="1"/>
        <v>20443016</v>
      </c>
      <c r="H9" s="66">
        <f t="shared" si="1"/>
        <v>6512402</v>
      </c>
      <c r="I9" s="66">
        <f t="shared" si="1"/>
        <v>47843929</v>
      </c>
      <c r="J9" s="66">
        <f t="shared" si="1"/>
        <v>4175893</v>
      </c>
      <c r="K9" s="66">
        <f t="shared" si="1"/>
        <v>5091555</v>
      </c>
      <c r="L9" s="66">
        <f t="shared" si="1"/>
        <v>5445340</v>
      </c>
      <c r="M9" s="66">
        <f t="shared" si="1"/>
        <v>14712788</v>
      </c>
      <c r="N9" s="66">
        <f t="shared" si="1"/>
        <v>432255</v>
      </c>
      <c r="O9" s="66">
        <f t="shared" si="1"/>
        <v>945485</v>
      </c>
      <c r="P9" s="66">
        <f t="shared" si="1"/>
        <v>1006805</v>
      </c>
      <c r="Q9" s="66">
        <f t="shared" si="1"/>
        <v>2384545</v>
      </c>
      <c r="R9" s="66">
        <f t="shared" si="1"/>
        <v>-1065102</v>
      </c>
      <c r="S9" s="66">
        <f t="shared" si="1"/>
        <v>693986</v>
      </c>
      <c r="T9" s="66">
        <f t="shared" si="1"/>
        <v>560348</v>
      </c>
      <c r="U9" s="66">
        <f t="shared" si="1"/>
        <v>189232</v>
      </c>
      <c r="V9" s="66">
        <f t="shared" si="1"/>
        <v>65130494</v>
      </c>
      <c r="W9" s="66">
        <f t="shared" si="1"/>
        <v>29746635</v>
      </c>
      <c r="X9" s="66">
        <f t="shared" si="1"/>
        <v>35383859</v>
      </c>
      <c r="Y9" s="103">
        <f>+IF(W9&lt;&gt;0,+(X9/W9)*100,0)</f>
        <v>118.95079561099936</v>
      </c>
      <c r="Z9" s="119">
        <f>SUM(Z10:Z14)</f>
        <v>29746635</v>
      </c>
    </row>
    <row r="10" spans="1:26" ht="13.5">
      <c r="A10" s="104" t="s">
        <v>78</v>
      </c>
      <c r="B10" s="102"/>
      <c r="C10" s="121">
        <v>19735339</v>
      </c>
      <c r="D10" s="122">
        <v>20274700</v>
      </c>
      <c r="E10" s="26">
        <v>20274700</v>
      </c>
      <c r="F10" s="26">
        <v>17458298</v>
      </c>
      <c r="G10" s="26">
        <v>17451392</v>
      </c>
      <c r="H10" s="26">
        <v>117587</v>
      </c>
      <c r="I10" s="26">
        <v>35027277</v>
      </c>
      <c r="J10" s="26">
        <v>158412</v>
      </c>
      <c r="K10" s="26">
        <v>205706</v>
      </c>
      <c r="L10" s="26">
        <v>194722</v>
      </c>
      <c r="M10" s="26">
        <v>558840</v>
      </c>
      <c r="N10" s="26">
        <v>57494</v>
      </c>
      <c r="O10" s="26">
        <v>164622</v>
      </c>
      <c r="P10" s="26">
        <v>210964</v>
      </c>
      <c r="Q10" s="26">
        <v>433080</v>
      </c>
      <c r="R10" s="26">
        <v>-230911</v>
      </c>
      <c r="S10" s="26">
        <v>187209</v>
      </c>
      <c r="T10" s="26">
        <v>9263</v>
      </c>
      <c r="U10" s="26">
        <v>-34439</v>
      </c>
      <c r="V10" s="26">
        <v>35984758</v>
      </c>
      <c r="W10" s="26">
        <v>20274700</v>
      </c>
      <c r="X10" s="26">
        <v>15710058</v>
      </c>
      <c r="Y10" s="106">
        <v>77.49</v>
      </c>
      <c r="Z10" s="121">
        <v>20274700</v>
      </c>
    </row>
    <row r="11" spans="1:26" ht="13.5">
      <c r="A11" s="104" t="s">
        <v>79</v>
      </c>
      <c r="B11" s="102"/>
      <c r="C11" s="121">
        <v>26587</v>
      </c>
      <c r="D11" s="122">
        <v>24000</v>
      </c>
      <c r="E11" s="26">
        <v>24000</v>
      </c>
      <c r="F11" s="26"/>
      <c r="G11" s="26"/>
      <c r="H11" s="26"/>
      <c r="I11" s="26"/>
      <c r="J11" s="26">
        <v>125</v>
      </c>
      <c r="K11" s="26"/>
      <c r="L11" s="26"/>
      <c r="M11" s="26">
        <v>125</v>
      </c>
      <c r="N11" s="26">
        <v>2184</v>
      </c>
      <c r="O11" s="26">
        <v>3023</v>
      </c>
      <c r="P11" s="26">
        <v>2811</v>
      </c>
      <c r="Q11" s="26">
        <v>8018</v>
      </c>
      <c r="R11" s="26">
        <v>-231</v>
      </c>
      <c r="S11" s="26">
        <v>306</v>
      </c>
      <c r="T11" s="26"/>
      <c r="U11" s="26">
        <v>75</v>
      </c>
      <c r="V11" s="26">
        <v>8218</v>
      </c>
      <c r="W11" s="26">
        <v>24000</v>
      </c>
      <c r="X11" s="26">
        <v>-15782</v>
      </c>
      <c r="Y11" s="106">
        <v>-65.76</v>
      </c>
      <c r="Z11" s="121">
        <v>24000</v>
      </c>
    </row>
    <row r="12" spans="1:26" ht="13.5">
      <c r="A12" s="104" t="s">
        <v>80</v>
      </c>
      <c r="B12" s="102"/>
      <c r="C12" s="121">
        <v>12206336</v>
      </c>
      <c r="D12" s="122">
        <v>9447935</v>
      </c>
      <c r="E12" s="26">
        <v>9447935</v>
      </c>
      <c r="F12" s="26">
        <v>3430213</v>
      </c>
      <c r="G12" s="26">
        <v>2991624</v>
      </c>
      <c r="H12" s="26">
        <v>6394815</v>
      </c>
      <c r="I12" s="26">
        <v>12816652</v>
      </c>
      <c r="J12" s="26">
        <v>4017356</v>
      </c>
      <c r="K12" s="26">
        <v>4517848</v>
      </c>
      <c r="L12" s="26">
        <v>4868292</v>
      </c>
      <c r="M12" s="26">
        <v>13403496</v>
      </c>
      <c r="N12" s="26">
        <v>372577</v>
      </c>
      <c r="O12" s="26">
        <v>777840</v>
      </c>
      <c r="P12" s="26">
        <v>793030</v>
      </c>
      <c r="Q12" s="26">
        <v>1943447</v>
      </c>
      <c r="R12" s="26">
        <v>-833960</v>
      </c>
      <c r="S12" s="26">
        <v>506471</v>
      </c>
      <c r="T12" s="26">
        <v>551085</v>
      </c>
      <c r="U12" s="26">
        <v>223596</v>
      </c>
      <c r="V12" s="26">
        <v>28387191</v>
      </c>
      <c r="W12" s="26">
        <v>9447935</v>
      </c>
      <c r="X12" s="26">
        <v>18939256</v>
      </c>
      <c r="Y12" s="106">
        <v>200.46</v>
      </c>
      <c r="Z12" s="121">
        <v>9447935</v>
      </c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>
        <v>368001</v>
      </c>
      <c r="L13" s="26">
        <v>382326</v>
      </c>
      <c r="M13" s="26">
        <v>750327</v>
      </c>
      <c r="N13" s="26"/>
      <c r="O13" s="26"/>
      <c r="P13" s="26"/>
      <c r="Q13" s="26"/>
      <c r="R13" s="26"/>
      <c r="S13" s="26"/>
      <c r="T13" s="26"/>
      <c r="U13" s="26"/>
      <c r="V13" s="26">
        <v>750327</v>
      </c>
      <c r="W13" s="26"/>
      <c r="X13" s="26">
        <v>750327</v>
      </c>
      <c r="Y13" s="106">
        <v>0</v>
      </c>
      <c r="Z13" s="121"/>
    </row>
    <row r="14" spans="1:26" ht="13.5">
      <c r="A14" s="104" t="s">
        <v>82</v>
      </c>
      <c r="B14" s="102"/>
      <c r="C14" s="123">
        <v>11716795</v>
      </c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58115687</v>
      </c>
      <c r="D15" s="120">
        <f t="shared" si="2"/>
        <v>5277713</v>
      </c>
      <c r="E15" s="66">
        <f t="shared" si="2"/>
        <v>5277713</v>
      </c>
      <c r="F15" s="66">
        <f t="shared" si="2"/>
        <v>885779</v>
      </c>
      <c r="G15" s="66">
        <f t="shared" si="2"/>
        <v>14928987</v>
      </c>
      <c r="H15" s="66">
        <f t="shared" si="2"/>
        <v>13060451</v>
      </c>
      <c r="I15" s="66">
        <f t="shared" si="2"/>
        <v>28875217</v>
      </c>
      <c r="J15" s="66">
        <f t="shared" si="2"/>
        <v>16983121</v>
      </c>
      <c r="K15" s="66">
        <f t="shared" si="2"/>
        <v>17662588</v>
      </c>
      <c r="L15" s="66">
        <f t="shared" si="2"/>
        <v>22683982</v>
      </c>
      <c r="M15" s="66">
        <f t="shared" si="2"/>
        <v>57329691</v>
      </c>
      <c r="N15" s="66">
        <f t="shared" si="2"/>
        <v>1004089</v>
      </c>
      <c r="O15" s="66">
        <f t="shared" si="2"/>
        <v>469574</v>
      </c>
      <c r="P15" s="66">
        <f t="shared" si="2"/>
        <v>494532</v>
      </c>
      <c r="Q15" s="66">
        <f t="shared" si="2"/>
        <v>1968195</v>
      </c>
      <c r="R15" s="66">
        <f t="shared" si="2"/>
        <v>-1763253</v>
      </c>
      <c r="S15" s="66">
        <f t="shared" si="2"/>
        <v>864447</v>
      </c>
      <c r="T15" s="66">
        <f t="shared" si="2"/>
        <v>551194</v>
      </c>
      <c r="U15" s="66">
        <f t="shared" si="2"/>
        <v>-347612</v>
      </c>
      <c r="V15" s="66">
        <f t="shared" si="2"/>
        <v>87825491</v>
      </c>
      <c r="W15" s="66">
        <f t="shared" si="2"/>
        <v>5277713</v>
      </c>
      <c r="X15" s="66">
        <f t="shared" si="2"/>
        <v>82547778</v>
      </c>
      <c r="Y15" s="103">
        <f>+IF(W15&lt;&gt;0,+(X15/W15)*100,0)</f>
        <v>1564.0823591582187</v>
      </c>
      <c r="Z15" s="119">
        <f>SUM(Z16:Z18)</f>
        <v>5277713</v>
      </c>
    </row>
    <row r="16" spans="1:26" ht="13.5">
      <c r="A16" s="104" t="s">
        <v>84</v>
      </c>
      <c r="B16" s="102"/>
      <c r="C16" s="121">
        <v>5165610</v>
      </c>
      <c r="D16" s="122">
        <v>750000</v>
      </c>
      <c r="E16" s="26">
        <v>750000</v>
      </c>
      <c r="F16" s="26"/>
      <c r="G16" s="26">
        <v>82393</v>
      </c>
      <c r="H16" s="26">
        <v>132453</v>
      </c>
      <c r="I16" s="26">
        <v>214846</v>
      </c>
      <c r="J16" s="26">
        <v>280550</v>
      </c>
      <c r="K16" s="26"/>
      <c r="L16" s="26"/>
      <c r="M16" s="26">
        <v>280550</v>
      </c>
      <c r="N16" s="26"/>
      <c r="O16" s="26"/>
      <c r="P16" s="26"/>
      <c r="Q16" s="26"/>
      <c r="R16" s="26">
        <v>-500000</v>
      </c>
      <c r="S16" s="26"/>
      <c r="T16" s="26"/>
      <c r="U16" s="26">
        <v>-500000</v>
      </c>
      <c r="V16" s="26">
        <v>-4604</v>
      </c>
      <c r="W16" s="26">
        <v>750000</v>
      </c>
      <c r="X16" s="26">
        <v>-754604</v>
      </c>
      <c r="Y16" s="106">
        <v>-100.61</v>
      </c>
      <c r="Z16" s="121">
        <v>750000</v>
      </c>
    </row>
    <row r="17" spans="1:26" ht="13.5">
      <c r="A17" s="104" t="s">
        <v>85</v>
      </c>
      <c r="B17" s="102"/>
      <c r="C17" s="121">
        <v>52950077</v>
      </c>
      <c r="D17" s="122">
        <v>4527713</v>
      </c>
      <c r="E17" s="26">
        <v>4527713</v>
      </c>
      <c r="F17" s="26">
        <v>885779</v>
      </c>
      <c r="G17" s="26">
        <v>14846594</v>
      </c>
      <c r="H17" s="26">
        <v>12927998</v>
      </c>
      <c r="I17" s="26">
        <v>28660371</v>
      </c>
      <c r="J17" s="26">
        <v>16702571</v>
      </c>
      <c r="K17" s="26">
        <v>17662588</v>
      </c>
      <c r="L17" s="26">
        <v>22683982</v>
      </c>
      <c r="M17" s="26">
        <v>57049141</v>
      </c>
      <c r="N17" s="26">
        <v>1004089</v>
      </c>
      <c r="O17" s="26">
        <v>469574</v>
      </c>
      <c r="P17" s="26">
        <v>494532</v>
      </c>
      <c r="Q17" s="26">
        <v>1968195</v>
      </c>
      <c r="R17" s="26">
        <v>-1263253</v>
      </c>
      <c r="S17" s="26">
        <v>864447</v>
      </c>
      <c r="T17" s="26">
        <v>551194</v>
      </c>
      <c r="U17" s="26">
        <v>152388</v>
      </c>
      <c r="V17" s="26">
        <v>87830095</v>
      </c>
      <c r="W17" s="26">
        <v>4527713</v>
      </c>
      <c r="X17" s="26">
        <v>83302382</v>
      </c>
      <c r="Y17" s="106">
        <v>1839.83</v>
      </c>
      <c r="Z17" s="121">
        <v>4527713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154804205</v>
      </c>
      <c r="D19" s="120">
        <f t="shared" si="3"/>
        <v>185944007</v>
      </c>
      <c r="E19" s="66">
        <f t="shared" si="3"/>
        <v>185944007</v>
      </c>
      <c r="F19" s="66">
        <f t="shared" si="3"/>
        <v>30514616</v>
      </c>
      <c r="G19" s="66">
        <f t="shared" si="3"/>
        <v>22903947</v>
      </c>
      <c r="H19" s="66">
        <f t="shared" si="3"/>
        <v>63136966</v>
      </c>
      <c r="I19" s="66">
        <f t="shared" si="3"/>
        <v>116555529</v>
      </c>
      <c r="J19" s="66">
        <f t="shared" si="3"/>
        <v>79563198</v>
      </c>
      <c r="K19" s="66">
        <f t="shared" si="3"/>
        <v>97132562</v>
      </c>
      <c r="L19" s="66">
        <f t="shared" si="3"/>
        <v>111688777</v>
      </c>
      <c r="M19" s="66">
        <f t="shared" si="3"/>
        <v>288384537</v>
      </c>
      <c r="N19" s="66">
        <f t="shared" si="3"/>
        <v>4659359</v>
      </c>
      <c r="O19" s="66">
        <f t="shared" si="3"/>
        <v>6814966</v>
      </c>
      <c r="P19" s="66">
        <f t="shared" si="3"/>
        <v>8161975</v>
      </c>
      <c r="Q19" s="66">
        <f t="shared" si="3"/>
        <v>19636300</v>
      </c>
      <c r="R19" s="66">
        <f t="shared" si="3"/>
        <v>-14888467</v>
      </c>
      <c r="S19" s="66">
        <f t="shared" si="3"/>
        <v>8365679</v>
      </c>
      <c r="T19" s="66">
        <f t="shared" si="3"/>
        <v>9373179</v>
      </c>
      <c r="U19" s="66">
        <f t="shared" si="3"/>
        <v>2850391</v>
      </c>
      <c r="V19" s="66">
        <f t="shared" si="3"/>
        <v>427426757</v>
      </c>
      <c r="W19" s="66">
        <f t="shared" si="3"/>
        <v>185944007</v>
      </c>
      <c r="X19" s="66">
        <f t="shared" si="3"/>
        <v>241482750</v>
      </c>
      <c r="Y19" s="103">
        <f>+IF(W19&lt;&gt;0,+(X19/W19)*100,0)</f>
        <v>129.86853079916688</v>
      </c>
      <c r="Z19" s="119">
        <f>SUM(Z20:Z23)</f>
        <v>185944007</v>
      </c>
    </row>
    <row r="20" spans="1:26" ht="13.5">
      <c r="A20" s="104" t="s">
        <v>88</v>
      </c>
      <c r="B20" s="102"/>
      <c r="C20" s="121">
        <v>154804205</v>
      </c>
      <c r="D20" s="122">
        <v>185944007</v>
      </c>
      <c r="E20" s="26">
        <v>185944007</v>
      </c>
      <c r="F20" s="26">
        <v>30514616</v>
      </c>
      <c r="G20" s="26">
        <v>22903947</v>
      </c>
      <c r="H20" s="26">
        <v>45193979</v>
      </c>
      <c r="I20" s="26">
        <v>98612542</v>
      </c>
      <c r="J20" s="26">
        <v>61379343</v>
      </c>
      <c r="K20" s="26">
        <v>78245906</v>
      </c>
      <c r="L20" s="26">
        <v>92578482</v>
      </c>
      <c r="M20" s="26">
        <v>232203731</v>
      </c>
      <c r="N20" s="26">
        <v>4659359</v>
      </c>
      <c r="O20" s="26">
        <v>6814966</v>
      </c>
      <c r="P20" s="26">
        <v>8161975</v>
      </c>
      <c r="Q20" s="26">
        <v>19636300</v>
      </c>
      <c r="R20" s="26">
        <v>-14888467</v>
      </c>
      <c r="S20" s="26">
        <v>8365679</v>
      </c>
      <c r="T20" s="26">
        <v>9373179</v>
      </c>
      <c r="U20" s="26">
        <v>2850391</v>
      </c>
      <c r="V20" s="26">
        <v>353302964</v>
      </c>
      <c r="W20" s="26">
        <v>185944007</v>
      </c>
      <c r="X20" s="26">
        <v>167358957</v>
      </c>
      <c r="Y20" s="106">
        <v>90.01</v>
      </c>
      <c r="Z20" s="121">
        <v>185944007</v>
      </c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>
        <v>0</v>
      </c>
      <c r="Z21" s="121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>
        <v>17942987</v>
      </c>
      <c r="I22" s="125">
        <v>17942987</v>
      </c>
      <c r="J22" s="125">
        <v>18183855</v>
      </c>
      <c r="K22" s="125">
        <v>18886656</v>
      </c>
      <c r="L22" s="125">
        <v>19110295</v>
      </c>
      <c r="M22" s="125">
        <v>56180806</v>
      </c>
      <c r="N22" s="125"/>
      <c r="O22" s="125"/>
      <c r="P22" s="125"/>
      <c r="Q22" s="125"/>
      <c r="R22" s="125"/>
      <c r="S22" s="125"/>
      <c r="T22" s="125"/>
      <c r="U22" s="125"/>
      <c r="V22" s="125">
        <v>74123793</v>
      </c>
      <c r="W22" s="125"/>
      <c r="X22" s="125">
        <v>74123793</v>
      </c>
      <c r="Y22" s="107">
        <v>0</v>
      </c>
      <c r="Z22" s="123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>
        <v>0</v>
      </c>
      <c r="Z23" s="121"/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>
        <v>14178</v>
      </c>
      <c r="I24" s="66">
        <v>14178</v>
      </c>
      <c r="J24" s="66">
        <v>18904</v>
      </c>
      <c r="K24" s="66">
        <v>23630</v>
      </c>
      <c r="L24" s="66">
        <v>28356</v>
      </c>
      <c r="M24" s="66">
        <v>70890</v>
      </c>
      <c r="N24" s="66"/>
      <c r="O24" s="66"/>
      <c r="P24" s="66"/>
      <c r="Q24" s="66"/>
      <c r="R24" s="66"/>
      <c r="S24" s="66"/>
      <c r="T24" s="66"/>
      <c r="U24" s="66"/>
      <c r="V24" s="66">
        <v>85068</v>
      </c>
      <c r="W24" s="66"/>
      <c r="X24" s="66">
        <v>85068</v>
      </c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505726874</v>
      </c>
      <c r="D25" s="139">
        <f t="shared" si="4"/>
        <v>511595066</v>
      </c>
      <c r="E25" s="39">
        <f t="shared" si="4"/>
        <v>511595066</v>
      </c>
      <c r="F25" s="39">
        <f t="shared" si="4"/>
        <v>128938215</v>
      </c>
      <c r="G25" s="39">
        <f t="shared" si="4"/>
        <v>135103517</v>
      </c>
      <c r="H25" s="39">
        <f t="shared" si="4"/>
        <v>164827046</v>
      </c>
      <c r="I25" s="39">
        <f t="shared" si="4"/>
        <v>428868778</v>
      </c>
      <c r="J25" s="39">
        <f t="shared" si="4"/>
        <v>184534591</v>
      </c>
      <c r="K25" s="39">
        <f t="shared" si="4"/>
        <v>249684887</v>
      </c>
      <c r="L25" s="39">
        <f t="shared" si="4"/>
        <v>260951211</v>
      </c>
      <c r="M25" s="39">
        <f t="shared" si="4"/>
        <v>695170689</v>
      </c>
      <c r="N25" s="39">
        <f t="shared" si="4"/>
        <v>5981174</v>
      </c>
      <c r="O25" s="39">
        <f t="shared" si="4"/>
        <v>8510893</v>
      </c>
      <c r="P25" s="39">
        <f t="shared" si="4"/>
        <v>85333117</v>
      </c>
      <c r="Q25" s="39">
        <f t="shared" si="4"/>
        <v>99825184</v>
      </c>
      <c r="R25" s="39">
        <f t="shared" si="4"/>
        <v>22243249</v>
      </c>
      <c r="S25" s="39">
        <f t="shared" si="4"/>
        <v>10021262</v>
      </c>
      <c r="T25" s="39">
        <f t="shared" si="4"/>
        <v>13699477</v>
      </c>
      <c r="U25" s="39">
        <f t="shared" si="4"/>
        <v>45963988</v>
      </c>
      <c r="V25" s="39">
        <f t="shared" si="4"/>
        <v>1269828639</v>
      </c>
      <c r="W25" s="39">
        <f t="shared" si="4"/>
        <v>511595066</v>
      </c>
      <c r="X25" s="39">
        <f t="shared" si="4"/>
        <v>758233573</v>
      </c>
      <c r="Y25" s="140">
        <f>+IF(W25&lt;&gt;0,+(X25/W25)*100,0)</f>
        <v>148.20971181923008</v>
      </c>
      <c r="Z25" s="138">
        <f>+Z5+Z9+Z15+Z19+Z24</f>
        <v>511595066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201169527</v>
      </c>
      <c r="D28" s="120">
        <f t="shared" si="5"/>
        <v>194028457</v>
      </c>
      <c r="E28" s="66">
        <f t="shared" si="5"/>
        <v>194028457</v>
      </c>
      <c r="F28" s="66">
        <f t="shared" si="5"/>
        <v>9787027</v>
      </c>
      <c r="G28" s="66">
        <f t="shared" si="5"/>
        <v>11625920</v>
      </c>
      <c r="H28" s="66">
        <f t="shared" si="5"/>
        <v>13627681</v>
      </c>
      <c r="I28" s="66">
        <f t="shared" si="5"/>
        <v>35040628</v>
      </c>
      <c r="J28" s="66">
        <f t="shared" si="5"/>
        <v>33700649</v>
      </c>
      <c r="K28" s="66">
        <f t="shared" si="5"/>
        <v>42408447</v>
      </c>
      <c r="L28" s="66">
        <f t="shared" si="5"/>
        <v>53396799</v>
      </c>
      <c r="M28" s="66">
        <f t="shared" si="5"/>
        <v>129505895</v>
      </c>
      <c r="N28" s="66">
        <f t="shared" si="5"/>
        <v>8358950</v>
      </c>
      <c r="O28" s="66">
        <f t="shared" si="5"/>
        <v>5804981</v>
      </c>
      <c r="P28" s="66">
        <f t="shared" si="5"/>
        <v>6271417</v>
      </c>
      <c r="Q28" s="66">
        <f t="shared" si="5"/>
        <v>20435348</v>
      </c>
      <c r="R28" s="66">
        <f t="shared" si="5"/>
        <v>7013452</v>
      </c>
      <c r="S28" s="66">
        <f t="shared" si="5"/>
        <v>7838166</v>
      </c>
      <c r="T28" s="66">
        <f t="shared" si="5"/>
        <v>7354269</v>
      </c>
      <c r="U28" s="66">
        <f t="shared" si="5"/>
        <v>22205887</v>
      </c>
      <c r="V28" s="66">
        <f t="shared" si="5"/>
        <v>207187758</v>
      </c>
      <c r="W28" s="66">
        <f t="shared" si="5"/>
        <v>194028457</v>
      </c>
      <c r="X28" s="66">
        <f t="shared" si="5"/>
        <v>13159301</v>
      </c>
      <c r="Y28" s="103">
        <f>+IF(W28&lt;&gt;0,+(X28/W28)*100,0)</f>
        <v>6.782150001842256</v>
      </c>
      <c r="Z28" s="119">
        <f>SUM(Z29:Z31)</f>
        <v>194028457</v>
      </c>
    </row>
    <row r="29" spans="1:26" ht="13.5">
      <c r="A29" s="104" t="s">
        <v>74</v>
      </c>
      <c r="B29" s="102"/>
      <c r="C29" s="121">
        <v>31075682</v>
      </c>
      <c r="D29" s="122">
        <v>34244434</v>
      </c>
      <c r="E29" s="26">
        <v>34244434</v>
      </c>
      <c r="F29" s="26">
        <v>3656447</v>
      </c>
      <c r="G29" s="26">
        <v>4042678</v>
      </c>
      <c r="H29" s="26">
        <v>5451128</v>
      </c>
      <c r="I29" s="26">
        <v>13150253</v>
      </c>
      <c r="J29" s="26">
        <v>11859973</v>
      </c>
      <c r="K29" s="26">
        <v>15056716</v>
      </c>
      <c r="L29" s="26">
        <v>19667299</v>
      </c>
      <c r="M29" s="26">
        <v>46583988</v>
      </c>
      <c r="N29" s="26">
        <v>2948471</v>
      </c>
      <c r="O29" s="26">
        <v>1660506</v>
      </c>
      <c r="P29" s="26">
        <v>2529330</v>
      </c>
      <c r="Q29" s="26">
        <v>7138307</v>
      </c>
      <c r="R29" s="26">
        <v>2318150</v>
      </c>
      <c r="S29" s="26">
        <v>2697701</v>
      </c>
      <c r="T29" s="26">
        <v>2321946</v>
      </c>
      <c r="U29" s="26">
        <v>7337797</v>
      </c>
      <c r="V29" s="26">
        <v>74210345</v>
      </c>
      <c r="W29" s="26">
        <v>34244434</v>
      </c>
      <c r="X29" s="26">
        <v>39965911</v>
      </c>
      <c r="Y29" s="106">
        <v>116.71</v>
      </c>
      <c r="Z29" s="121">
        <v>34244434</v>
      </c>
    </row>
    <row r="30" spans="1:26" ht="13.5">
      <c r="A30" s="104" t="s">
        <v>75</v>
      </c>
      <c r="B30" s="102"/>
      <c r="C30" s="123">
        <v>97735595</v>
      </c>
      <c r="D30" s="124">
        <v>77903024</v>
      </c>
      <c r="E30" s="125">
        <v>77903024</v>
      </c>
      <c r="F30" s="125">
        <v>1211237</v>
      </c>
      <c r="G30" s="125">
        <v>2607233</v>
      </c>
      <c r="H30" s="125">
        <v>2889839</v>
      </c>
      <c r="I30" s="125">
        <v>6708309</v>
      </c>
      <c r="J30" s="125">
        <v>10726814</v>
      </c>
      <c r="K30" s="125">
        <v>13796129</v>
      </c>
      <c r="L30" s="125">
        <v>16764818</v>
      </c>
      <c r="M30" s="125">
        <v>41287761</v>
      </c>
      <c r="N30" s="125">
        <v>2513917</v>
      </c>
      <c r="O30" s="125">
        <v>989620</v>
      </c>
      <c r="P30" s="125">
        <v>1112917</v>
      </c>
      <c r="Q30" s="125">
        <v>4616454</v>
      </c>
      <c r="R30" s="125">
        <v>1333828</v>
      </c>
      <c r="S30" s="125">
        <v>1878555</v>
      </c>
      <c r="T30" s="125">
        <v>1281840</v>
      </c>
      <c r="U30" s="125">
        <v>4494223</v>
      </c>
      <c r="V30" s="125">
        <v>57106747</v>
      </c>
      <c r="W30" s="125">
        <v>77903024</v>
      </c>
      <c r="X30" s="125">
        <v>-20796277</v>
      </c>
      <c r="Y30" s="107">
        <v>-26.7</v>
      </c>
      <c r="Z30" s="123">
        <v>77903024</v>
      </c>
    </row>
    <row r="31" spans="1:26" ht="13.5">
      <c r="A31" s="104" t="s">
        <v>76</v>
      </c>
      <c r="B31" s="102"/>
      <c r="C31" s="121">
        <v>72358250</v>
      </c>
      <c r="D31" s="122">
        <v>81880999</v>
      </c>
      <c r="E31" s="26">
        <v>81880999</v>
      </c>
      <c r="F31" s="26">
        <v>4919343</v>
      </c>
      <c r="G31" s="26">
        <v>4976009</v>
      </c>
      <c r="H31" s="26">
        <v>5286714</v>
      </c>
      <c r="I31" s="26">
        <v>15182066</v>
      </c>
      <c r="J31" s="26">
        <v>11113862</v>
      </c>
      <c r="K31" s="26">
        <v>13555602</v>
      </c>
      <c r="L31" s="26">
        <v>16964682</v>
      </c>
      <c r="M31" s="26">
        <v>41634146</v>
      </c>
      <c r="N31" s="26">
        <v>2896562</v>
      </c>
      <c r="O31" s="26">
        <v>3154855</v>
      </c>
      <c r="P31" s="26">
        <v>2629170</v>
      </c>
      <c r="Q31" s="26">
        <v>8680587</v>
      </c>
      <c r="R31" s="26">
        <v>3361474</v>
      </c>
      <c r="S31" s="26">
        <v>3261910</v>
      </c>
      <c r="T31" s="26">
        <v>3750483</v>
      </c>
      <c r="U31" s="26">
        <v>10373867</v>
      </c>
      <c r="V31" s="26">
        <v>75870666</v>
      </c>
      <c r="W31" s="26">
        <v>81880999</v>
      </c>
      <c r="X31" s="26">
        <v>-6010333</v>
      </c>
      <c r="Y31" s="106">
        <v>-7.34</v>
      </c>
      <c r="Z31" s="121">
        <v>81880999</v>
      </c>
    </row>
    <row r="32" spans="1:26" ht="13.5">
      <c r="A32" s="101" t="s">
        <v>77</v>
      </c>
      <c r="B32" s="102"/>
      <c r="C32" s="119">
        <f aca="true" t="shared" si="6" ref="C32:X32">SUM(C33:C37)</f>
        <v>122295218</v>
      </c>
      <c r="D32" s="120">
        <f t="shared" si="6"/>
        <v>139828856</v>
      </c>
      <c r="E32" s="66">
        <f t="shared" si="6"/>
        <v>139828856</v>
      </c>
      <c r="F32" s="66">
        <f t="shared" si="6"/>
        <v>10948793</v>
      </c>
      <c r="G32" s="66">
        <f t="shared" si="6"/>
        <v>9802038</v>
      </c>
      <c r="H32" s="66">
        <f t="shared" si="6"/>
        <v>9768018</v>
      </c>
      <c r="I32" s="66">
        <f t="shared" si="6"/>
        <v>30518849</v>
      </c>
      <c r="J32" s="66">
        <f t="shared" si="6"/>
        <v>27964427</v>
      </c>
      <c r="K32" s="66">
        <f t="shared" si="6"/>
        <v>31100440</v>
      </c>
      <c r="L32" s="66">
        <f t="shared" si="6"/>
        <v>37861801</v>
      </c>
      <c r="M32" s="66">
        <f t="shared" si="6"/>
        <v>96926668</v>
      </c>
      <c r="N32" s="66">
        <f t="shared" si="6"/>
        <v>11304890</v>
      </c>
      <c r="O32" s="66">
        <f t="shared" si="6"/>
        <v>10847180</v>
      </c>
      <c r="P32" s="66">
        <f t="shared" si="6"/>
        <v>10675407</v>
      </c>
      <c r="Q32" s="66">
        <f t="shared" si="6"/>
        <v>32827477</v>
      </c>
      <c r="R32" s="66">
        <f t="shared" si="6"/>
        <v>12191627</v>
      </c>
      <c r="S32" s="66">
        <f t="shared" si="6"/>
        <v>12548103</v>
      </c>
      <c r="T32" s="66">
        <f t="shared" si="6"/>
        <v>12244239</v>
      </c>
      <c r="U32" s="66">
        <f t="shared" si="6"/>
        <v>36983969</v>
      </c>
      <c r="V32" s="66">
        <f t="shared" si="6"/>
        <v>197256963</v>
      </c>
      <c r="W32" s="66">
        <f t="shared" si="6"/>
        <v>139828856</v>
      </c>
      <c r="X32" s="66">
        <f t="shared" si="6"/>
        <v>57428107</v>
      </c>
      <c r="Y32" s="103">
        <f>+IF(W32&lt;&gt;0,+(X32/W32)*100,0)</f>
        <v>41.070283089493344</v>
      </c>
      <c r="Z32" s="119">
        <f>SUM(Z33:Z37)</f>
        <v>139828856</v>
      </c>
    </row>
    <row r="33" spans="1:26" ht="13.5">
      <c r="A33" s="104" t="s">
        <v>78</v>
      </c>
      <c r="B33" s="102"/>
      <c r="C33" s="121">
        <v>50191031</v>
      </c>
      <c r="D33" s="122">
        <v>50600578</v>
      </c>
      <c r="E33" s="26">
        <v>50600578</v>
      </c>
      <c r="F33" s="26">
        <v>4682027</v>
      </c>
      <c r="G33" s="26">
        <v>3578118</v>
      </c>
      <c r="H33" s="26">
        <v>3709163</v>
      </c>
      <c r="I33" s="26">
        <v>11969308</v>
      </c>
      <c r="J33" s="26">
        <v>5293476</v>
      </c>
      <c r="K33" s="26">
        <v>2825290</v>
      </c>
      <c r="L33" s="26">
        <v>3412227</v>
      </c>
      <c r="M33" s="26">
        <v>11530993</v>
      </c>
      <c r="N33" s="26">
        <v>5258848</v>
      </c>
      <c r="O33" s="26">
        <v>4033013</v>
      </c>
      <c r="P33" s="26">
        <v>3603867</v>
      </c>
      <c r="Q33" s="26">
        <v>12895728</v>
      </c>
      <c r="R33" s="26">
        <v>4884272</v>
      </c>
      <c r="S33" s="26">
        <v>5691438</v>
      </c>
      <c r="T33" s="26">
        <v>4330273</v>
      </c>
      <c r="U33" s="26">
        <v>14905983</v>
      </c>
      <c r="V33" s="26">
        <v>51302012</v>
      </c>
      <c r="W33" s="26">
        <v>50600578</v>
      </c>
      <c r="X33" s="26">
        <v>701434</v>
      </c>
      <c r="Y33" s="106">
        <v>1.39</v>
      </c>
      <c r="Z33" s="121">
        <v>50600578</v>
      </c>
    </row>
    <row r="34" spans="1:26" ht="13.5">
      <c r="A34" s="104" t="s">
        <v>79</v>
      </c>
      <c r="B34" s="102"/>
      <c r="C34" s="121">
        <v>1707864</v>
      </c>
      <c r="D34" s="122">
        <v>7062881</v>
      </c>
      <c r="E34" s="26">
        <v>7062881</v>
      </c>
      <c r="F34" s="26">
        <v>122099</v>
      </c>
      <c r="G34" s="26">
        <v>96215</v>
      </c>
      <c r="H34" s="26">
        <v>90191</v>
      </c>
      <c r="I34" s="26">
        <v>308505</v>
      </c>
      <c r="J34" s="26"/>
      <c r="K34" s="26"/>
      <c r="L34" s="26"/>
      <c r="M34" s="26"/>
      <c r="N34" s="26">
        <v>67594</v>
      </c>
      <c r="O34" s="26">
        <v>257734</v>
      </c>
      <c r="P34" s="26">
        <v>281788</v>
      </c>
      <c r="Q34" s="26">
        <v>607116</v>
      </c>
      <c r="R34" s="26">
        <v>325620</v>
      </c>
      <c r="S34" s="26">
        <v>293497</v>
      </c>
      <c r="T34" s="26">
        <v>308</v>
      </c>
      <c r="U34" s="26">
        <v>619425</v>
      </c>
      <c r="V34" s="26">
        <v>1535046</v>
      </c>
      <c r="W34" s="26">
        <v>7062881</v>
      </c>
      <c r="X34" s="26">
        <v>-5527835</v>
      </c>
      <c r="Y34" s="106">
        <v>-78.27</v>
      </c>
      <c r="Z34" s="121">
        <v>7062881</v>
      </c>
    </row>
    <row r="35" spans="1:26" ht="13.5">
      <c r="A35" s="104" t="s">
        <v>80</v>
      </c>
      <c r="B35" s="102"/>
      <c r="C35" s="121">
        <v>50512510</v>
      </c>
      <c r="D35" s="122">
        <v>56815500</v>
      </c>
      <c r="E35" s="26">
        <v>56815500</v>
      </c>
      <c r="F35" s="26">
        <v>4263119</v>
      </c>
      <c r="G35" s="26">
        <v>4365003</v>
      </c>
      <c r="H35" s="26">
        <v>4162158</v>
      </c>
      <c r="I35" s="26">
        <v>12790280</v>
      </c>
      <c r="J35" s="26">
        <v>13878743</v>
      </c>
      <c r="K35" s="26">
        <v>17222935</v>
      </c>
      <c r="L35" s="26">
        <v>21162072</v>
      </c>
      <c r="M35" s="26">
        <v>52263750</v>
      </c>
      <c r="N35" s="26">
        <v>4128257</v>
      </c>
      <c r="O35" s="26">
        <v>4801890</v>
      </c>
      <c r="P35" s="26">
        <v>5024400</v>
      </c>
      <c r="Q35" s="26">
        <v>13954547</v>
      </c>
      <c r="R35" s="26">
        <v>4905084</v>
      </c>
      <c r="S35" s="26">
        <v>4574476</v>
      </c>
      <c r="T35" s="26">
        <v>5807193</v>
      </c>
      <c r="U35" s="26">
        <v>15286753</v>
      </c>
      <c r="V35" s="26">
        <v>94295330</v>
      </c>
      <c r="W35" s="26">
        <v>56815500</v>
      </c>
      <c r="X35" s="26">
        <v>37479830</v>
      </c>
      <c r="Y35" s="106">
        <v>65.97</v>
      </c>
      <c r="Z35" s="121">
        <v>56815500</v>
      </c>
    </row>
    <row r="36" spans="1:26" ht="13.5">
      <c r="A36" s="104" t="s">
        <v>81</v>
      </c>
      <c r="B36" s="102"/>
      <c r="C36" s="121">
        <v>1031952</v>
      </c>
      <c r="D36" s="122">
        <v>1221854</v>
      </c>
      <c r="E36" s="26">
        <v>1221854</v>
      </c>
      <c r="F36" s="26">
        <v>119000</v>
      </c>
      <c r="G36" s="26">
        <v>96728</v>
      </c>
      <c r="H36" s="26">
        <v>87546</v>
      </c>
      <c r="I36" s="26">
        <v>303274</v>
      </c>
      <c r="J36" s="26">
        <v>2140250</v>
      </c>
      <c r="K36" s="26">
        <v>2636022</v>
      </c>
      <c r="L36" s="26">
        <v>3152467</v>
      </c>
      <c r="M36" s="26">
        <v>7928739</v>
      </c>
      <c r="N36" s="26">
        <v>87393</v>
      </c>
      <c r="O36" s="26">
        <v>87177</v>
      </c>
      <c r="P36" s="26">
        <v>87175</v>
      </c>
      <c r="Q36" s="26">
        <v>261745</v>
      </c>
      <c r="R36" s="26">
        <v>132639</v>
      </c>
      <c r="S36" s="26">
        <v>126892</v>
      </c>
      <c r="T36" s="26"/>
      <c r="U36" s="26">
        <v>259531</v>
      </c>
      <c r="V36" s="26">
        <v>8753289</v>
      </c>
      <c r="W36" s="26">
        <v>1221854</v>
      </c>
      <c r="X36" s="26">
        <v>7531435</v>
      </c>
      <c r="Y36" s="106">
        <v>616.39</v>
      </c>
      <c r="Z36" s="121">
        <v>1221854</v>
      </c>
    </row>
    <row r="37" spans="1:26" ht="13.5">
      <c r="A37" s="104" t="s">
        <v>82</v>
      </c>
      <c r="B37" s="102"/>
      <c r="C37" s="123">
        <v>18851861</v>
      </c>
      <c r="D37" s="124">
        <v>24128043</v>
      </c>
      <c r="E37" s="125">
        <v>24128043</v>
      </c>
      <c r="F37" s="125">
        <v>1762548</v>
      </c>
      <c r="G37" s="125">
        <v>1665974</v>
      </c>
      <c r="H37" s="125">
        <v>1718960</v>
      </c>
      <c r="I37" s="125">
        <v>5147482</v>
      </c>
      <c r="J37" s="125">
        <v>6651958</v>
      </c>
      <c r="K37" s="125">
        <v>8416193</v>
      </c>
      <c r="L37" s="125">
        <v>10135035</v>
      </c>
      <c r="M37" s="125">
        <v>25203186</v>
      </c>
      <c r="N37" s="125">
        <v>1762798</v>
      </c>
      <c r="O37" s="125">
        <v>1667366</v>
      </c>
      <c r="P37" s="125">
        <v>1678177</v>
      </c>
      <c r="Q37" s="125">
        <v>5108341</v>
      </c>
      <c r="R37" s="125">
        <v>1944012</v>
      </c>
      <c r="S37" s="125">
        <v>1861800</v>
      </c>
      <c r="T37" s="125">
        <v>2106465</v>
      </c>
      <c r="U37" s="125">
        <v>5912277</v>
      </c>
      <c r="V37" s="125">
        <v>41371286</v>
      </c>
      <c r="W37" s="125">
        <v>24128043</v>
      </c>
      <c r="X37" s="125">
        <v>17243243</v>
      </c>
      <c r="Y37" s="107">
        <v>71.47</v>
      </c>
      <c r="Z37" s="123">
        <v>24128043</v>
      </c>
    </row>
    <row r="38" spans="1:26" ht="13.5">
      <c r="A38" s="101" t="s">
        <v>83</v>
      </c>
      <c r="B38" s="108"/>
      <c r="C38" s="119">
        <f aca="true" t="shared" si="7" ref="C38:X38">SUM(C39:C41)</f>
        <v>35234407</v>
      </c>
      <c r="D38" s="120">
        <f t="shared" si="7"/>
        <v>47164554</v>
      </c>
      <c r="E38" s="66">
        <f t="shared" si="7"/>
        <v>47164554</v>
      </c>
      <c r="F38" s="66">
        <f t="shared" si="7"/>
        <v>6214709</v>
      </c>
      <c r="G38" s="66">
        <f t="shared" si="7"/>
        <v>10663961</v>
      </c>
      <c r="H38" s="66">
        <f t="shared" si="7"/>
        <v>10801693</v>
      </c>
      <c r="I38" s="66">
        <f t="shared" si="7"/>
        <v>27680363</v>
      </c>
      <c r="J38" s="66">
        <f t="shared" si="7"/>
        <v>10655646</v>
      </c>
      <c r="K38" s="66">
        <f t="shared" si="7"/>
        <v>16999034</v>
      </c>
      <c r="L38" s="66">
        <f t="shared" si="7"/>
        <v>27774949</v>
      </c>
      <c r="M38" s="66">
        <f t="shared" si="7"/>
        <v>55429629</v>
      </c>
      <c r="N38" s="66">
        <f t="shared" si="7"/>
        <v>2444633</v>
      </c>
      <c r="O38" s="66">
        <f t="shared" si="7"/>
        <v>2525159</v>
      </c>
      <c r="P38" s="66">
        <f t="shared" si="7"/>
        <v>2609534</v>
      </c>
      <c r="Q38" s="66">
        <f t="shared" si="7"/>
        <v>7579326</v>
      </c>
      <c r="R38" s="66">
        <f t="shared" si="7"/>
        <v>2747486</v>
      </c>
      <c r="S38" s="66">
        <f t="shared" si="7"/>
        <v>6604630</v>
      </c>
      <c r="T38" s="66">
        <f t="shared" si="7"/>
        <v>2191251</v>
      </c>
      <c r="U38" s="66">
        <f t="shared" si="7"/>
        <v>11543367</v>
      </c>
      <c r="V38" s="66">
        <f t="shared" si="7"/>
        <v>102232685</v>
      </c>
      <c r="W38" s="66">
        <f t="shared" si="7"/>
        <v>47164554</v>
      </c>
      <c r="X38" s="66">
        <f t="shared" si="7"/>
        <v>55068131</v>
      </c>
      <c r="Y38" s="103">
        <f>+IF(W38&lt;&gt;0,+(X38/W38)*100,0)</f>
        <v>116.75745094504657</v>
      </c>
      <c r="Z38" s="119">
        <f>SUM(Z39:Z41)</f>
        <v>47164554</v>
      </c>
    </row>
    <row r="39" spans="1:26" ht="13.5">
      <c r="A39" s="104" t="s">
        <v>84</v>
      </c>
      <c r="B39" s="102"/>
      <c r="C39" s="121">
        <v>11766486</v>
      </c>
      <c r="D39" s="122">
        <v>14714806</v>
      </c>
      <c r="E39" s="26">
        <v>14714806</v>
      </c>
      <c r="F39" s="26">
        <v>1530994</v>
      </c>
      <c r="G39" s="26">
        <v>1963811</v>
      </c>
      <c r="H39" s="26">
        <v>2894890</v>
      </c>
      <c r="I39" s="26">
        <v>6389695</v>
      </c>
      <c r="J39" s="26">
        <v>5081057</v>
      </c>
      <c r="K39" s="26">
        <v>6063328</v>
      </c>
      <c r="L39" s="26">
        <v>7264194</v>
      </c>
      <c r="M39" s="26">
        <v>18408579</v>
      </c>
      <c r="N39" s="26">
        <v>903547</v>
      </c>
      <c r="O39" s="26">
        <v>1018997</v>
      </c>
      <c r="P39" s="26">
        <v>965860</v>
      </c>
      <c r="Q39" s="26">
        <v>2888404</v>
      </c>
      <c r="R39" s="26">
        <v>880736</v>
      </c>
      <c r="S39" s="26">
        <v>2688987</v>
      </c>
      <c r="T39" s="26">
        <v>619991</v>
      </c>
      <c r="U39" s="26">
        <v>4189714</v>
      </c>
      <c r="V39" s="26">
        <v>31876392</v>
      </c>
      <c r="W39" s="26">
        <v>14714806</v>
      </c>
      <c r="X39" s="26">
        <v>17161586</v>
      </c>
      <c r="Y39" s="106">
        <v>116.63</v>
      </c>
      <c r="Z39" s="121">
        <v>14714806</v>
      </c>
    </row>
    <row r="40" spans="1:26" ht="13.5">
      <c r="A40" s="104" t="s">
        <v>85</v>
      </c>
      <c r="B40" s="102"/>
      <c r="C40" s="121">
        <v>23467921</v>
      </c>
      <c r="D40" s="122">
        <v>32449748</v>
      </c>
      <c r="E40" s="26">
        <v>32449748</v>
      </c>
      <c r="F40" s="26">
        <v>4683715</v>
      </c>
      <c r="G40" s="26">
        <v>8700150</v>
      </c>
      <c r="H40" s="26">
        <v>7906803</v>
      </c>
      <c r="I40" s="26">
        <v>21290668</v>
      </c>
      <c r="J40" s="26">
        <v>5574589</v>
      </c>
      <c r="K40" s="26">
        <v>10935706</v>
      </c>
      <c r="L40" s="26">
        <v>20510755</v>
      </c>
      <c r="M40" s="26">
        <v>37021050</v>
      </c>
      <c r="N40" s="26">
        <v>1541086</v>
      </c>
      <c r="O40" s="26">
        <v>1506162</v>
      </c>
      <c r="P40" s="26">
        <v>1643674</v>
      </c>
      <c r="Q40" s="26">
        <v>4690922</v>
      </c>
      <c r="R40" s="26">
        <v>1866750</v>
      </c>
      <c r="S40" s="26">
        <v>3915643</v>
      </c>
      <c r="T40" s="26">
        <v>1571260</v>
      </c>
      <c r="U40" s="26">
        <v>7353653</v>
      </c>
      <c r="V40" s="26">
        <v>70356293</v>
      </c>
      <c r="W40" s="26">
        <v>32449748</v>
      </c>
      <c r="X40" s="26">
        <v>37906545</v>
      </c>
      <c r="Y40" s="106">
        <v>116.82</v>
      </c>
      <c r="Z40" s="121">
        <v>32449748</v>
      </c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95164622</v>
      </c>
      <c r="D42" s="120">
        <f t="shared" si="8"/>
        <v>135460934</v>
      </c>
      <c r="E42" s="66">
        <f t="shared" si="8"/>
        <v>135460934</v>
      </c>
      <c r="F42" s="66">
        <f t="shared" si="8"/>
        <v>29487446</v>
      </c>
      <c r="G42" s="66">
        <f t="shared" si="8"/>
        <v>31322142</v>
      </c>
      <c r="H42" s="66">
        <f t="shared" si="8"/>
        <v>19976918</v>
      </c>
      <c r="I42" s="66">
        <f t="shared" si="8"/>
        <v>80786506</v>
      </c>
      <c r="J42" s="66">
        <f t="shared" si="8"/>
        <v>89481756</v>
      </c>
      <c r="K42" s="66">
        <f t="shared" si="8"/>
        <v>96137423</v>
      </c>
      <c r="L42" s="66">
        <f t="shared" si="8"/>
        <v>89912389</v>
      </c>
      <c r="M42" s="66">
        <f t="shared" si="8"/>
        <v>275531568</v>
      </c>
      <c r="N42" s="66">
        <f t="shared" si="8"/>
        <v>7601114</v>
      </c>
      <c r="O42" s="66">
        <f t="shared" si="8"/>
        <v>12663271</v>
      </c>
      <c r="P42" s="66">
        <f t="shared" si="8"/>
        <v>1098550</v>
      </c>
      <c r="Q42" s="66">
        <f t="shared" si="8"/>
        <v>21362935</v>
      </c>
      <c r="R42" s="66">
        <f t="shared" si="8"/>
        <v>9223560</v>
      </c>
      <c r="S42" s="66">
        <f t="shared" si="8"/>
        <v>13454492</v>
      </c>
      <c r="T42" s="66">
        <f t="shared" si="8"/>
        <v>10898203</v>
      </c>
      <c r="U42" s="66">
        <f t="shared" si="8"/>
        <v>33576255</v>
      </c>
      <c r="V42" s="66">
        <f t="shared" si="8"/>
        <v>411257264</v>
      </c>
      <c r="W42" s="66">
        <f t="shared" si="8"/>
        <v>135460934</v>
      </c>
      <c r="X42" s="66">
        <f t="shared" si="8"/>
        <v>275796330</v>
      </c>
      <c r="Y42" s="103">
        <f>+IF(W42&lt;&gt;0,+(X42/W42)*100,0)</f>
        <v>203.5984263920696</v>
      </c>
      <c r="Z42" s="119">
        <f>SUM(Z43:Z46)</f>
        <v>135460934</v>
      </c>
    </row>
    <row r="43" spans="1:26" ht="13.5">
      <c r="A43" s="104" t="s">
        <v>88</v>
      </c>
      <c r="B43" s="102"/>
      <c r="C43" s="121">
        <v>93857399</v>
      </c>
      <c r="D43" s="122">
        <v>133890946</v>
      </c>
      <c r="E43" s="26">
        <v>133890946</v>
      </c>
      <c r="F43" s="26">
        <v>29352388</v>
      </c>
      <c r="G43" s="26">
        <v>29953396</v>
      </c>
      <c r="H43" s="26">
        <v>17784274</v>
      </c>
      <c r="I43" s="26">
        <v>77090058</v>
      </c>
      <c r="J43" s="26">
        <v>77487641</v>
      </c>
      <c r="K43" s="26">
        <v>81426840</v>
      </c>
      <c r="L43" s="26">
        <v>72609367</v>
      </c>
      <c r="M43" s="26">
        <v>231523848</v>
      </c>
      <c r="N43" s="26">
        <v>7503639</v>
      </c>
      <c r="O43" s="26">
        <v>12572013</v>
      </c>
      <c r="P43" s="26">
        <v>1002752</v>
      </c>
      <c r="Q43" s="26">
        <v>21078404</v>
      </c>
      <c r="R43" s="26">
        <v>9098731</v>
      </c>
      <c r="S43" s="26">
        <v>13364564</v>
      </c>
      <c r="T43" s="26">
        <v>10784602</v>
      </c>
      <c r="U43" s="26">
        <v>33247897</v>
      </c>
      <c r="V43" s="26">
        <v>362940207</v>
      </c>
      <c r="W43" s="26">
        <v>133890946</v>
      </c>
      <c r="X43" s="26">
        <v>229049261</v>
      </c>
      <c r="Y43" s="106">
        <v>171.07</v>
      </c>
      <c r="Z43" s="121">
        <v>133890946</v>
      </c>
    </row>
    <row r="44" spans="1:26" ht="13.5">
      <c r="A44" s="104" t="s">
        <v>89</v>
      </c>
      <c r="B44" s="102"/>
      <c r="C44" s="121"/>
      <c r="D44" s="12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6">
        <v>0</v>
      </c>
      <c r="Z44" s="121"/>
    </row>
    <row r="45" spans="1:26" ht="13.5">
      <c r="A45" s="104" t="s">
        <v>90</v>
      </c>
      <c r="B45" s="102"/>
      <c r="C45" s="123">
        <v>1307223</v>
      </c>
      <c r="D45" s="124">
        <v>1569988</v>
      </c>
      <c r="E45" s="125">
        <v>1569988</v>
      </c>
      <c r="F45" s="125">
        <v>135058</v>
      </c>
      <c r="G45" s="125">
        <v>1368746</v>
      </c>
      <c r="H45" s="125">
        <v>2192644</v>
      </c>
      <c r="I45" s="125">
        <v>3696448</v>
      </c>
      <c r="J45" s="125">
        <v>11994115</v>
      </c>
      <c r="K45" s="125">
        <v>14710583</v>
      </c>
      <c r="L45" s="125">
        <v>17303022</v>
      </c>
      <c r="M45" s="125">
        <v>44007720</v>
      </c>
      <c r="N45" s="125">
        <v>97475</v>
      </c>
      <c r="O45" s="125">
        <v>91258</v>
      </c>
      <c r="P45" s="125">
        <v>95798</v>
      </c>
      <c r="Q45" s="125">
        <v>284531</v>
      </c>
      <c r="R45" s="125">
        <v>124829</v>
      </c>
      <c r="S45" s="125">
        <v>89928</v>
      </c>
      <c r="T45" s="125">
        <v>113601</v>
      </c>
      <c r="U45" s="125">
        <v>328358</v>
      </c>
      <c r="V45" s="125">
        <v>48317057</v>
      </c>
      <c r="W45" s="125">
        <v>1569988</v>
      </c>
      <c r="X45" s="125">
        <v>46747069</v>
      </c>
      <c r="Y45" s="107">
        <v>2977.54</v>
      </c>
      <c r="Z45" s="123">
        <v>1569988</v>
      </c>
    </row>
    <row r="46" spans="1:26" ht="13.5">
      <c r="A46" s="104" t="s">
        <v>91</v>
      </c>
      <c r="B46" s="102"/>
      <c r="C46" s="121"/>
      <c r="D46" s="12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6">
        <v>0</v>
      </c>
      <c r="Z46" s="121"/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453863774</v>
      </c>
      <c r="D48" s="139">
        <f t="shared" si="9"/>
        <v>516482801</v>
      </c>
      <c r="E48" s="39">
        <f t="shared" si="9"/>
        <v>516482801</v>
      </c>
      <c r="F48" s="39">
        <f t="shared" si="9"/>
        <v>56437975</v>
      </c>
      <c r="G48" s="39">
        <f t="shared" si="9"/>
        <v>63414061</v>
      </c>
      <c r="H48" s="39">
        <f t="shared" si="9"/>
        <v>54174310</v>
      </c>
      <c r="I48" s="39">
        <f t="shared" si="9"/>
        <v>174026346</v>
      </c>
      <c r="J48" s="39">
        <f t="shared" si="9"/>
        <v>161802478</v>
      </c>
      <c r="K48" s="39">
        <f t="shared" si="9"/>
        <v>186645344</v>
      </c>
      <c r="L48" s="39">
        <f t="shared" si="9"/>
        <v>208945938</v>
      </c>
      <c r="M48" s="39">
        <f t="shared" si="9"/>
        <v>557393760</v>
      </c>
      <c r="N48" s="39">
        <f t="shared" si="9"/>
        <v>29709587</v>
      </c>
      <c r="O48" s="39">
        <f t="shared" si="9"/>
        <v>31840591</v>
      </c>
      <c r="P48" s="39">
        <f t="shared" si="9"/>
        <v>20654908</v>
      </c>
      <c r="Q48" s="39">
        <f t="shared" si="9"/>
        <v>82205086</v>
      </c>
      <c r="R48" s="39">
        <f t="shared" si="9"/>
        <v>31176125</v>
      </c>
      <c r="S48" s="39">
        <f t="shared" si="9"/>
        <v>40445391</v>
      </c>
      <c r="T48" s="39">
        <f t="shared" si="9"/>
        <v>32687962</v>
      </c>
      <c r="U48" s="39">
        <f t="shared" si="9"/>
        <v>104309478</v>
      </c>
      <c r="V48" s="39">
        <f t="shared" si="9"/>
        <v>917934670</v>
      </c>
      <c r="W48" s="39">
        <f t="shared" si="9"/>
        <v>516482801</v>
      </c>
      <c r="X48" s="39">
        <f t="shared" si="9"/>
        <v>401451869</v>
      </c>
      <c r="Y48" s="140">
        <f>+IF(W48&lt;&gt;0,+(X48/W48)*100,0)</f>
        <v>77.72802273816664</v>
      </c>
      <c r="Z48" s="138">
        <f>+Z28+Z32+Z38+Z42+Z47</f>
        <v>516482801</v>
      </c>
    </row>
    <row r="49" spans="1:26" ht="13.5">
      <c r="A49" s="114" t="s">
        <v>48</v>
      </c>
      <c r="B49" s="115"/>
      <c r="C49" s="141">
        <f aca="true" t="shared" si="10" ref="C49:X49">+C25-C48</f>
        <v>51863100</v>
      </c>
      <c r="D49" s="142">
        <f t="shared" si="10"/>
        <v>-4887735</v>
      </c>
      <c r="E49" s="143">
        <f t="shared" si="10"/>
        <v>-4887735</v>
      </c>
      <c r="F49" s="143">
        <f t="shared" si="10"/>
        <v>72500240</v>
      </c>
      <c r="G49" s="143">
        <f t="shared" si="10"/>
        <v>71689456</v>
      </c>
      <c r="H49" s="143">
        <f t="shared" si="10"/>
        <v>110652736</v>
      </c>
      <c r="I49" s="143">
        <f t="shared" si="10"/>
        <v>254842432</v>
      </c>
      <c r="J49" s="143">
        <f t="shared" si="10"/>
        <v>22732113</v>
      </c>
      <c r="K49" s="143">
        <f t="shared" si="10"/>
        <v>63039543</v>
      </c>
      <c r="L49" s="143">
        <f t="shared" si="10"/>
        <v>52005273</v>
      </c>
      <c r="M49" s="143">
        <f t="shared" si="10"/>
        <v>137776929</v>
      </c>
      <c r="N49" s="143">
        <f t="shared" si="10"/>
        <v>-23728413</v>
      </c>
      <c r="O49" s="143">
        <f t="shared" si="10"/>
        <v>-23329698</v>
      </c>
      <c r="P49" s="143">
        <f t="shared" si="10"/>
        <v>64678209</v>
      </c>
      <c r="Q49" s="143">
        <f t="shared" si="10"/>
        <v>17620098</v>
      </c>
      <c r="R49" s="143">
        <f t="shared" si="10"/>
        <v>-8932876</v>
      </c>
      <c r="S49" s="143">
        <f t="shared" si="10"/>
        <v>-30424129</v>
      </c>
      <c r="T49" s="143">
        <f t="shared" si="10"/>
        <v>-18988485</v>
      </c>
      <c r="U49" s="143">
        <f t="shared" si="10"/>
        <v>-58345490</v>
      </c>
      <c r="V49" s="143">
        <f t="shared" si="10"/>
        <v>351893969</v>
      </c>
      <c r="W49" s="143">
        <f>IF(E25=E48,0,W25-W48)</f>
        <v>-4887735</v>
      </c>
      <c r="X49" s="143">
        <f t="shared" si="10"/>
        <v>356781704</v>
      </c>
      <c r="Y49" s="144">
        <f>+IF(W49&lt;&gt;0,+(X49/W49)*100,0)</f>
        <v>-7299.5304368997095</v>
      </c>
      <c r="Z49" s="141">
        <f>+Z25-Z48</f>
        <v>-4887735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117216295</v>
      </c>
      <c r="D5" s="122">
        <v>117840866</v>
      </c>
      <c r="E5" s="26">
        <v>117840866</v>
      </c>
      <c r="F5" s="26">
        <v>9820072</v>
      </c>
      <c r="G5" s="26">
        <v>9820073</v>
      </c>
      <c r="H5" s="26">
        <v>9820072</v>
      </c>
      <c r="I5" s="26">
        <v>29460217</v>
      </c>
      <c r="J5" s="26">
        <v>9880462</v>
      </c>
      <c r="K5" s="26">
        <v>9880462</v>
      </c>
      <c r="L5" s="26">
        <v>9880462</v>
      </c>
      <c r="M5" s="26">
        <v>29641386</v>
      </c>
      <c r="N5" s="26">
        <v>-97043</v>
      </c>
      <c r="O5" s="26">
        <v>258605</v>
      </c>
      <c r="P5" s="26">
        <v>0</v>
      </c>
      <c r="Q5" s="26">
        <v>161562</v>
      </c>
      <c r="R5" s="26">
        <v>-488</v>
      </c>
      <c r="S5" s="26">
        <v>96282</v>
      </c>
      <c r="T5" s="26">
        <v>3345476</v>
      </c>
      <c r="U5" s="26">
        <v>3441270</v>
      </c>
      <c r="V5" s="26">
        <v>62704435</v>
      </c>
      <c r="W5" s="26">
        <v>117840866</v>
      </c>
      <c r="X5" s="26">
        <v>-55136431</v>
      </c>
      <c r="Y5" s="106">
        <v>-46.79</v>
      </c>
      <c r="Z5" s="121">
        <v>117840866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153818459</v>
      </c>
      <c r="D7" s="122">
        <v>184946311</v>
      </c>
      <c r="E7" s="26">
        <v>184946311</v>
      </c>
      <c r="F7" s="26">
        <v>30434438</v>
      </c>
      <c r="G7" s="26">
        <v>22738957</v>
      </c>
      <c r="H7" s="26">
        <v>44880915</v>
      </c>
      <c r="I7" s="26">
        <v>98054310</v>
      </c>
      <c r="J7" s="26">
        <v>60991605</v>
      </c>
      <c r="K7" s="26">
        <v>77820196</v>
      </c>
      <c r="L7" s="26">
        <v>92004584</v>
      </c>
      <c r="M7" s="26">
        <v>230816385</v>
      </c>
      <c r="N7" s="26">
        <v>4599199</v>
      </c>
      <c r="O7" s="26">
        <v>6747430</v>
      </c>
      <c r="P7" s="26">
        <v>8072011</v>
      </c>
      <c r="Q7" s="26">
        <v>19418640</v>
      </c>
      <c r="R7" s="26">
        <v>-14797123</v>
      </c>
      <c r="S7" s="26">
        <v>8274779</v>
      </c>
      <c r="T7" s="26">
        <v>9262710</v>
      </c>
      <c r="U7" s="26">
        <v>2740366</v>
      </c>
      <c r="V7" s="26">
        <v>351029701</v>
      </c>
      <c r="W7" s="26">
        <v>184946311</v>
      </c>
      <c r="X7" s="26">
        <v>166083390</v>
      </c>
      <c r="Y7" s="106">
        <v>89.8</v>
      </c>
      <c r="Z7" s="121">
        <v>184946311</v>
      </c>
    </row>
    <row r="8" spans="1:26" ht="13.5">
      <c r="A8" s="159" t="s">
        <v>103</v>
      </c>
      <c r="B8" s="158" t="s">
        <v>95</v>
      </c>
      <c r="C8" s="121">
        <v>0</v>
      </c>
      <c r="D8" s="122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106">
        <v>0</v>
      </c>
      <c r="Z8" s="121">
        <v>0</v>
      </c>
    </row>
    <row r="9" spans="1:26" ht="13.5">
      <c r="A9" s="159" t="s">
        <v>104</v>
      </c>
      <c r="B9" s="158" t="s">
        <v>95</v>
      </c>
      <c r="C9" s="121">
        <v>0</v>
      </c>
      <c r="D9" s="122">
        <v>0</v>
      </c>
      <c r="E9" s="26">
        <v>0</v>
      </c>
      <c r="F9" s="26">
        <v>0</v>
      </c>
      <c r="G9" s="26">
        <v>0</v>
      </c>
      <c r="H9" s="26">
        <v>17746811</v>
      </c>
      <c r="I9" s="26">
        <v>17746811</v>
      </c>
      <c r="J9" s="26">
        <v>17922380</v>
      </c>
      <c r="K9" s="26">
        <v>18559883</v>
      </c>
      <c r="L9" s="26">
        <v>18718224</v>
      </c>
      <c r="M9" s="26">
        <v>55200487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72947298</v>
      </c>
      <c r="W9" s="26">
        <v>0</v>
      </c>
      <c r="X9" s="26">
        <v>72947298</v>
      </c>
      <c r="Y9" s="106">
        <v>0</v>
      </c>
      <c r="Z9" s="121">
        <v>0</v>
      </c>
    </row>
    <row r="10" spans="1:26" ht="13.5">
      <c r="A10" s="159" t="s">
        <v>105</v>
      </c>
      <c r="B10" s="158" t="s">
        <v>95</v>
      </c>
      <c r="C10" s="121">
        <v>0</v>
      </c>
      <c r="D10" s="122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60">
        <v>0</v>
      </c>
      <c r="Z10" s="96">
        <v>0</v>
      </c>
    </row>
    <row r="11" spans="1:26" ht="13.5">
      <c r="A11" s="159" t="s">
        <v>106</v>
      </c>
      <c r="B11" s="161"/>
      <c r="C11" s="121">
        <v>19472730</v>
      </c>
      <c r="D11" s="122">
        <v>21361290</v>
      </c>
      <c r="E11" s="26">
        <v>21361290</v>
      </c>
      <c r="F11" s="26">
        <v>19808721</v>
      </c>
      <c r="G11" s="26">
        <v>19813692</v>
      </c>
      <c r="H11" s="26">
        <v>2509050</v>
      </c>
      <c r="I11" s="26">
        <v>42131463</v>
      </c>
      <c r="J11" s="26">
        <v>2518721</v>
      </c>
      <c r="K11" s="26">
        <v>2527528</v>
      </c>
      <c r="L11" s="26">
        <v>2536207</v>
      </c>
      <c r="M11" s="26">
        <v>7582456</v>
      </c>
      <c r="N11" s="26">
        <v>2961</v>
      </c>
      <c r="O11" s="26">
        <v>11468</v>
      </c>
      <c r="P11" s="26">
        <v>11373</v>
      </c>
      <c r="Q11" s="26">
        <v>25802</v>
      </c>
      <c r="R11" s="26">
        <v>-107657</v>
      </c>
      <c r="S11" s="26">
        <v>6865</v>
      </c>
      <c r="T11" s="26">
        <v>8978</v>
      </c>
      <c r="U11" s="26">
        <v>-91814</v>
      </c>
      <c r="V11" s="26">
        <v>49647907</v>
      </c>
      <c r="W11" s="26">
        <v>21361290</v>
      </c>
      <c r="X11" s="26">
        <v>28286617</v>
      </c>
      <c r="Y11" s="106">
        <v>132.42</v>
      </c>
      <c r="Z11" s="121">
        <v>21361290</v>
      </c>
    </row>
    <row r="12" spans="1:26" ht="13.5">
      <c r="A12" s="159" t="s">
        <v>107</v>
      </c>
      <c r="B12" s="161"/>
      <c r="C12" s="121">
        <v>9171098</v>
      </c>
      <c r="D12" s="122">
        <v>9847343</v>
      </c>
      <c r="E12" s="26">
        <v>9847343</v>
      </c>
      <c r="F12" s="26">
        <v>1050214</v>
      </c>
      <c r="G12" s="26">
        <v>1078362</v>
      </c>
      <c r="H12" s="26">
        <v>3130927</v>
      </c>
      <c r="I12" s="26">
        <v>5259503</v>
      </c>
      <c r="J12" s="26">
        <v>4184226</v>
      </c>
      <c r="K12" s="26">
        <v>5243426</v>
      </c>
      <c r="L12" s="26">
        <v>6270681</v>
      </c>
      <c r="M12" s="26">
        <v>15698333</v>
      </c>
      <c r="N12" s="26">
        <v>-7019</v>
      </c>
      <c r="O12" s="26">
        <v>26102</v>
      </c>
      <c r="P12" s="26">
        <v>39842</v>
      </c>
      <c r="Q12" s="26">
        <v>58925</v>
      </c>
      <c r="R12" s="26">
        <v>-1038071</v>
      </c>
      <c r="S12" s="26">
        <v>23107</v>
      </c>
      <c r="T12" s="26">
        <v>-163354</v>
      </c>
      <c r="U12" s="26">
        <v>-1178318</v>
      </c>
      <c r="V12" s="26">
        <v>19838443</v>
      </c>
      <c r="W12" s="26">
        <v>9847343</v>
      </c>
      <c r="X12" s="26">
        <v>9991100</v>
      </c>
      <c r="Y12" s="106">
        <v>101.46</v>
      </c>
      <c r="Z12" s="121">
        <v>9847343</v>
      </c>
    </row>
    <row r="13" spans="1:26" ht="13.5">
      <c r="A13" s="157" t="s">
        <v>108</v>
      </c>
      <c r="B13" s="161"/>
      <c r="C13" s="121">
        <v>2011127</v>
      </c>
      <c r="D13" s="122">
        <v>2310666</v>
      </c>
      <c r="E13" s="26">
        <v>2310666</v>
      </c>
      <c r="F13" s="26">
        <v>1386</v>
      </c>
      <c r="G13" s="26">
        <v>118147</v>
      </c>
      <c r="H13" s="26">
        <v>118147</v>
      </c>
      <c r="I13" s="26">
        <v>237680</v>
      </c>
      <c r="J13" s="26">
        <v>317240</v>
      </c>
      <c r="K13" s="26">
        <v>997670</v>
      </c>
      <c r="L13" s="26">
        <v>1120784</v>
      </c>
      <c r="M13" s="26">
        <v>2435694</v>
      </c>
      <c r="N13" s="26">
        <v>966</v>
      </c>
      <c r="O13" s="26">
        <v>0</v>
      </c>
      <c r="P13" s="26">
        <v>0</v>
      </c>
      <c r="Q13" s="26">
        <v>966</v>
      </c>
      <c r="R13" s="26">
        <v>-46117</v>
      </c>
      <c r="S13" s="26">
        <v>0</v>
      </c>
      <c r="T13" s="26">
        <v>4022</v>
      </c>
      <c r="U13" s="26">
        <v>-42095</v>
      </c>
      <c r="V13" s="26">
        <v>2632245</v>
      </c>
      <c r="W13" s="26">
        <v>2310666</v>
      </c>
      <c r="X13" s="26">
        <v>321579</v>
      </c>
      <c r="Y13" s="106">
        <v>13.92</v>
      </c>
      <c r="Z13" s="121">
        <v>2310666</v>
      </c>
    </row>
    <row r="14" spans="1:26" ht="13.5">
      <c r="A14" s="157" t="s">
        <v>109</v>
      </c>
      <c r="B14" s="161"/>
      <c r="C14" s="121">
        <v>23382824</v>
      </c>
      <c r="D14" s="122">
        <v>16803577</v>
      </c>
      <c r="E14" s="26">
        <v>16803577</v>
      </c>
      <c r="F14" s="26">
        <v>1715867</v>
      </c>
      <c r="G14" s="26">
        <v>1715867</v>
      </c>
      <c r="H14" s="26">
        <v>5123541</v>
      </c>
      <c r="I14" s="26">
        <v>8555275</v>
      </c>
      <c r="J14" s="26">
        <v>6937882</v>
      </c>
      <c r="K14" s="26">
        <v>8920290</v>
      </c>
      <c r="L14" s="26">
        <v>10629570</v>
      </c>
      <c r="M14" s="26">
        <v>26487742</v>
      </c>
      <c r="N14" s="26">
        <v>-33</v>
      </c>
      <c r="O14" s="26">
        <v>0</v>
      </c>
      <c r="P14" s="26">
        <v>-83</v>
      </c>
      <c r="Q14" s="26">
        <v>-116</v>
      </c>
      <c r="R14" s="26">
        <v>-1933522</v>
      </c>
      <c r="S14" s="26">
        <v>0</v>
      </c>
      <c r="T14" s="26">
        <v>0</v>
      </c>
      <c r="U14" s="26">
        <v>-1933522</v>
      </c>
      <c r="V14" s="26">
        <v>33109379</v>
      </c>
      <c r="W14" s="26">
        <v>16803577</v>
      </c>
      <c r="X14" s="26">
        <v>16305802</v>
      </c>
      <c r="Y14" s="106">
        <v>97.04</v>
      </c>
      <c r="Z14" s="121">
        <v>16803577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1721802</v>
      </c>
      <c r="D16" s="122">
        <v>1784745</v>
      </c>
      <c r="E16" s="26">
        <v>1784745</v>
      </c>
      <c r="F16" s="26">
        <v>57200</v>
      </c>
      <c r="G16" s="26">
        <v>117260</v>
      </c>
      <c r="H16" s="26">
        <v>138360</v>
      </c>
      <c r="I16" s="26">
        <v>312820</v>
      </c>
      <c r="J16" s="26">
        <v>214110</v>
      </c>
      <c r="K16" s="26">
        <v>323110</v>
      </c>
      <c r="L16" s="26">
        <v>481750</v>
      </c>
      <c r="M16" s="26">
        <v>1018970</v>
      </c>
      <c r="N16" s="26">
        <v>323400</v>
      </c>
      <c r="O16" s="26">
        <v>360700</v>
      </c>
      <c r="P16" s="26">
        <v>246000</v>
      </c>
      <c r="Q16" s="26">
        <v>930100</v>
      </c>
      <c r="R16" s="26">
        <v>-82100</v>
      </c>
      <c r="S16" s="26">
        <v>63900</v>
      </c>
      <c r="T16" s="26">
        <v>46700</v>
      </c>
      <c r="U16" s="26">
        <v>28500</v>
      </c>
      <c r="V16" s="26">
        <v>2290390</v>
      </c>
      <c r="W16" s="26">
        <v>1784745</v>
      </c>
      <c r="X16" s="26">
        <v>505645</v>
      </c>
      <c r="Y16" s="106">
        <v>28.33</v>
      </c>
      <c r="Z16" s="121">
        <v>1784745</v>
      </c>
    </row>
    <row r="17" spans="1:26" ht="13.5">
      <c r="A17" s="157" t="s">
        <v>112</v>
      </c>
      <c r="B17" s="161"/>
      <c r="C17" s="121">
        <v>12711481</v>
      </c>
      <c r="D17" s="122">
        <v>9560852</v>
      </c>
      <c r="E17" s="26">
        <v>9560852</v>
      </c>
      <c r="F17" s="26">
        <v>1029639</v>
      </c>
      <c r="G17" s="26">
        <v>1963224</v>
      </c>
      <c r="H17" s="26">
        <v>2842545</v>
      </c>
      <c r="I17" s="26">
        <v>5835408</v>
      </c>
      <c r="J17" s="26">
        <v>3850180</v>
      </c>
      <c r="K17" s="26">
        <v>4815228</v>
      </c>
      <c r="L17" s="26">
        <v>5750572</v>
      </c>
      <c r="M17" s="26">
        <v>14415980</v>
      </c>
      <c r="N17" s="26">
        <v>1041960</v>
      </c>
      <c r="O17" s="26">
        <v>862219</v>
      </c>
      <c r="P17" s="26">
        <v>1038620</v>
      </c>
      <c r="Q17" s="26">
        <v>2942799</v>
      </c>
      <c r="R17" s="26">
        <v>-914576</v>
      </c>
      <c r="S17" s="26">
        <v>1293726</v>
      </c>
      <c r="T17" s="26">
        <v>1024764</v>
      </c>
      <c r="U17" s="26">
        <v>1403914</v>
      </c>
      <c r="V17" s="26">
        <v>24598101</v>
      </c>
      <c r="W17" s="26">
        <v>9560852</v>
      </c>
      <c r="X17" s="26">
        <v>15037249</v>
      </c>
      <c r="Y17" s="106">
        <v>157.28</v>
      </c>
      <c r="Z17" s="121">
        <v>9560852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123308685</v>
      </c>
      <c r="D19" s="122">
        <v>144932000</v>
      </c>
      <c r="E19" s="26">
        <v>144932000</v>
      </c>
      <c r="F19" s="26">
        <v>64465075</v>
      </c>
      <c r="G19" s="26">
        <v>64465075</v>
      </c>
      <c r="H19" s="26">
        <v>64965075</v>
      </c>
      <c r="I19" s="26">
        <v>193895225</v>
      </c>
      <c r="J19" s="26">
        <v>63865376</v>
      </c>
      <c r="K19" s="26">
        <v>106484595</v>
      </c>
      <c r="L19" s="26">
        <v>99764595</v>
      </c>
      <c r="M19" s="26">
        <v>270114566</v>
      </c>
      <c r="N19" s="26">
        <v>0</v>
      </c>
      <c r="O19" s="26">
        <v>0</v>
      </c>
      <c r="P19" s="26">
        <v>75676633</v>
      </c>
      <c r="Q19" s="26">
        <v>75676633</v>
      </c>
      <c r="R19" s="26">
        <v>42119219</v>
      </c>
      <c r="S19" s="26">
        <v>0</v>
      </c>
      <c r="T19" s="26">
        <v>0</v>
      </c>
      <c r="U19" s="26">
        <v>42119219</v>
      </c>
      <c r="V19" s="26">
        <v>581805643</v>
      </c>
      <c r="W19" s="26">
        <v>144932000</v>
      </c>
      <c r="X19" s="26">
        <v>436873643</v>
      </c>
      <c r="Y19" s="106">
        <v>301.43</v>
      </c>
      <c r="Z19" s="121">
        <v>144932000</v>
      </c>
    </row>
    <row r="20" spans="1:26" ht="13.5">
      <c r="A20" s="157" t="s">
        <v>34</v>
      </c>
      <c r="B20" s="161" t="s">
        <v>95</v>
      </c>
      <c r="C20" s="121">
        <v>1873044</v>
      </c>
      <c r="D20" s="122">
        <v>1707416</v>
      </c>
      <c r="E20" s="20">
        <v>1707416</v>
      </c>
      <c r="F20" s="20">
        <v>127605</v>
      </c>
      <c r="G20" s="20">
        <v>344862</v>
      </c>
      <c r="H20" s="20">
        <v>623605</v>
      </c>
      <c r="I20" s="20">
        <v>1096072</v>
      </c>
      <c r="J20" s="20">
        <v>924411</v>
      </c>
      <c r="K20" s="20">
        <v>1184501</v>
      </c>
      <c r="L20" s="20">
        <v>1293782</v>
      </c>
      <c r="M20" s="20">
        <v>3402694</v>
      </c>
      <c r="N20" s="20">
        <v>116783</v>
      </c>
      <c r="O20" s="20">
        <v>244369</v>
      </c>
      <c r="P20" s="20">
        <v>248721</v>
      </c>
      <c r="Q20" s="20">
        <v>609873</v>
      </c>
      <c r="R20" s="20">
        <v>-130834</v>
      </c>
      <c r="S20" s="20">
        <v>262603</v>
      </c>
      <c r="T20" s="20">
        <v>170181</v>
      </c>
      <c r="U20" s="20">
        <v>301950</v>
      </c>
      <c r="V20" s="20">
        <v>5410589</v>
      </c>
      <c r="W20" s="20">
        <v>1707416</v>
      </c>
      <c r="X20" s="20">
        <v>3703173</v>
      </c>
      <c r="Y20" s="160">
        <v>216.89</v>
      </c>
      <c r="Z20" s="96">
        <v>1707416</v>
      </c>
    </row>
    <row r="21" spans="1:26" ht="13.5">
      <c r="A21" s="157" t="s">
        <v>114</v>
      </c>
      <c r="B21" s="161"/>
      <c r="C21" s="121">
        <v>1977937</v>
      </c>
      <c r="D21" s="122">
        <v>500000</v>
      </c>
      <c r="E21" s="26">
        <v>500000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0</v>
      </c>
      <c r="W21" s="26">
        <v>500000</v>
      </c>
      <c r="X21" s="26">
        <v>-500000</v>
      </c>
      <c r="Y21" s="106">
        <v>-100</v>
      </c>
      <c r="Z21" s="121">
        <v>500000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466665482</v>
      </c>
      <c r="D22" s="165">
        <f t="shared" si="0"/>
        <v>511595066</v>
      </c>
      <c r="E22" s="166">
        <f t="shared" si="0"/>
        <v>511595066</v>
      </c>
      <c r="F22" s="166">
        <f t="shared" si="0"/>
        <v>128510217</v>
      </c>
      <c r="G22" s="166">
        <f t="shared" si="0"/>
        <v>122175519</v>
      </c>
      <c r="H22" s="166">
        <f t="shared" si="0"/>
        <v>151899048</v>
      </c>
      <c r="I22" s="166">
        <f t="shared" si="0"/>
        <v>402584784</v>
      </c>
      <c r="J22" s="166">
        <f t="shared" si="0"/>
        <v>171606593</v>
      </c>
      <c r="K22" s="166">
        <f t="shared" si="0"/>
        <v>236756889</v>
      </c>
      <c r="L22" s="166">
        <f t="shared" si="0"/>
        <v>248451211</v>
      </c>
      <c r="M22" s="166">
        <f t="shared" si="0"/>
        <v>656814693</v>
      </c>
      <c r="N22" s="166">
        <f t="shared" si="0"/>
        <v>5981174</v>
      </c>
      <c r="O22" s="166">
        <f t="shared" si="0"/>
        <v>8510893</v>
      </c>
      <c r="P22" s="166">
        <f t="shared" si="0"/>
        <v>85333117</v>
      </c>
      <c r="Q22" s="166">
        <f t="shared" si="0"/>
        <v>99825184</v>
      </c>
      <c r="R22" s="166">
        <f t="shared" si="0"/>
        <v>23068731</v>
      </c>
      <c r="S22" s="166">
        <f t="shared" si="0"/>
        <v>10021262</v>
      </c>
      <c r="T22" s="166">
        <f t="shared" si="0"/>
        <v>13699477</v>
      </c>
      <c r="U22" s="166">
        <f t="shared" si="0"/>
        <v>46789470</v>
      </c>
      <c r="V22" s="166">
        <f t="shared" si="0"/>
        <v>1206014131</v>
      </c>
      <c r="W22" s="166">
        <f t="shared" si="0"/>
        <v>511595066</v>
      </c>
      <c r="X22" s="166">
        <f t="shared" si="0"/>
        <v>694419065</v>
      </c>
      <c r="Y22" s="167">
        <f>+IF(W22&lt;&gt;0,+(X22/W22)*100,0)</f>
        <v>135.7360754921745</v>
      </c>
      <c r="Z22" s="164">
        <f>SUM(Z5:Z21)</f>
        <v>511595066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179239580</v>
      </c>
      <c r="D25" s="122">
        <v>207982788</v>
      </c>
      <c r="E25" s="26">
        <v>207982788</v>
      </c>
      <c r="F25" s="26">
        <v>15911633</v>
      </c>
      <c r="G25" s="26">
        <v>15931297</v>
      </c>
      <c r="H25" s="26">
        <v>15765422</v>
      </c>
      <c r="I25" s="26">
        <v>47608352</v>
      </c>
      <c r="J25" s="26">
        <v>68346698</v>
      </c>
      <c r="K25" s="26">
        <v>85615909</v>
      </c>
      <c r="L25" s="26">
        <v>104936771</v>
      </c>
      <c r="M25" s="26">
        <v>258899378</v>
      </c>
      <c r="N25" s="26">
        <v>16817981</v>
      </c>
      <c r="O25" s="26">
        <v>16637598</v>
      </c>
      <c r="P25" s="26">
        <v>16104375</v>
      </c>
      <c r="Q25" s="26">
        <v>49559954</v>
      </c>
      <c r="R25" s="26">
        <v>17418329</v>
      </c>
      <c r="S25" s="26">
        <v>16471396</v>
      </c>
      <c r="T25" s="26">
        <v>14137430</v>
      </c>
      <c r="U25" s="26">
        <v>48027155</v>
      </c>
      <c r="V25" s="26">
        <v>404094839</v>
      </c>
      <c r="W25" s="26">
        <v>207982788</v>
      </c>
      <c r="X25" s="26">
        <v>196112051</v>
      </c>
      <c r="Y25" s="106">
        <v>94.29</v>
      </c>
      <c r="Z25" s="121">
        <v>207982788</v>
      </c>
    </row>
    <row r="26" spans="1:26" ht="13.5">
      <c r="A26" s="159" t="s">
        <v>37</v>
      </c>
      <c r="B26" s="158"/>
      <c r="C26" s="121">
        <v>15527352</v>
      </c>
      <c r="D26" s="122">
        <v>15493662</v>
      </c>
      <c r="E26" s="26">
        <v>15493662</v>
      </c>
      <c r="F26" s="26">
        <v>1295421</v>
      </c>
      <c r="G26" s="26">
        <v>1255339</v>
      </c>
      <c r="H26" s="26">
        <v>1274582</v>
      </c>
      <c r="I26" s="26">
        <v>3825342</v>
      </c>
      <c r="J26" s="26">
        <v>0</v>
      </c>
      <c r="K26" s="26">
        <v>0</v>
      </c>
      <c r="L26" s="26">
        <v>0</v>
      </c>
      <c r="M26" s="26">
        <v>0</v>
      </c>
      <c r="N26" s="26">
        <v>1885479</v>
      </c>
      <c r="O26" s="26">
        <v>857753</v>
      </c>
      <c r="P26" s="26">
        <v>1354819</v>
      </c>
      <c r="Q26" s="26">
        <v>4098051</v>
      </c>
      <c r="R26" s="26">
        <v>1380067</v>
      </c>
      <c r="S26" s="26">
        <v>1366208</v>
      </c>
      <c r="T26" s="26">
        <v>1546143</v>
      </c>
      <c r="U26" s="26">
        <v>4292418</v>
      </c>
      <c r="V26" s="26">
        <v>12215811</v>
      </c>
      <c r="W26" s="26">
        <v>15493662</v>
      </c>
      <c r="X26" s="26">
        <v>-3277851</v>
      </c>
      <c r="Y26" s="106">
        <v>-21.16</v>
      </c>
      <c r="Z26" s="121">
        <v>15493662</v>
      </c>
    </row>
    <row r="27" spans="1:26" ht="13.5">
      <c r="A27" s="159" t="s">
        <v>117</v>
      </c>
      <c r="B27" s="158" t="s">
        <v>98</v>
      </c>
      <c r="C27" s="121">
        <v>0</v>
      </c>
      <c r="D27" s="122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06">
        <v>0</v>
      </c>
      <c r="Z27" s="121">
        <v>0</v>
      </c>
    </row>
    <row r="28" spans="1:26" ht="13.5">
      <c r="A28" s="159" t="s">
        <v>38</v>
      </c>
      <c r="B28" s="158" t="s">
        <v>95</v>
      </c>
      <c r="C28" s="121">
        <v>15286844</v>
      </c>
      <c r="D28" s="122">
        <v>27482000</v>
      </c>
      <c r="E28" s="26">
        <v>27482000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27482000</v>
      </c>
      <c r="X28" s="26">
        <v>-27482000</v>
      </c>
      <c r="Y28" s="106">
        <v>-100</v>
      </c>
      <c r="Z28" s="121">
        <v>27482000</v>
      </c>
    </row>
    <row r="29" spans="1:26" ht="13.5">
      <c r="A29" s="159" t="s">
        <v>39</v>
      </c>
      <c r="B29" s="158"/>
      <c r="C29" s="121">
        <v>0</v>
      </c>
      <c r="D29" s="122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106">
        <v>0</v>
      </c>
      <c r="Z29" s="121">
        <v>0</v>
      </c>
    </row>
    <row r="30" spans="1:26" ht="13.5">
      <c r="A30" s="159" t="s">
        <v>118</v>
      </c>
      <c r="B30" s="158" t="s">
        <v>95</v>
      </c>
      <c r="C30" s="121">
        <v>72031115</v>
      </c>
      <c r="D30" s="122">
        <v>103070813</v>
      </c>
      <c r="E30" s="26">
        <v>103070813</v>
      </c>
      <c r="F30" s="26">
        <v>27434245</v>
      </c>
      <c r="G30" s="26">
        <v>27434245</v>
      </c>
      <c r="H30" s="26">
        <v>13521375</v>
      </c>
      <c r="I30" s="26">
        <v>68389865</v>
      </c>
      <c r="J30" s="26">
        <v>57712663</v>
      </c>
      <c r="K30" s="26">
        <v>58354018</v>
      </c>
      <c r="L30" s="26">
        <v>53002116</v>
      </c>
      <c r="M30" s="26">
        <v>169068797</v>
      </c>
      <c r="N30" s="26">
        <v>5760075</v>
      </c>
      <c r="O30" s="26">
        <v>8120102</v>
      </c>
      <c r="P30" s="26">
        <v>1362</v>
      </c>
      <c r="Q30" s="26">
        <v>13881539</v>
      </c>
      <c r="R30" s="26">
        <v>6813440</v>
      </c>
      <c r="S30" s="26">
        <v>10498432</v>
      </c>
      <c r="T30" s="26">
        <v>8428365</v>
      </c>
      <c r="U30" s="26">
        <v>25740237</v>
      </c>
      <c r="V30" s="26">
        <v>277080438</v>
      </c>
      <c r="W30" s="26">
        <v>103070813</v>
      </c>
      <c r="X30" s="26">
        <v>174009625</v>
      </c>
      <c r="Y30" s="106">
        <v>168.83</v>
      </c>
      <c r="Z30" s="121">
        <v>103070813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2758632</v>
      </c>
      <c r="D32" s="122">
        <v>2377235</v>
      </c>
      <c r="E32" s="26">
        <v>2377235</v>
      </c>
      <c r="F32" s="26">
        <v>185107</v>
      </c>
      <c r="G32" s="26">
        <v>570144</v>
      </c>
      <c r="H32" s="26">
        <v>1114616</v>
      </c>
      <c r="I32" s="26">
        <v>1869867</v>
      </c>
      <c r="J32" s="26">
        <v>1736589</v>
      </c>
      <c r="K32" s="26">
        <v>1985406</v>
      </c>
      <c r="L32" s="26">
        <v>2353129</v>
      </c>
      <c r="M32" s="26">
        <v>6075124</v>
      </c>
      <c r="N32" s="26">
        <v>119110</v>
      </c>
      <c r="O32" s="26">
        <v>-25529</v>
      </c>
      <c r="P32" s="26">
        <v>230878</v>
      </c>
      <c r="Q32" s="26">
        <v>324459</v>
      </c>
      <c r="R32" s="26">
        <v>459412</v>
      </c>
      <c r="S32" s="26">
        <v>858716</v>
      </c>
      <c r="T32" s="26">
        <v>712750</v>
      </c>
      <c r="U32" s="26">
        <v>2030878</v>
      </c>
      <c r="V32" s="26">
        <v>10300328</v>
      </c>
      <c r="W32" s="26">
        <v>2377235</v>
      </c>
      <c r="X32" s="26">
        <v>7923093</v>
      </c>
      <c r="Y32" s="106">
        <v>333.29</v>
      </c>
      <c r="Z32" s="121">
        <v>2377235</v>
      </c>
    </row>
    <row r="33" spans="1:26" ht="13.5">
      <c r="A33" s="159" t="s">
        <v>41</v>
      </c>
      <c r="B33" s="158"/>
      <c r="C33" s="121">
        <v>0</v>
      </c>
      <c r="D33" s="122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106">
        <v>0</v>
      </c>
      <c r="Z33" s="121">
        <v>0</v>
      </c>
    </row>
    <row r="34" spans="1:26" ht="13.5">
      <c r="A34" s="159" t="s">
        <v>42</v>
      </c>
      <c r="B34" s="158" t="s">
        <v>122</v>
      </c>
      <c r="C34" s="121">
        <v>169020251</v>
      </c>
      <c r="D34" s="122">
        <v>160076303</v>
      </c>
      <c r="E34" s="26">
        <v>160076303</v>
      </c>
      <c r="F34" s="26">
        <v>11611569</v>
      </c>
      <c r="G34" s="26">
        <v>18223036</v>
      </c>
      <c r="H34" s="26">
        <v>22498315</v>
      </c>
      <c r="I34" s="26">
        <v>52332920</v>
      </c>
      <c r="J34" s="26">
        <v>34006528</v>
      </c>
      <c r="K34" s="26">
        <v>40690011</v>
      </c>
      <c r="L34" s="26">
        <v>48653922</v>
      </c>
      <c r="M34" s="26">
        <v>123350461</v>
      </c>
      <c r="N34" s="26">
        <v>5126942</v>
      </c>
      <c r="O34" s="26">
        <v>6250667</v>
      </c>
      <c r="P34" s="26">
        <v>2963474</v>
      </c>
      <c r="Q34" s="26">
        <v>14341083</v>
      </c>
      <c r="R34" s="26">
        <v>5104877</v>
      </c>
      <c r="S34" s="26">
        <v>11250639</v>
      </c>
      <c r="T34" s="26">
        <v>7863274</v>
      </c>
      <c r="U34" s="26">
        <v>24218790</v>
      </c>
      <c r="V34" s="26">
        <v>214243254</v>
      </c>
      <c r="W34" s="26">
        <v>160076303</v>
      </c>
      <c r="X34" s="26">
        <v>54166951</v>
      </c>
      <c r="Y34" s="106">
        <v>33.84</v>
      </c>
      <c r="Z34" s="121">
        <v>160076303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453863774</v>
      </c>
      <c r="D36" s="165">
        <f t="shared" si="1"/>
        <v>516482801</v>
      </c>
      <c r="E36" s="166">
        <f t="shared" si="1"/>
        <v>516482801</v>
      </c>
      <c r="F36" s="166">
        <f t="shared" si="1"/>
        <v>56437975</v>
      </c>
      <c r="G36" s="166">
        <f t="shared" si="1"/>
        <v>63414061</v>
      </c>
      <c r="H36" s="166">
        <f t="shared" si="1"/>
        <v>54174310</v>
      </c>
      <c r="I36" s="166">
        <f t="shared" si="1"/>
        <v>174026346</v>
      </c>
      <c r="J36" s="166">
        <f t="shared" si="1"/>
        <v>161802478</v>
      </c>
      <c r="K36" s="166">
        <f t="shared" si="1"/>
        <v>186645344</v>
      </c>
      <c r="L36" s="166">
        <f t="shared" si="1"/>
        <v>208945938</v>
      </c>
      <c r="M36" s="166">
        <f t="shared" si="1"/>
        <v>557393760</v>
      </c>
      <c r="N36" s="166">
        <f t="shared" si="1"/>
        <v>29709587</v>
      </c>
      <c r="O36" s="166">
        <f t="shared" si="1"/>
        <v>31840591</v>
      </c>
      <c r="P36" s="166">
        <f t="shared" si="1"/>
        <v>20654908</v>
      </c>
      <c r="Q36" s="166">
        <f t="shared" si="1"/>
        <v>82205086</v>
      </c>
      <c r="R36" s="166">
        <f t="shared" si="1"/>
        <v>31176125</v>
      </c>
      <c r="S36" s="166">
        <f t="shared" si="1"/>
        <v>40445391</v>
      </c>
      <c r="T36" s="166">
        <f t="shared" si="1"/>
        <v>32687962</v>
      </c>
      <c r="U36" s="166">
        <f t="shared" si="1"/>
        <v>104309478</v>
      </c>
      <c r="V36" s="166">
        <f t="shared" si="1"/>
        <v>917934670</v>
      </c>
      <c r="W36" s="166">
        <f t="shared" si="1"/>
        <v>516482801</v>
      </c>
      <c r="X36" s="166">
        <f t="shared" si="1"/>
        <v>401451869</v>
      </c>
      <c r="Y36" s="167">
        <f>+IF(W36&lt;&gt;0,+(X36/W36)*100,0)</f>
        <v>77.72802273816664</v>
      </c>
      <c r="Z36" s="164">
        <f>SUM(Z25:Z35)</f>
        <v>516482801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12801708</v>
      </c>
      <c r="D38" s="176">
        <f t="shared" si="2"/>
        <v>-4887735</v>
      </c>
      <c r="E38" s="72">
        <f t="shared" si="2"/>
        <v>-4887735</v>
      </c>
      <c r="F38" s="72">
        <f t="shared" si="2"/>
        <v>72072242</v>
      </c>
      <c r="G38" s="72">
        <f t="shared" si="2"/>
        <v>58761458</v>
      </c>
      <c r="H38" s="72">
        <f t="shared" si="2"/>
        <v>97724738</v>
      </c>
      <c r="I38" s="72">
        <f t="shared" si="2"/>
        <v>228558438</v>
      </c>
      <c r="J38" s="72">
        <f t="shared" si="2"/>
        <v>9804115</v>
      </c>
      <c r="K38" s="72">
        <f t="shared" si="2"/>
        <v>50111545</v>
      </c>
      <c r="L38" s="72">
        <f t="shared" si="2"/>
        <v>39505273</v>
      </c>
      <c r="M38" s="72">
        <f t="shared" si="2"/>
        <v>99420933</v>
      </c>
      <c r="N38" s="72">
        <f t="shared" si="2"/>
        <v>-23728413</v>
      </c>
      <c r="O38" s="72">
        <f t="shared" si="2"/>
        <v>-23329698</v>
      </c>
      <c r="P38" s="72">
        <f t="shared" si="2"/>
        <v>64678209</v>
      </c>
      <c r="Q38" s="72">
        <f t="shared" si="2"/>
        <v>17620098</v>
      </c>
      <c r="R38" s="72">
        <f t="shared" si="2"/>
        <v>-8107394</v>
      </c>
      <c r="S38" s="72">
        <f t="shared" si="2"/>
        <v>-30424129</v>
      </c>
      <c r="T38" s="72">
        <f t="shared" si="2"/>
        <v>-18988485</v>
      </c>
      <c r="U38" s="72">
        <f t="shared" si="2"/>
        <v>-57520008</v>
      </c>
      <c r="V38" s="72">
        <f t="shared" si="2"/>
        <v>288079461</v>
      </c>
      <c r="W38" s="72">
        <f>IF(E22=E36,0,W22-W36)</f>
        <v>-4887735</v>
      </c>
      <c r="X38" s="72">
        <f t="shared" si="2"/>
        <v>292967196</v>
      </c>
      <c r="Y38" s="177">
        <f>+IF(W38&lt;&gt;0,+(X38/W38)*100,0)</f>
        <v>-5993.925529923369</v>
      </c>
      <c r="Z38" s="175">
        <f>+Z22-Z36</f>
        <v>-4887735</v>
      </c>
    </row>
    <row r="39" spans="1:26" ht="13.5">
      <c r="A39" s="157" t="s">
        <v>45</v>
      </c>
      <c r="B39" s="161"/>
      <c r="C39" s="121">
        <v>39061392</v>
      </c>
      <c r="D39" s="122">
        <v>0</v>
      </c>
      <c r="E39" s="26">
        <v>0</v>
      </c>
      <c r="F39" s="26">
        <v>427998</v>
      </c>
      <c r="G39" s="26">
        <v>12927998</v>
      </c>
      <c r="H39" s="26">
        <v>12927998</v>
      </c>
      <c r="I39" s="26">
        <v>26283994</v>
      </c>
      <c r="J39" s="26">
        <v>12927998</v>
      </c>
      <c r="K39" s="26">
        <v>12927998</v>
      </c>
      <c r="L39" s="26">
        <v>12500000</v>
      </c>
      <c r="M39" s="26">
        <v>38355996</v>
      </c>
      <c r="N39" s="26">
        <v>0</v>
      </c>
      <c r="O39" s="26">
        <v>0</v>
      </c>
      <c r="P39" s="26">
        <v>0</v>
      </c>
      <c r="Q39" s="26">
        <v>0</v>
      </c>
      <c r="R39" s="26">
        <v>-825482</v>
      </c>
      <c r="S39" s="26">
        <v>0</v>
      </c>
      <c r="T39" s="26">
        <v>0</v>
      </c>
      <c r="U39" s="26">
        <v>-825482</v>
      </c>
      <c r="V39" s="26">
        <v>63814508</v>
      </c>
      <c r="W39" s="26">
        <v>0</v>
      </c>
      <c r="X39" s="26">
        <v>63814508</v>
      </c>
      <c r="Y39" s="106">
        <v>0</v>
      </c>
      <c r="Z39" s="121">
        <v>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51863100</v>
      </c>
      <c r="D42" s="183">
        <f t="shared" si="3"/>
        <v>-4887735</v>
      </c>
      <c r="E42" s="54">
        <f t="shared" si="3"/>
        <v>-4887735</v>
      </c>
      <c r="F42" s="54">
        <f t="shared" si="3"/>
        <v>72500240</v>
      </c>
      <c r="G42" s="54">
        <f t="shared" si="3"/>
        <v>71689456</v>
      </c>
      <c r="H42" s="54">
        <f t="shared" si="3"/>
        <v>110652736</v>
      </c>
      <c r="I42" s="54">
        <f t="shared" si="3"/>
        <v>254842432</v>
      </c>
      <c r="J42" s="54">
        <f t="shared" si="3"/>
        <v>22732113</v>
      </c>
      <c r="K42" s="54">
        <f t="shared" si="3"/>
        <v>63039543</v>
      </c>
      <c r="L42" s="54">
        <f t="shared" si="3"/>
        <v>52005273</v>
      </c>
      <c r="M42" s="54">
        <f t="shared" si="3"/>
        <v>137776929</v>
      </c>
      <c r="N42" s="54">
        <f t="shared" si="3"/>
        <v>-23728413</v>
      </c>
      <c r="O42" s="54">
        <f t="shared" si="3"/>
        <v>-23329698</v>
      </c>
      <c r="P42" s="54">
        <f t="shared" si="3"/>
        <v>64678209</v>
      </c>
      <c r="Q42" s="54">
        <f t="shared" si="3"/>
        <v>17620098</v>
      </c>
      <c r="R42" s="54">
        <f t="shared" si="3"/>
        <v>-8932876</v>
      </c>
      <c r="S42" s="54">
        <f t="shared" si="3"/>
        <v>-30424129</v>
      </c>
      <c r="T42" s="54">
        <f t="shared" si="3"/>
        <v>-18988485</v>
      </c>
      <c r="U42" s="54">
        <f t="shared" si="3"/>
        <v>-58345490</v>
      </c>
      <c r="V42" s="54">
        <f t="shared" si="3"/>
        <v>351893969</v>
      </c>
      <c r="W42" s="54">
        <f t="shared" si="3"/>
        <v>-4887735</v>
      </c>
      <c r="X42" s="54">
        <f t="shared" si="3"/>
        <v>356781704</v>
      </c>
      <c r="Y42" s="184">
        <f>+IF(W42&lt;&gt;0,+(X42/W42)*100,0)</f>
        <v>-7299.5304368997095</v>
      </c>
      <c r="Z42" s="182">
        <f>SUM(Z38:Z41)</f>
        <v>-4887735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51863100</v>
      </c>
      <c r="D44" s="187">
        <f t="shared" si="4"/>
        <v>-4887735</v>
      </c>
      <c r="E44" s="43">
        <f t="shared" si="4"/>
        <v>-4887735</v>
      </c>
      <c r="F44" s="43">
        <f t="shared" si="4"/>
        <v>72500240</v>
      </c>
      <c r="G44" s="43">
        <f t="shared" si="4"/>
        <v>71689456</v>
      </c>
      <c r="H44" s="43">
        <f t="shared" si="4"/>
        <v>110652736</v>
      </c>
      <c r="I44" s="43">
        <f t="shared" si="4"/>
        <v>254842432</v>
      </c>
      <c r="J44" s="43">
        <f t="shared" si="4"/>
        <v>22732113</v>
      </c>
      <c r="K44" s="43">
        <f t="shared" si="4"/>
        <v>63039543</v>
      </c>
      <c r="L44" s="43">
        <f t="shared" si="4"/>
        <v>52005273</v>
      </c>
      <c r="M44" s="43">
        <f t="shared" si="4"/>
        <v>137776929</v>
      </c>
      <c r="N44" s="43">
        <f t="shared" si="4"/>
        <v>-23728413</v>
      </c>
      <c r="O44" s="43">
        <f t="shared" si="4"/>
        <v>-23329698</v>
      </c>
      <c r="P44" s="43">
        <f t="shared" si="4"/>
        <v>64678209</v>
      </c>
      <c r="Q44" s="43">
        <f t="shared" si="4"/>
        <v>17620098</v>
      </c>
      <c r="R44" s="43">
        <f t="shared" si="4"/>
        <v>-8932876</v>
      </c>
      <c r="S44" s="43">
        <f t="shared" si="4"/>
        <v>-30424129</v>
      </c>
      <c r="T44" s="43">
        <f t="shared" si="4"/>
        <v>-18988485</v>
      </c>
      <c r="U44" s="43">
        <f t="shared" si="4"/>
        <v>-58345490</v>
      </c>
      <c r="V44" s="43">
        <f t="shared" si="4"/>
        <v>351893969</v>
      </c>
      <c r="W44" s="43">
        <f t="shared" si="4"/>
        <v>-4887735</v>
      </c>
      <c r="X44" s="43">
        <f t="shared" si="4"/>
        <v>356781704</v>
      </c>
      <c r="Y44" s="188">
        <f>+IF(W44&lt;&gt;0,+(X44/W44)*100,0)</f>
        <v>-7299.5304368997095</v>
      </c>
      <c r="Z44" s="186">
        <f>+Z42-Z43</f>
        <v>-4887735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51863100</v>
      </c>
      <c r="D46" s="183">
        <f t="shared" si="5"/>
        <v>-4887735</v>
      </c>
      <c r="E46" s="54">
        <f t="shared" si="5"/>
        <v>-4887735</v>
      </c>
      <c r="F46" s="54">
        <f t="shared" si="5"/>
        <v>72500240</v>
      </c>
      <c r="G46" s="54">
        <f t="shared" si="5"/>
        <v>71689456</v>
      </c>
      <c r="H46" s="54">
        <f t="shared" si="5"/>
        <v>110652736</v>
      </c>
      <c r="I46" s="54">
        <f t="shared" si="5"/>
        <v>254842432</v>
      </c>
      <c r="J46" s="54">
        <f t="shared" si="5"/>
        <v>22732113</v>
      </c>
      <c r="K46" s="54">
        <f t="shared" si="5"/>
        <v>63039543</v>
      </c>
      <c r="L46" s="54">
        <f t="shared" si="5"/>
        <v>52005273</v>
      </c>
      <c r="M46" s="54">
        <f t="shared" si="5"/>
        <v>137776929</v>
      </c>
      <c r="N46" s="54">
        <f t="shared" si="5"/>
        <v>-23728413</v>
      </c>
      <c r="O46" s="54">
        <f t="shared" si="5"/>
        <v>-23329698</v>
      </c>
      <c r="P46" s="54">
        <f t="shared" si="5"/>
        <v>64678209</v>
      </c>
      <c r="Q46" s="54">
        <f t="shared" si="5"/>
        <v>17620098</v>
      </c>
      <c r="R46" s="54">
        <f t="shared" si="5"/>
        <v>-8932876</v>
      </c>
      <c r="S46" s="54">
        <f t="shared" si="5"/>
        <v>-30424129</v>
      </c>
      <c r="T46" s="54">
        <f t="shared" si="5"/>
        <v>-18988485</v>
      </c>
      <c r="U46" s="54">
        <f t="shared" si="5"/>
        <v>-58345490</v>
      </c>
      <c r="V46" s="54">
        <f t="shared" si="5"/>
        <v>351893969</v>
      </c>
      <c r="W46" s="54">
        <f t="shared" si="5"/>
        <v>-4887735</v>
      </c>
      <c r="X46" s="54">
        <f t="shared" si="5"/>
        <v>356781704</v>
      </c>
      <c r="Y46" s="184">
        <f>+IF(W46&lt;&gt;0,+(X46/W46)*100,0)</f>
        <v>-7299.5304368997095</v>
      </c>
      <c r="Z46" s="182">
        <f>SUM(Z44:Z45)</f>
        <v>-4887735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51863100</v>
      </c>
      <c r="D48" s="194">
        <f t="shared" si="6"/>
        <v>-4887735</v>
      </c>
      <c r="E48" s="195">
        <f t="shared" si="6"/>
        <v>-4887735</v>
      </c>
      <c r="F48" s="195">
        <f t="shared" si="6"/>
        <v>72500240</v>
      </c>
      <c r="G48" s="196">
        <f t="shared" si="6"/>
        <v>71689456</v>
      </c>
      <c r="H48" s="196">
        <f t="shared" si="6"/>
        <v>110652736</v>
      </c>
      <c r="I48" s="196">
        <f t="shared" si="6"/>
        <v>254842432</v>
      </c>
      <c r="J48" s="196">
        <f t="shared" si="6"/>
        <v>22732113</v>
      </c>
      <c r="K48" s="196">
        <f t="shared" si="6"/>
        <v>63039543</v>
      </c>
      <c r="L48" s="195">
        <f t="shared" si="6"/>
        <v>52005273</v>
      </c>
      <c r="M48" s="195">
        <f t="shared" si="6"/>
        <v>137776929</v>
      </c>
      <c r="N48" s="196">
        <f t="shared" si="6"/>
        <v>-23728413</v>
      </c>
      <c r="O48" s="196">
        <f t="shared" si="6"/>
        <v>-23329698</v>
      </c>
      <c r="P48" s="196">
        <f t="shared" si="6"/>
        <v>64678209</v>
      </c>
      <c r="Q48" s="196">
        <f t="shared" si="6"/>
        <v>17620098</v>
      </c>
      <c r="R48" s="196">
        <f t="shared" si="6"/>
        <v>-8932876</v>
      </c>
      <c r="S48" s="195">
        <f t="shared" si="6"/>
        <v>-30424129</v>
      </c>
      <c r="T48" s="195">
        <f t="shared" si="6"/>
        <v>-18988485</v>
      </c>
      <c r="U48" s="196">
        <f t="shared" si="6"/>
        <v>-58345490</v>
      </c>
      <c r="V48" s="196">
        <f t="shared" si="6"/>
        <v>351893969</v>
      </c>
      <c r="W48" s="196">
        <f t="shared" si="6"/>
        <v>-4887735</v>
      </c>
      <c r="X48" s="196">
        <f t="shared" si="6"/>
        <v>356781704</v>
      </c>
      <c r="Y48" s="197">
        <f>+IF(W48&lt;&gt;0,+(X48/W48)*100,0)</f>
        <v>-7299.5304368997095</v>
      </c>
      <c r="Z48" s="198">
        <f>SUM(Z46:Z47)</f>
        <v>-4887735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0</v>
      </c>
      <c r="D5" s="120">
        <f t="shared" si="0"/>
        <v>0</v>
      </c>
      <c r="E5" s="66">
        <f t="shared" si="0"/>
        <v>0</v>
      </c>
      <c r="F5" s="66">
        <f t="shared" si="0"/>
        <v>0</v>
      </c>
      <c r="G5" s="66">
        <f t="shared" si="0"/>
        <v>0</v>
      </c>
      <c r="H5" s="66">
        <f t="shared" si="0"/>
        <v>0</v>
      </c>
      <c r="I5" s="66">
        <f t="shared" si="0"/>
        <v>0</v>
      </c>
      <c r="J5" s="66">
        <f t="shared" si="0"/>
        <v>0</v>
      </c>
      <c r="K5" s="66">
        <f t="shared" si="0"/>
        <v>0</v>
      </c>
      <c r="L5" s="66">
        <f t="shared" si="0"/>
        <v>0</v>
      </c>
      <c r="M5" s="66">
        <f t="shared" si="0"/>
        <v>0</v>
      </c>
      <c r="N5" s="66">
        <f t="shared" si="0"/>
        <v>0</v>
      </c>
      <c r="O5" s="66">
        <f t="shared" si="0"/>
        <v>0</v>
      </c>
      <c r="P5" s="66">
        <f t="shared" si="0"/>
        <v>0</v>
      </c>
      <c r="Q5" s="66">
        <f t="shared" si="0"/>
        <v>0</v>
      </c>
      <c r="R5" s="66">
        <f t="shared" si="0"/>
        <v>0</v>
      </c>
      <c r="S5" s="66">
        <f t="shared" si="0"/>
        <v>0</v>
      </c>
      <c r="T5" s="66">
        <f t="shared" si="0"/>
        <v>0</v>
      </c>
      <c r="U5" s="66">
        <f t="shared" si="0"/>
        <v>0</v>
      </c>
      <c r="V5" s="66">
        <f t="shared" si="0"/>
        <v>0</v>
      </c>
      <c r="W5" s="66">
        <f t="shared" si="0"/>
        <v>0</v>
      </c>
      <c r="X5" s="66">
        <f t="shared" si="0"/>
        <v>0</v>
      </c>
      <c r="Y5" s="103">
        <f>+IF(W5&lt;&gt;0,+(X5/W5)*100,0)</f>
        <v>0</v>
      </c>
      <c r="Z5" s="119">
        <f>SUM(Z6:Z8)</f>
        <v>0</v>
      </c>
    </row>
    <row r="6" spans="1:26" ht="13.5">
      <c r="A6" s="104" t="s">
        <v>74</v>
      </c>
      <c r="B6" s="102"/>
      <c r="C6" s="121"/>
      <c r="D6" s="122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06"/>
      <c r="Z6" s="28"/>
    </row>
    <row r="7" spans="1:26" ht="13.5">
      <c r="A7" s="104" t="s">
        <v>75</v>
      </c>
      <c r="B7" s="102"/>
      <c r="C7" s="123"/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07"/>
      <c r="Z7" s="200"/>
    </row>
    <row r="8" spans="1:26" ht="13.5">
      <c r="A8" s="104" t="s">
        <v>76</v>
      </c>
      <c r="B8" s="102"/>
      <c r="C8" s="121"/>
      <c r="D8" s="122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101" t="s">
        <v>77</v>
      </c>
      <c r="B9" s="102"/>
      <c r="C9" s="119">
        <f aca="true" t="shared" si="1" ref="C9:X9">SUM(C10:C14)</f>
        <v>120000000</v>
      </c>
      <c r="D9" s="120">
        <f t="shared" si="1"/>
        <v>140000000</v>
      </c>
      <c r="E9" s="66">
        <f t="shared" si="1"/>
        <v>140000000</v>
      </c>
      <c r="F9" s="66">
        <f t="shared" si="1"/>
        <v>9018962</v>
      </c>
      <c r="G9" s="66">
        <f t="shared" si="1"/>
        <v>1703747</v>
      </c>
      <c r="H9" s="66">
        <f t="shared" si="1"/>
        <v>1616458</v>
      </c>
      <c r="I9" s="66">
        <f t="shared" si="1"/>
        <v>12339167</v>
      </c>
      <c r="J9" s="66">
        <f t="shared" si="1"/>
        <v>5206879</v>
      </c>
      <c r="K9" s="66">
        <f t="shared" si="1"/>
        <v>0</v>
      </c>
      <c r="L9" s="66">
        <f t="shared" si="1"/>
        <v>0</v>
      </c>
      <c r="M9" s="66">
        <f t="shared" si="1"/>
        <v>5206879</v>
      </c>
      <c r="N9" s="66">
        <f t="shared" si="1"/>
        <v>0</v>
      </c>
      <c r="O9" s="66">
        <f t="shared" si="1"/>
        <v>0</v>
      </c>
      <c r="P9" s="66">
        <f t="shared" si="1"/>
        <v>0</v>
      </c>
      <c r="Q9" s="66">
        <f t="shared" si="1"/>
        <v>0</v>
      </c>
      <c r="R9" s="66">
        <f t="shared" si="1"/>
        <v>0</v>
      </c>
      <c r="S9" s="66">
        <f t="shared" si="1"/>
        <v>0</v>
      </c>
      <c r="T9" s="66">
        <f t="shared" si="1"/>
        <v>0</v>
      </c>
      <c r="U9" s="66">
        <f t="shared" si="1"/>
        <v>0</v>
      </c>
      <c r="V9" s="66">
        <f t="shared" si="1"/>
        <v>17546046</v>
      </c>
      <c r="W9" s="66">
        <f t="shared" si="1"/>
        <v>140000000</v>
      </c>
      <c r="X9" s="66">
        <f t="shared" si="1"/>
        <v>-122453954</v>
      </c>
      <c r="Y9" s="103">
        <f>+IF(W9&lt;&gt;0,+(X9/W9)*100,0)</f>
        <v>-87.46711</v>
      </c>
      <c r="Z9" s="68">
        <f>SUM(Z10:Z14)</f>
        <v>140000000</v>
      </c>
    </row>
    <row r="10" spans="1:26" ht="13.5">
      <c r="A10" s="104" t="s">
        <v>78</v>
      </c>
      <c r="B10" s="102"/>
      <c r="C10" s="121"/>
      <c r="D10" s="122">
        <v>140000000</v>
      </c>
      <c r="E10" s="26">
        <v>140000000</v>
      </c>
      <c r="F10" s="26">
        <v>9018962</v>
      </c>
      <c r="G10" s="26"/>
      <c r="H10" s="26"/>
      <c r="I10" s="26">
        <v>9018962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>
        <v>9018962</v>
      </c>
      <c r="W10" s="26">
        <v>140000000</v>
      </c>
      <c r="X10" s="26">
        <v>-130981038</v>
      </c>
      <c r="Y10" s="106">
        <v>-93.56</v>
      </c>
      <c r="Z10" s="28">
        <v>140000000</v>
      </c>
    </row>
    <row r="11" spans="1:26" ht="13.5">
      <c r="A11" s="104" t="s">
        <v>79</v>
      </c>
      <c r="B11" s="102"/>
      <c r="C11" s="121">
        <v>120000000</v>
      </c>
      <c r="D11" s="122"/>
      <c r="E11" s="26"/>
      <c r="F11" s="26"/>
      <c r="G11" s="26">
        <v>1703747</v>
      </c>
      <c r="H11" s="26">
        <v>1616458</v>
      </c>
      <c r="I11" s="26">
        <v>3320205</v>
      </c>
      <c r="J11" s="26">
        <v>5206879</v>
      </c>
      <c r="K11" s="26"/>
      <c r="L11" s="26"/>
      <c r="M11" s="26">
        <v>5206879</v>
      </c>
      <c r="N11" s="26"/>
      <c r="O11" s="26"/>
      <c r="P11" s="26"/>
      <c r="Q11" s="26"/>
      <c r="R11" s="26"/>
      <c r="S11" s="26"/>
      <c r="T11" s="26"/>
      <c r="U11" s="26"/>
      <c r="V11" s="26">
        <v>8527084</v>
      </c>
      <c r="W11" s="26"/>
      <c r="X11" s="26">
        <v>8527084</v>
      </c>
      <c r="Y11" s="106"/>
      <c r="Z11" s="28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/>
      <c r="Z12" s="28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68874228</v>
      </c>
      <c r="D15" s="120">
        <f t="shared" si="2"/>
        <v>104565306</v>
      </c>
      <c r="E15" s="66">
        <f t="shared" si="2"/>
        <v>104565306</v>
      </c>
      <c r="F15" s="66">
        <f t="shared" si="2"/>
        <v>-1107399</v>
      </c>
      <c r="G15" s="66">
        <f t="shared" si="2"/>
        <v>7550627</v>
      </c>
      <c r="H15" s="66">
        <f t="shared" si="2"/>
        <v>3022074</v>
      </c>
      <c r="I15" s="66">
        <f t="shared" si="2"/>
        <v>9465302</v>
      </c>
      <c r="J15" s="66">
        <f t="shared" si="2"/>
        <v>3172441</v>
      </c>
      <c r="K15" s="66">
        <f t="shared" si="2"/>
        <v>5703011</v>
      </c>
      <c r="L15" s="66">
        <f t="shared" si="2"/>
        <v>6028588</v>
      </c>
      <c r="M15" s="66">
        <f t="shared" si="2"/>
        <v>14904040</v>
      </c>
      <c r="N15" s="66">
        <f t="shared" si="2"/>
        <v>0</v>
      </c>
      <c r="O15" s="66">
        <f t="shared" si="2"/>
        <v>0</v>
      </c>
      <c r="P15" s="66">
        <f t="shared" si="2"/>
        <v>8249566</v>
      </c>
      <c r="Q15" s="66">
        <f t="shared" si="2"/>
        <v>8249566</v>
      </c>
      <c r="R15" s="66">
        <f t="shared" si="2"/>
        <v>1309865</v>
      </c>
      <c r="S15" s="66">
        <f t="shared" si="2"/>
        <v>0</v>
      </c>
      <c r="T15" s="66">
        <f t="shared" si="2"/>
        <v>0</v>
      </c>
      <c r="U15" s="66">
        <f t="shared" si="2"/>
        <v>1309865</v>
      </c>
      <c r="V15" s="66">
        <f t="shared" si="2"/>
        <v>33928773</v>
      </c>
      <c r="W15" s="66">
        <f t="shared" si="2"/>
        <v>104565306</v>
      </c>
      <c r="X15" s="66">
        <f t="shared" si="2"/>
        <v>-70636533</v>
      </c>
      <c r="Y15" s="103">
        <f>+IF(W15&lt;&gt;0,+(X15/W15)*100,0)</f>
        <v>-67.55255227771245</v>
      </c>
      <c r="Z15" s="68">
        <f>SUM(Z16:Z18)</f>
        <v>104565306</v>
      </c>
    </row>
    <row r="16" spans="1:26" ht="13.5">
      <c r="A16" s="104" t="s">
        <v>84</v>
      </c>
      <c r="B16" s="102"/>
      <c r="C16" s="121">
        <v>23450000</v>
      </c>
      <c r="D16" s="122"/>
      <c r="E16" s="26"/>
      <c r="F16" s="26"/>
      <c r="G16" s="26"/>
      <c r="H16" s="26">
        <v>224781</v>
      </c>
      <c r="I16" s="26">
        <v>224781</v>
      </c>
      <c r="J16" s="26"/>
      <c r="K16" s="26">
        <v>120614</v>
      </c>
      <c r="L16" s="26"/>
      <c r="M16" s="26">
        <v>120614</v>
      </c>
      <c r="N16" s="26"/>
      <c r="O16" s="26"/>
      <c r="P16" s="26">
        <v>363135</v>
      </c>
      <c r="Q16" s="26">
        <v>363135</v>
      </c>
      <c r="R16" s="26">
        <v>189650</v>
      </c>
      <c r="S16" s="26"/>
      <c r="T16" s="26"/>
      <c r="U16" s="26">
        <v>189650</v>
      </c>
      <c r="V16" s="26">
        <v>898180</v>
      </c>
      <c r="W16" s="26"/>
      <c r="X16" s="26">
        <v>898180</v>
      </c>
      <c r="Y16" s="106"/>
      <c r="Z16" s="28"/>
    </row>
    <row r="17" spans="1:26" ht="13.5">
      <c r="A17" s="104" t="s">
        <v>85</v>
      </c>
      <c r="B17" s="102"/>
      <c r="C17" s="121">
        <v>45424228</v>
      </c>
      <c r="D17" s="122">
        <v>104565306</v>
      </c>
      <c r="E17" s="26">
        <v>104565306</v>
      </c>
      <c r="F17" s="26">
        <v>-1107399</v>
      </c>
      <c r="G17" s="26">
        <v>7550627</v>
      </c>
      <c r="H17" s="26">
        <v>2797293</v>
      </c>
      <c r="I17" s="26">
        <v>9240521</v>
      </c>
      <c r="J17" s="26">
        <v>3172441</v>
      </c>
      <c r="K17" s="26">
        <v>5582397</v>
      </c>
      <c r="L17" s="26">
        <v>6028588</v>
      </c>
      <c r="M17" s="26">
        <v>14783426</v>
      </c>
      <c r="N17" s="26"/>
      <c r="O17" s="26"/>
      <c r="P17" s="26">
        <v>7886431</v>
      </c>
      <c r="Q17" s="26">
        <v>7886431</v>
      </c>
      <c r="R17" s="26">
        <v>1120215</v>
      </c>
      <c r="S17" s="26"/>
      <c r="T17" s="26"/>
      <c r="U17" s="26">
        <v>1120215</v>
      </c>
      <c r="V17" s="26">
        <v>33030593</v>
      </c>
      <c r="W17" s="26">
        <v>104565306</v>
      </c>
      <c r="X17" s="26">
        <v>-71534713</v>
      </c>
      <c r="Y17" s="106">
        <v>-68.41</v>
      </c>
      <c r="Z17" s="28">
        <v>104565306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48000000</v>
      </c>
      <c r="E19" s="66">
        <f t="shared" si="3"/>
        <v>48000000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168232</v>
      </c>
      <c r="K19" s="66">
        <f t="shared" si="3"/>
        <v>0</v>
      </c>
      <c r="L19" s="66">
        <f t="shared" si="3"/>
        <v>0</v>
      </c>
      <c r="M19" s="66">
        <f t="shared" si="3"/>
        <v>168232</v>
      </c>
      <c r="N19" s="66">
        <f t="shared" si="3"/>
        <v>0</v>
      </c>
      <c r="O19" s="66">
        <f t="shared" si="3"/>
        <v>0</v>
      </c>
      <c r="P19" s="66">
        <f t="shared" si="3"/>
        <v>1073967</v>
      </c>
      <c r="Q19" s="66">
        <f t="shared" si="3"/>
        <v>1073967</v>
      </c>
      <c r="R19" s="66">
        <f t="shared" si="3"/>
        <v>0</v>
      </c>
      <c r="S19" s="66">
        <f t="shared" si="3"/>
        <v>0</v>
      </c>
      <c r="T19" s="66">
        <f t="shared" si="3"/>
        <v>0</v>
      </c>
      <c r="U19" s="66">
        <f t="shared" si="3"/>
        <v>0</v>
      </c>
      <c r="V19" s="66">
        <f t="shared" si="3"/>
        <v>1242199</v>
      </c>
      <c r="W19" s="66">
        <f t="shared" si="3"/>
        <v>48000000</v>
      </c>
      <c r="X19" s="66">
        <f t="shared" si="3"/>
        <v>-46757801</v>
      </c>
      <c r="Y19" s="103">
        <f>+IF(W19&lt;&gt;0,+(X19/W19)*100,0)</f>
        <v>-97.41208541666667</v>
      </c>
      <c r="Z19" s="68">
        <f>SUM(Z20:Z23)</f>
        <v>48000000</v>
      </c>
    </row>
    <row r="20" spans="1:26" ht="13.5">
      <c r="A20" s="104" t="s">
        <v>88</v>
      </c>
      <c r="B20" s="102"/>
      <c r="C20" s="121"/>
      <c r="D20" s="122">
        <v>48000000</v>
      </c>
      <c r="E20" s="26">
        <v>48000000</v>
      </c>
      <c r="F20" s="26"/>
      <c r="G20" s="26"/>
      <c r="H20" s="26"/>
      <c r="I20" s="26"/>
      <c r="J20" s="26">
        <v>168232</v>
      </c>
      <c r="K20" s="26"/>
      <c r="L20" s="26"/>
      <c r="M20" s="26">
        <v>168232</v>
      </c>
      <c r="N20" s="26"/>
      <c r="O20" s="26"/>
      <c r="P20" s="26">
        <v>1073967</v>
      </c>
      <c r="Q20" s="26">
        <v>1073967</v>
      </c>
      <c r="R20" s="26"/>
      <c r="S20" s="26"/>
      <c r="T20" s="26"/>
      <c r="U20" s="26"/>
      <c r="V20" s="26">
        <v>1242199</v>
      </c>
      <c r="W20" s="26">
        <v>48000000</v>
      </c>
      <c r="X20" s="26">
        <v>-46757801</v>
      </c>
      <c r="Y20" s="106">
        <v>-97.41</v>
      </c>
      <c r="Z20" s="28">
        <v>48000000</v>
      </c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/>
      <c r="Z22" s="200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188874228</v>
      </c>
      <c r="D25" s="206">
        <f t="shared" si="4"/>
        <v>292565306</v>
      </c>
      <c r="E25" s="195">
        <f t="shared" si="4"/>
        <v>292565306</v>
      </c>
      <c r="F25" s="195">
        <f t="shared" si="4"/>
        <v>7911563</v>
      </c>
      <c r="G25" s="195">
        <f t="shared" si="4"/>
        <v>9254374</v>
      </c>
      <c r="H25" s="195">
        <f t="shared" si="4"/>
        <v>4638532</v>
      </c>
      <c r="I25" s="195">
        <f t="shared" si="4"/>
        <v>21804469</v>
      </c>
      <c r="J25" s="195">
        <f t="shared" si="4"/>
        <v>8547552</v>
      </c>
      <c r="K25" s="195">
        <f t="shared" si="4"/>
        <v>5703011</v>
      </c>
      <c r="L25" s="195">
        <f t="shared" si="4"/>
        <v>6028588</v>
      </c>
      <c r="M25" s="195">
        <f t="shared" si="4"/>
        <v>20279151</v>
      </c>
      <c r="N25" s="195">
        <f t="shared" si="4"/>
        <v>0</v>
      </c>
      <c r="O25" s="195">
        <f t="shared" si="4"/>
        <v>0</v>
      </c>
      <c r="P25" s="195">
        <f t="shared" si="4"/>
        <v>9323533</v>
      </c>
      <c r="Q25" s="195">
        <f t="shared" si="4"/>
        <v>9323533</v>
      </c>
      <c r="R25" s="195">
        <f t="shared" si="4"/>
        <v>1309865</v>
      </c>
      <c r="S25" s="195">
        <f t="shared" si="4"/>
        <v>0</v>
      </c>
      <c r="T25" s="195">
        <f t="shared" si="4"/>
        <v>0</v>
      </c>
      <c r="U25" s="195">
        <f t="shared" si="4"/>
        <v>1309865</v>
      </c>
      <c r="V25" s="195">
        <f t="shared" si="4"/>
        <v>52717018</v>
      </c>
      <c r="W25" s="195">
        <f t="shared" si="4"/>
        <v>292565306</v>
      </c>
      <c r="X25" s="195">
        <f t="shared" si="4"/>
        <v>-239848288</v>
      </c>
      <c r="Y25" s="207">
        <f>+IF(W25&lt;&gt;0,+(X25/W25)*100,0)</f>
        <v>-81.98111091135324</v>
      </c>
      <c r="Z25" s="208">
        <f>+Z5+Z9+Z15+Z19+Z24</f>
        <v>292565306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>
        <v>45424228</v>
      </c>
      <c r="D28" s="122"/>
      <c r="E28" s="26"/>
      <c r="F28" s="26">
        <v>7911563</v>
      </c>
      <c r="G28" s="26">
        <v>9254374</v>
      </c>
      <c r="H28" s="26">
        <v>4413751</v>
      </c>
      <c r="I28" s="26">
        <v>21579688</v>
      </c>
      <c r="J28" s="26">
        <v>8547552</v>
      </c>
      <c r="K28" s="26">
        <v>5703011</v>
      </c>
      <c r="L28" s="26">
        <v>6025588</v>
      </c>
      <c r="M28" s="26">
        <v>20276151</v>
      </c>
      <c r="N28" s="26"/>
      <c r="O28" s="26"/>
      <c r="P28" s="26">
        <v>9323533</v>
      </c>
      <c r="Q28" s="26">
        <v>9323533</v>
      </c>
      <c r="R28" s="26">
        <v>1309865</v>
      </c>
      <c r="S28" s="26"/>
      <c r="T28" s="26"/>
      <c r="U28" s="26">
        <v>1309865</v>
      </c>
      <c r="V28" s="26">
        <v>52489237</v>
      </c>
      <c r="W28" s="26"/>
      <c r="X28" s="26">
        <v>52489237</v>
      </c>
      <c r="Y28" s="106"/>
      <c r="Z28" s="121"/>
    </row>
    <row r="29" spans="1:26" ht="13.5">
      <c r="A29" s="210" t="s">
        <v>137</v>
      </c>
      <c r="B29" s="102"/>
      <c r="C29" s="121">
        <v>143450000</v>
      </c>
      <c r="D29" s="122">
        <v>140000000</v>
      </c>
      <c r="E29" s="26">
        <v>140000000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>
        <v>140000000</v>
      </c>
      <c r="X29" s="26">
        <v>-140000000</v>
      </c>
      <c r="Y29" s="106">
        <v>-100</v>
      </c>
      <c r="Z29" s="28">
        <v>140000000</v>
      </c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188874228</v>
      </c>
      <c r="D32" s="187">
        <f t="shared" si="5"/>
        <v>140000000</v>
      </c>
      <c r="E32" s="43">
        <f t="shared" si="5"/>
        <v>140000000</v>
      </c>
      <c r="F32" s="43">
        <f t="shared" si="5"/>
        <v>7911563</v>
      </c>
      <c r="G32" s="43">
        <f t="shared" si="5"/>
        <v>9254374</v>
      </c>
      <c r="H32" s="43">
        <f t="shared" si="5"/>
        <v>4413751</v>
      </c>
      <c r="I32" s="43">
        <f t="shared" si="5"/>
        <v>21579688</v>
      </c>
      <c r="J32" s="43">
        <f t="shared" si="5"/>
        <v>8547552</v>
      </c>
      <c r="K32" s="43">
        <f t="shared" si="5"/>
        <v>5703011</v>
      </c>
      <c r="L32" s="43">
        <f t="shared" si="5"/>
        <v>6025588</v>
      </c>
      <c r="M32" s="43">
        <f t="shared" si="5"/>
        <v>20276151</v>
      </c>
      <c r="N32" s="43">
        <f t="shared" si="5"/>
        <v>0</v>
      </c>
      <c r="O32" s="43">
        <f t="shared" si="5"/>
        <v>0</v>
      </c>
      <c r="P32" s="43">
        <f t="shared" si="5"/>
        <v>9323533</v>
      </c>
      <c r="Q32" s="43">
        <f t="shared" si="5"/>
        <v>9323533</v>
      </c>
      <c r="R32" s="43">
        <f t="shared" si="5"/>
        <v>1309865</v>
      </c>
      <c r="S32" s="43">
        <f t="shared" si="5"/>
        <v>0</v>
      </c>
      <c r="T32" s="43">
        <f t="shared" si="5"/>
        <v>0</v>
      </c>
      <c r="U32" s="43">
        <f t="shared" si="5"/>
        <v>1309865</v>
      </c>
      <c r="V32" s="43">
        <f t="shared" si="5"/>
        <v>52489237</v>
      </c>
      <c r="W32" s="43">
        <f t="shared" si="5"/>
        <v>140000000</v>
      </c>
      <c r="X32" s="43">
        <f t="shared" si="5"/>
        <v>-87510763</v>
      </c>
      <c r="Y32" s="188">
        <f>+IF(W32&lt;&gt;0,+(X32/W32)*100,0)</f>
        <v>-62.507687857142855</v>
      </c>
      <c r="Z32" s="45">
        <f>SUM(Z28:Z31)</f>
        <v>140000000</v>
      </c>
    </row>
    <row r="33" spans="1:26" ht="13.5">
      <c r="A33" s="213" t="s">
        <v>50</v>
      </c>
      <c r="B33" s="102" t="s">
        <v>140</v>
      </c>
      <c r="C33" s="121"/>
      <c r="D33" s="122"/>
      <c r="E33" s="26"/>
      <c r="F33" s="26"/>
      <c r="G33" s="26"/>
      <c r="H33" s="26">
        <v>224781</v>
      </c>
      <c r="I33" s="26">
        <v>224781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>
        <v>224781</v>
      </c>
      <c r="W33" s="26"/>
      <c r="X33" s="26">
        <v>224781</v>
      </c>
      <c r="Y33" s="106"/>
      <c r="Z33" s="28"/>
    </row>
    <row r="34" spans="1:26" ht="13.5">
      <c r="A34" s="213" t="s">
        <v>51</v>
      </c>
      <c r="B34" s="102" t="s">
        <v>125</v>
      </c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/>
      <c r="D35" s="12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188874228</v>
      </c>
      <c r="D36" s="194">
        <f t="shared" si="6"/>
        <v>140000000</v>
      </c>
      <c r="E36" s="196">
        <f t="shared" si="6"/>
        <v>140000000</v>
      </c>
      <c r="F36" s="196">
        <f t="shared" si="6"/>
        <v>7911563</v>
      </c>
      <c r="G36" s="196">
        <f t="shared" si="6"/>
        <v>9254374</v>
      </c>
      <c r="H36" s="196">
        <f t="shared" si="6"/>
        <v>4638532</v>
      </c>
      <c r="I36" s="196">
        <f t="shared" si="6"/>
        <v>21804469</v>
      </c>
      <c r="J36" s="196">
        <f t="shared" si="6"/>
        <v>8547552</v>
      </c>
      <c r="K36" s="196">
        <f t="shared" si="6"/>
        <v>5703011</v>
      </c>
      <c r="L36" s="196">
        <f t="shared" si="6"/>
        <v>6025588</v>
      </c>
      <c r="M36" s="196">
        <f t="shared" si="6"/>
        <v>20276151</v>
      </c>
      <c r="N36" s="196">
        <f t="shared" si="6"/>
        <v>0</v>
      </c>
      <c r="O36" s="196">
        <f t="shared" si="6"/>
        <v>0</v>
      </c>
      <c r="P36" s="196">
        <f t="shared" si="6"/>
        <v>9323533</v>
      </c>
      <c r="Q36" s="196">
        <f t="shared" si="6"/>
        <v>9323533</v>
      </c>
      <c r="R36" s="196">
        <f t="shared" si="6"/>
        <v>1309865</v>
      </c>
      <c r="S36" s="196">
        <f t="shared" si="6"/>
        <v>0</v>
      </c>
      <c r="T36" s="196">
        <f t="shared" si="6"/>
        <v>0</v>
      </c>
      <c r="U36" s="196">
        <f t="shared" si="6"/>
        <v>1309865</v>
      </c>
      <c r="V36" s="196">
        <f t="shared" si="6"/>
        <v>52714018</v>
      </c>
      <c r="W36" s="196">
        <f t="shared" si="6"/>
        <v>140000000</v>
      </c>
      <c r="X36" s="196">
        <f t="shared" si="6"/>
        <v>-87285982</v>
      </c>
      <c r="Y36" s="197">
        <f>+IF(W36&lt;&gt;0,+(X36/W36)*100,0)</f>
        <v>-62.34712999999999</v>
      </c>
      <c r="Z36" s="215">
        <f>SUM(Z32:Z35)</f>
        <v>140000000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22259965</v>
      </c>
      <c r="D6" s="25">
        <v>8000000</v>
      </c>
      <c r="E6" s="26">
        <v>8000000</v>
      </c>
      <c r="F6" s="26">
        <v>80043737</v>
      </c>
      <c r="G6" s="26">
        <v>91718167</v>
      </c>
      <c r="H6" s="26">
        <v>67355925</v>
      </c>
      <c r="I6" s="26">
        <v>239117829</v>
      </c>
      <c r="J6" s="26">
        <v>93314015</v>
      </c>
      <c r="K6" s="26">
        <v>154370103</v>
      </c>
      <c r="L6" s="26">
        <v>149156318</v>
      </c>
      <c r="M6" s="26">
        <v>396840436</v>
      </c>
      <c r="N6" s="26">
        <v>125686344</v>
      </c>
      <c r="O6" s="26">
        <v>73353991</v>
      </c>
      <c r="P6" s="26">
        <v>168842865</v>
      </c>
      <c r="Q6" s="26">
        <v>367883200</v>
      </c>
      <c r="R6" s="26">
        <v>108618368</v>
      </c>
      <c r="S6" s="26">
        <v>78237150</v>
      </c>
      <c r="T6" s="26"/>
      <c r="U6" s="26">
        <v>186855518</v>
      </c>
      <c r="V6" s="26">
        <v>1190696983</v>
      </c>
      <c r="W6" s="26">
        <v>8000000</v>
      </c>
      <c r="X6" s="26">
        <v>1182696983</v>
      </c>
      <c r="Y6" s="106">
        <v>14783.71</v>
      </c>
      <c r="Z6" s="28">
        <v>8000000</v>
      </c>
    </row>
    <row r="7" spans="1:26" ht="13.5">
      <c r="A7" s="225" t="s">
        <v>146</v>
      </c>
      <c r="B7" s="158" t="s">
        <v>71</v>
      </c>
      <c r="C7" s="121">
        <v>151314489</v>
      </c>
      <c r="D7" s="25"/>
      <c r="E7" s="26"/>
      <c r="F7" s="26">
        <v>117206115</v>
      </c>
      <c r="G7" s="26">
        <v>100289067</v>
      </c>
      <c r="H7" s="26">
        <v>100889843</v>
      </c>
      <c r="I7" s="26">
        <v>318385025</v>
      </c>
      <c r="J7" s="26">
        <v>101147869</v>
      </c>
      <c r="K7" s="26">
        <v>94996056</v>
      </c>
      <c r="L7" s="26">
        <v>94178875</v>
      </c>
      <c r="M7" s="26">
        <v>290322800</v>
      </c>
      <c r="N7" s="26">
        <v>116344321</v>
      </c>
      <c r="O7" s="26">
        <v>130473037</v>
      </c>
      <c r="P7" s="26">
        <v>128582787</v>
      </c>
      <c r="Q7" s="26">
        <v>375400145</v>
      </c>
      <c r="R7" s="26">
        <v>113506636</v>
      </c>
      <c r="S7" s="26">
        <v>157309310</v>
      </c>
      <c r="T7" s="26"/>
      <c r="U7" s="26">
        <v>270815946</v>
      </c>
      <c r="V7" s="26">
        <v>1254923916</v>
      </c>
      <c r="W7" s="26"/>
      <c r="X7" s="26">
        <v>1254923916</v>
      </c>
      <c r="Y7" s="106"/>
      <c r="Z7" s="28"/>
    </row>
    <row r="8" spans="1:26" ht="13.5">
      <c r="A8" s="225" t="s">
        <v>147</v>
      </c>
      <c r="B8" s="158" t="s">
        <v>71</v>
      </c>
      <c r="C8" s="121">
        <v>165154233</v>
      </c>
      <c r="D8" s="25">
        <v>116000000</v>
      </c>
      <c r="E8" s="26">
        <v>116000000</v>
      </c>
      <c r="F8" s="26">
        <v>344222946</v>
      </c>
      <c r="G8" s="26">
        <v>327734206</v>
      </c>
      <c r="H8" s="26">
        <v>325399502</v>
      </c>
      <c r="I8" s="26">
        <v>997356654</v>
      </c>
      <c r="J8" s="26">
        <v>294760159</v>
      </c>
      <c r="K8" s="26">
        <v>280475295</v>
      </c>
      <c r="L8" s="26">
        <v>278161765</v>
      </c>
      <c r="M8" s="26">
        <v>853397219</v>
      </c>
      <c r="N8" s="26">
        <v>274975887</v>
      </c>
      <c r="O8" s="26">
        <v>272726394</v>
      </c>
      <c r="P8" s="26">
        <v>253492281</v>
      </c>
      <c r="Q8" s="26">
        <v>801194562</v>
      </c>
      <c r="R8" s="26">
        <v>253561042</v>
      </c>
      <c r="S8" s="26">
        <v>235973740</v>
      </c>
      <c r="T8" s="26"/>
      <c r="U8" s="26">
        <v>489534782</v>
      </c>
      <c r="V8" s="26">
        <v>3141483217</v>
      </c>
      <c r="W8" s="26">
        <v>116000000</v>
      </c>
      <c r="X8" s="26">
        <v>3025483217</v>
      </c>
      <c r="Y8" s="106">
        <v>2608.18</v>
      </c>
      <c r="Z8" s="28">
        <v>116000000</v>
      </c>
    </row>
    <row r="9" spans="1:26" ht="13.5">
      <c r="A9" s="225" t="s">
        <v>148</v>
      </c>
      <c r="B9" s="158"/>
      <c r="C9" s="121">
        <v>44323065</v>
      </c>
      <c r="D9" s="25">
        <v>9000000</v>
      </c>
      <c r="E9" s="26">
        <v>9000000</v>
      </c>
      <c r="F9" s="26">
        <v>40584686</v>
      </c>
      <c r="G9" s="26">
        <v>39759615</v>
      </c>
      <c r="H9" s="26">
        <v>40568537</v>
      </c>
      <c r="I9" s="26">
        <v>120912838</v>
      </c>
      <c r="J9" s="26">
        <v>34819451</v>
      </c>
      <c r="K9" s="26">
        <v>33611229</v>
      </c>
      <c r="L9" s="26">
        <v>33242209</v>
      </c>
      <c r="M9" s="26">
        <v>101672889</v>
      </c>
      <c r="N9" s="26">
        <v>32564141</v>
      </c>
      <c r="O9" s="26">
        <v>32391137</v>
      </c>
      <c r="P9" s="26">
        <v>30114034</v>
      </c>
      <c r="Q9" s="26">
        <v>95069312</v>
      </c>
      <c r="R9" s="26">
        <v>29810605</v>
      </c>
      <c r="S9" s="26">
        <v>29934862</v>
      </c>
      <c r="T9" s="26"/>
      <c r="U9" s="26">
        <v>59745467</v>
      </c>
      <c r="V9" s="26">
        <v>377400506</v>
      </c>
      <c r="W9" s="26">
        <v>9000000</v>
      </c>
      <c r="X9" s="26">
        <v>368400506</v>
      </c>
      <c r="Y9" s="106">
        <v>4093.34</v>
      </c>
      <c r="Z9" s="28">
        <v>9000000</v>
      </c>
    </row>
    <row r="10" spans="1:26" ht="13.5">
      <c r="A10" s="225" t="s">
        <v>149</v>
      </c>
      <c r="B10" s="158"/>
      <c r="C10" s="121"/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>
        <v>31256841</v>
      </c>
      <c r="D11" s="25">
        <v>2200000</v>
      </c>
      <c r="E11" s="26">
        <v>2200000</v>
      </c>
      <c r="F11" s="26">
        <v>89233080</v>
      </c>
      <c r="G11" s="26">
        <v>88949963</v>
      </c>
      <c r="H11" s="26">
        <v>89867064</v>
      </c>
      <c r="I11" s="26">
        <v>268050107</v>
      </c>
      <c r="J11" s="26">
        <v>90167754</v>
      </c>
      <c r="K11" s="26">
        <v>90569577</v>
      </c>
      <c r="L11" s="26">
        <v>90629570</v>
      </c>
      <c r="M11" s="26">
        <v>271366901</v>
      </c>
      <c r="N11" s="26">
        <v>90960306</v>
      </c>
      <c r="O11" s="26">
        <v>91278101</v>
      </c>
      <c r="P11" s="26">
        <v>91659759</v>
      </c>
      <c r="Q11" s="26">
        <v>273898166</v>
      </c>
      <c r="R11" s="26">
        <v>90455131</v>
      </c>
      <c r="S11" s="26">
        <v>90808001</v>
      </c>
      <c r="T11" s="26"/>
      <c r="U11" s="26">
        <v>181263132</v>
      </c>
      <c r="V11" s="26">
        <v>994578306</v>
      </c>
      <c r="W11" s="26">
        <v>2200000</v>
      </c>
      <c r="X11" s="26">
        <v>992378306</v>
      </c>
      <c r="Y11" s="106">
        <v>45108.1</v>
      </c>
      <c r="Z11" s="28">
        <v>2200000</v>
      </c>
    </row>
    <row r="12" spans="1:26" ht="13.5">
      <c r="A12" s="226" t="s">
        <v>55</v>
      </c>
      <c r="B12" s="227"/>
      <c r="C12" s="138">
        <f aca="true" t="shared" si="0" ref="C12:X12">SUM(C6:C11)</f>
        <v>414308593</v>
      </c>
      <c r="D12" s="38">
        <f t="shared" si="0"/>
        <v>135200000</v>
      </c>
      <c r="E12" s="39">
        <f t="shared" si="0"/>
        <v>135200000</v>
      </c>
      <c r="F12" s="39">
        <f t="shared" si="0"/>
        <v>671290564</v>
      </c>
      <c r="G12" s="39">
        <f t="shared" si="0"/>
        <v>648451018</v>
      </c>
      <c r="H12" s="39">
        <f t="shared" si="0"/>
        <v>624080871</v>
      </c>
      <c r="I12" s="39">
        <f t="shared" si="0"/>
        <v>1943822453</v>
      </c>
      <c r="J12" s="39">
        <f t="shared" si="0"/>
        <v>614209248</v>
      </c>
      <c r="K12" s="39">
        <f t="shared" si="0"/>
        <v>654022260</v>
      </c>
      <c r="L12" s="39">
        <f t="shared" si="0"/>
        <v>645368737</v>
      </c>
      <c r="M12" s="39">
        <f t="shared" si="0"/>
        <v>1913600245</v>
      </c>
      <c r="N12" s="39">
        <f t="shared" si="0"/>
        <v>640530999</v>
      </c>
      <c r="O12" s="39">
        <f t="shared" si="0"/>
        <v>600222660</v>
      </c>
      <c r="P12" s="39">
        <f t="shared" si="0"/>
        <v>672691726</v>
      </c>
      <c r="Q12" s="39">
        <f t="shared" si="0"/>
        <v>1913445385</v>
      </c>
      <c r="R12" s="39">
        <f t="shared" si="0"/>
        <v>595951782</v>
      </c>
      <c r="S12" s="39">
        <f t="shared" si="0"/>
        <v>592263063</v>
      </c>
      <c r="T12" s="39">
        <f t="shared" si="0"/>
        <v>0</v>
      </c>
      <c r="U12" s="39">
        <f t="shared" si="0"/>
        <v>1188214845</v>
      </c>
      <c r="V12" s="39">
        <f t="shared" si="0"/>
        <v>6959082928</v>
      </c>
      <c r="W12" s="39">
        <f t="shared" si="0"/>
        <v>135200000</v>
      </c>
      <c r="X12" s="39">
        <f t="shared" si="0"/>
        <v>6823882928</v>
      </c>
      <c r="Y12" s="140">
        <f>+IF(W12&lt;&gt;0,+(X12/W12)*100,0)</f>
        <v>5047.250686390533</v>
      </c>
      <c r="Z12" s="40">
        <f>SUM(Z6:Z11)</f>
        <v>135200000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>
        <v>160181</v>
      </c>
      <c r="D15" s="25">
        <v>200000</v>
      </c>
      <c r="E15" s="26">
        <v>200000</v>
      </c>
      <c r="F15" s="26">
        <v>160181</v>
      </c>
      <c r="G15" s="26">
        <v>160181</v>
      </c>
      <c r="H15" s="26">
        <v>160181</v>
      </c>
      <c r="I15" s="26">
        <v>480543</v>
      </c>
      <c r="J15" s="26">
        <v>160181</v>
      </c>
      <c r="K15" s="26">
        <v>160181</v>
      </c>
      <c r="L15" s="26">
        <v>160181</v>
      </c>
      <c r="M15" s="26">
        <v>480543</v>
      </c>
      <c r="N15" s="26">
        <v>157181</v>
      </c>
      <c r="O15" s="26">
        <v>156681</v>
      </c>
      <c r="P15" s="26">
        <v>156541</v>
      </c>
      <c r="Q15" s="26">
        <v>470403</v>
      </c>
      <c r="R15" s="26">
        <v>156541</v>
      </c>
      <c r="S15" s="26">
        <v>156541</v>
      </c>
      <c r="T15" s="26"/>
      <c r="U15" s="26">
        <v>313082</v>
      </c>
      <c r="V15" s="26">
        <v>1744571</v>
      </c>
      <c r="W15" s="26">
        <v>200000</v>
      </c>
      <c r="X15" s="26">
        <v>1544571</v>
      </c>
      <c r="Y15" s="106">
        <v>772.29</v>
      </c>
      <c r="Z15" s="28">
        <v>200000</v>
      </c>
    </row>
    <row r="16" spans="1:26" ht="13.5">
      <c r="A16" s="225" t="s">
        <v>153</v>
      </c>
      <c r="B16" s="158"/>
      <c r="C16" s="121"/>
      <c r="D16" s="25">
        <v>16451000</v>
      </c>
      <c r="E16" s="26">
        <v>16451000</v>
      </c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>
        <v>16451000</v>
      </c>
      <c r="X16" s="125">
        <v>-16451000</v>
      </c>
      <c r="Y16" s="107">
        <v>-100</v>
      </c>
      <c r="Z16" s="200">
        <v>16451000</v>
      </c>
    </row>
    <row r="17" spans="1:26" ht="13.5">
      <c r="A17" s="225" t="s">
        <v>154</v>
      </c>
      <c r="B17" s="158"/>
      <c r="C17" s="121">
        <v>31783014</v>
      </c>
      <c r="D17" s="25"/>
      <c r="E17" s="26"/>
      <c r="F17" s="26">
        <v>31783013</v>
      </c>
      <c r="G17" s="26">
        <v>31783013</v>
      </c>
      <c r="H17" s="26">
        <v>31783013</v>
      </c>
      <c r="I17" s="26">
        <v>95349039</v>
      </c>
      <c r="J17" s="26">
        <v>31783013</v>
      </c>
      <c r="K17" s="26">
        <v>31783013</v>
      </c>
      <c r="L17" s="26">
        <v>31783013</v>
      </c>
      <c r="M17" s="26">
        <v>95349039</v>
      </c>
      <c r="N17" s="26">
        <v>31783013</v>
      </c>
      <c r="O17" s="26">
        <v>31783013</v>
      </c>
      <c r="P17" s="26">
        <v>31783013</v>
      </c>
      <c r="Q17" s="26">
        <v>95349039</v>
      </c>
      <c r="R17" s="26">
        <v>31783013</v>
      </c>
      <c r="S17" s="26">
        <v>31783013</v>
      </c>
      <c r="T17" s="26"/>
      <c r="U17" s="26">
        <v>63566026</v>
      </c>
      <c r="V17" s="26">
        <v>349613143</v>
      </c>
      <c r="W17" s="26"/>
      <c r="X17" s="26">
        <v>349613143</v>
      </c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638607106</v>
      </c>
      <c r="D19" s="25">
        <v>705623000</v>
      </c>
      <c r="E19" s="26">
        <v>705623000</v>
      </c>
      <c r="F19" s="26">
        <v>663679719</v>
      </c>
      <c r="G19" s="26">
        <v>663679719</v>
      </c>
      <c r="H19" s="26">
        <v>668601024</v>
      </c>
      <c r="I19" s="26">
        <v>1995960462</v>
      </c>
      <c r="J19" s="26">
        <v>667989435</v>
      </c>
      <c r="K19" s="26">
        <v>645456594</v>
      </c>
      <c r="L19" s="26">
        <v>634170318</v>
      </c>
      <c r="M19" s="26">
        <v>1947616347</v>
      </c>
      <c r="N19" s="26">
        <v>639539162</v>
      </c>
      <c r="O19" s="26">
        <v>639789653</v>
      </c>
      <c r="P19" s="26">
        <v>645106533</v>
      </c>
      <c r="Q19" s="26">
        <v>1924435348</v>
      </c>
      <c r="R19" s="26">
        <v>646392385</v>
      </c>
      <c r="S19" s="26">
        <v>646622863</v>
      </c>
      <c r="T19" s="26"/>
      <c r="U19" s="26">
        <v>1293015248</v>
      </c>
      <c r="V19" s="26">
        <v>7161027405</v>
      </c>
      <c r="W19" s="26">
        <v>705623000</v>
      </c>
      <c r="X19" s="26">
        <v>6455404405</v>
      </c>
      <c r="Y19" s="106">
        <v>914.85</v>
      </c>
      <c r="Z19" s="28">
        <v>705623000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>
        <v>568875</v>
      </c>
      <c r="D22" s="25"/>
      <c r="E22" s="26"/>
      <c r="F22" s="26">
        <v>803101</v>
      </c>
      <c r="G22" s="26">
        <v>803101</v>
      </c>
      <c r="H22" s="26">
        <v>803101</v>
      </c>
      <c r="I22" s="26">
        <v>2409303</v>
      </c>
      <c r="J22" s="26">
        <v>803101</v>
      </c>
      <c r="K22" s="26">
        <v>803101</v>
      </c>
      <c r="L22" s="26">
        <v>803101</v>
      </c>
      <c r="M22" s="26">
        <v>2409303</v>
      </c>
      <c r="N22" s="26">
        <v>803101</v>
      </c>
      <c r="O22" s="26">
        <v>803101</v>
      </c>
      <c r="P22" s="26">
        <v>803101</v>
      </c>
      <c r="Q22" s="26">
        <v>2409303</v>
      </c>
      <c r="R22" s="26">
        <v>1200036</v>
      </c>
      <c r="S22" s="26">
        <v>1200036</v>
      </c>
      <c r="T22" s="26"/>
      <c r="U22" s="26">
        <v>2400072</v>
      </c>
      <c r="V22" s="26">
        <v>9627981</v>
      </c>
      <c r="W22" s="26"/>
      <c r="X22" s="26">
        <v>9627981</v>
      </c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671119176</v>
      </c>
      <c r="D24" s="42">
        <f t="shared" si="1"/>
        <v>722274000</v>
      </c>
      <c r="E24" s="43">
        <f t="shared" si="1"/>
        <v>722274000</v>
      </c>
      <c r="F24" s="43">
        <f t="shared" si="1"/>
        <v>696426014</v>
      </c>
      <c r="G24" s="43">
        <f t="shared" si="1"/>
        <v>696426014</v>
      </c>
      <c r="H24" s="43">
        <f t="shared" si="1"/>
        <v>701347319</v>
      </c>
      <c r="I24" s="43">
        <f t="shared" si="1"/>
        <v>2094199347</v>
      </c>
      <c r="J24" s="43">
        <f t="shared" si="1"/>
        <v>700735730</v>
      </c>
      <c r="K24" s="43">
        <f t="shared" si="1"/>
        <v>678202889</v>
      </c>
      <c r="L24" s="43">
        <f t="shared" si="1"/>
        <v>666916613</v>
      </c>
      <c r="M24" s="43">
        <f t="shared" si="1"/>
        <v>2045855232</v>
      </c>
      <c r="N24" s="43">
        <f t="shared" si="1"/>
        <v>672282457</v>
      </c>
      <c r="O24" s="43">
        <f t="shared" si="1"/>
        <v>672532448</v>
      </c>
      <c r="P24" s="43">
        <f t="shared" si="1"/>
        <v>677849188</v>
      </c>
      <c r="Q24" s="43">
        <f t="shared" si="1"/>
        <v>2022664093</v>
      </c>
      <c r="R24" s="43">
        <f t="shared" si="1"/>
        <v>679531975</v>
      </c>
      <c r="S24" s="43">
        <f t="shared" si="1"/>
        <v>679762453</v>
      </c>
      <c r="T24" s="43">
        <f t="shared" si="1"/>
        <v>0</v>
      </c>
      <c r="U24" s="43">
        <f t="shared" si="1"/>
        <v>1359294428</v>
      </c>
      <c r="V24" s="43">
        <f t="shared" si="1"/>
        <v>7522013100</v>
      </c>
      <c r="W24" s="43">
        <f t="shared" si="1"/>
        <v>722274000</v>
      </c>
      <c r="X24" s="43">
        <f t="shared" si="1"/>
        <v>6799739100</v>
      </c>
      <c r="Y24" s="188">
        <f>+IF(W24&lt;&gt;0,+(X24/W24)*100,0)</f>
        <v>941.4348432866199</v>
      </c>
      <c r="Z24" s="45">
        <f>SUM(Z15:Z23)</f>
        <v>722274000</v>
      </c>
    </row>
    <row r="25" spans="1:26" ht="13.5">
      <c r="A25" s="226" t="s">
        <v>161</v>
      </c>
      <c r="B25" s="227"/>
      <c r="C25" s="138">
        <f aca="true" t="shared" si="2" ref="C25:X25">+C12+C24</f>
        <v>1085427769</v>
      </c>
      <c r="D25" s="38">
        <f t="shared" si="2"/>
        <v>857474000</v>
      </c>
      <c r="E25" s="39">
        <f t="shared" si="2"/>
        <v>857474000</v>
      </c>
      <c r="F25" s="39">
        <f t="shared" si="2"/>
        <v>1367716578</v>
      </c>
      <c r="G25" s="39">
        <f t="shared" si="2"/>
        <v>1344877032</v>
      </c>
      <c r="H25" s="39">
        <f t="shared" si="2"/>
        <v>1325428190</v>
      </c>
      <c r="I25" s="39">
        <f t="shared" si="2"/>
        <v>4038021800</v>
      </c>
      <c r="J25" s="39">
        <f t="shared" si="2"/>
        <v>1314944978</v>
      </c>
      <c r="K25" s="39">
        <f t="shared" si="2"/>
        <v>1332225149</v>
      </c>
      <c r="L25" s="39">
        <f t="shared" si="2"/>
        <v>1312285350</v>
      </c>
      <c r="M25" s="39">
        <f t="shared" si="2"/>
        <v>3959455477</v>
      </c>
      <c r="N25" s="39">
        <f t="shared" si="2"/>
        <v>1312813456</v>
      </c>
      <c r="O25" s="39">
        <f t="shared" si="2"/>
        <v>1272755108</v>
      </c>
      <c r="P25" s="39">
        <f t="shared" si="2"/>
        <v>1350540914</v>
      </c>
      <c r="Q25" s="39">
        <f t="shared" si="2"/>
        <v>3936109478</v>
      </c>
      <c r="R25" s="39">
        <f t="shared" si="2"/>
        <v>1275483757</v>
      </c>
      <c r="S25" s="39">
        <f t="shared" si="2"/>
        <v>1272025516</v>
      </c>
      <c r="T25" s="39">
        <f t="shared" si="2"/>
        <v>0</v>
      </c>
      <c r="U25" s="39">
        <f t="shared" si="2"/>
        <v>2547509273</v>
      </c>
      <c r="V25" s="39">
        <f t="shared" si="2"/>
        <v>14481096028</v>
      </c>
      <c r="W25" s="39">
        <f t="shared" si="2"/>
        <v>857474000</v>
      </c>
      <c r="X25" s="39">
        <f t="shared" si="2"/>
        <v>13623622028</v>
      </c>
      <c r="Y25" s="140">
        <f>+IF(W25&lt;&gt;0,+(X25/W25)*100,0)</f>
        <v>1588.8087601489956</v>
      </c>
      <c r="Z25" s="40">
        <f>+Z12+Z24</f>
        <v>857474000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>
        <v>14981513</v>
      </c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165</v>
      </c>
      <c r="B31" s="158"/>
      <c r="C31" s="121">
        <v>947933</v>
      </c>
      <c r="D31" s="25">
        <v>140000</v>
      </c>
      <c r="E31" s="26">
        <v>140000</v>
      </c>
      <c r="F31" s="26">
        <v>947933</v>
      </c>
      <c r="G31" s="26">
        <v>969172</v>
      </c>
      <c r="H31" s="26">
        <v>997445</v>
      </c>
      <c r="I31" s="26">
        <v>2914550</v>
      </c>
      <c r="J31" s="26">
        <v>1051869</v>
      </c>
      <c r="K31" s="26">
        <v>1092467</v>
      </c>
      <c r="L31" s="26">
        <v>1119015</v>
      </c>
      <c r="M31" s="26">
        <v>3263351</v>
      </c>
      <c r="N31" s="26">
        <v>1119015</v>
      </c>
      <c r="O31" s="26">
        <v>1126979</v>
      </c>
      <c r="P31" s="26">
        <v>1126979</v>
      </c>
      <c r="Q31" s="26">
        <v>3372973</v>
      </c>
      <c r="R31" s="26">
        <v>1126979</v>
      </c>
      <c r="S31" s="26">
        <v>1185006</v>
      </c>
      <c r="T31" s="26"/>
      <c r="U31" s="26">
        <v>2311985</v>
      </c>
      <c r="V31" s="26">
        <v>11862859</v>
      </c>
      <c r="W31" s="26">
        <v>140000</v>
      </c>
      <c r="X31" s="26">
        <v>11722859</v>
      </c>
      <c r="Y31" s="106">
        <v>8373.47</v>
      </c>
      <c r="Z31" s="28">
        <v>140000</v>
      </c>
    </row>
    <row r="32" spans="1:26" ht="13.5">
      <c r="A32" s="225" t="s">
        <v>166</v>
      </c>
      <c r="B32" s="158" t="s">
        <v>93</v>
      </c>
      <c r="C32" s="121">
        <v>148388850</v>
      </c>
      <c r="D32" s="25">
        <v>34000000</v>
      </c>
      <c r="E32" s="26">
        <v>34000000</v>
      </c>
      <c r="F32" s="26">
        <v>160446075</v>
      </c>
      <c r="G32" s="26">
        <v>150684938</v>
      </c>
      <c r="H32" s="26">
        <v>155813533</v>
      </c>
      <c r="I32" s="26">
        <v>466944546</v>
      </c>
      <c r="J32" s="26">
        <v>159725033</v>
      </c>
      <c r="K32" s="26">
        <v>136614841</v>
      </c>
      <c r="L32" s="26">
        <v>140007147</v>
      </c>
      <c r="M32" s="26">
        <v>436347021</v>
      </c>
      <c r="N32" s="26">
        <v>171494919</v>
      </c>
      <c r="O32" s="26">
        <v>151197263</v>
      </c>
      <c r="P32" s="26">
        <v>155476412</v>
      </c>
      <c r="Q32" s="26">
        <v>478168594</v>
      </c>
      <c r="R32" s="26">
        <v>138921297</v>
      </c>
      <c r="S32" s="26">
        <v>167668935</v>
      </c>
      <c r="T32" s="26"/>
      <c r="U32" s="26">
        <v>306590232</v>
      </c>
      <c r="V32" s="26">
        <v>1688050393</v>
      </c>
      <c r="W32" s="26">
        <v>34000000</v>
      </c>
      <c r="X32" s="26">
        <v>1654050393</v>
      </c>
      <c r="Y32" s="106">
        <v>4864.85</v>
      </c>
      <c r="Z32" s="28">
        <v>34000000</v>
      </c>
    </row>
    <row r="33" spans="1:26" ht="13.5">
      <c r="A33" s="225" t="s">
        <v>167</v>
      </c>
      <c r="B33" s="158"/>
      <c r="C33" s="121"/>
      <c r="D33" s="25">
        <v>57621000</v>
      </c>
      <c r="E33" s="26">
        <v>57621000</v>
      </c>
      <c r="F33" s="26">
        <v>77889973</v>
      </c>
      <c r="G33" s="26">
        <v>78025170</v>
      </c>
      <c r="H33" s="26">
        <v>78139284</v>
      </c>
      <c r="I33" s="26">
        <v>234054427</v>
      </c>
      <c r="J33" s="26">
        <v>78138773</v>
      </c>
      <c r="K33" s="26">
        <v>78155465</v>
      </c>
      <c r="L33" s="26">
        <v>78192651</v>
      </c>
      <c r="M33" s="26">
        <v>234486889</v>
      </c>
      <c r="N33" s="26">
        <v>78221526</v>
      </c>
      <c r="O33" s="26">
        <v>78213465</v>
      </c>
      <c r="P33" s="26">
        <v>78301916</v>
      </c>
      <c r="Q33" s="26">
        <v>234736907</v>
      </c>
      <c r="R33" s="26">
        <v>77889972</v>
      </c>
      <c r="S33" s="26">
        <v>77889972</v>
      </c>
      <c r="T33" s="26"/>
      <c r="U33" s="26">
        <v>155779944</v>
      </c>
      <c r="V33" s="26">
        <v>859058167</v>
      </c>
      <c r="W33" s="26">
        <v>57621000</v>
      </c>
      <c r="X33" s="26">
        <v>801437167</v>
      </c>
      <c r="Y33" s="106">
        <v>1390.88</v>
      </c>
      <c r="Z33" s="28">
        <v>57621000</v>
      </c>
    </row>
    <row r="34" spans="1:26" ht="13.5">
      <c r="A34" s="226" t="s">
        <v>57</v>
      </c>
      <c r="B34" s="227"/>
      <c r="C34" s="138">
        <f aca="true" t="shared" si="3" ref="C34:X34">SUM(C29:C33)</f>
        <v>164318296</v>
      </c>
      <c r="D34" s="38">
        <f t="shared" si="3"/>
        <v>91761000</v>
      </c>
      <c r="E34" s="39">
        <f t="shared" si="3"/>
        <v>91761000</v>
      </c>
      <c r="F34" s="39">
        <f t="shared" si="3"/>
        <v>239283981</v>
      </c>
      <c r="G34" s="39">
        <f t="shared" si="3"/>
        <v>229679280</v>
      </c>
      <c r="H34" s="39">
        <f t="shared" si="3"/>
        <v>234950262</v>
      </c>
      <c r="I34" s="39">
        <f t="shared" si="3"/>
        <v>703913523</v>
      </c>
      <c r="J34" s="39">
        <f t="shared" si="3"/>
        <v>238915675</v>
      </c>
      <c r="K34" s="39">
        <f t="shared" si="3"/>
        <v>215862773</v>
      </c>
      <c r="L34" s="39">
        <f t="shared" si="3"/>
        <v>219318813</v>
      </c>
      <c r="M34" s="39">
        <f t="shared" si="3"/>
        <v>674097261</v>
      </c>
      <c r="N34" s="39">
        <f t="shared" si="3"/>
        <v>250835460</v>
      </c>
      <c r="O34" s="39">
        <f t="shared" si="3"/>
        <v>230537707</v>
      </c>
      <c r="P34" s="39">
        <f t="shared" si="3"/>
        <v>234905307</v>
      </c>
      <c r="Q34" s="39">
        <f t="shared" si="3"/>
        <v>716278474</v>
      </c>
      <c r="R34" s="39">
        <f t="shared" si="3"/>
        <v>217938248</v>
      </c>
      <c r="S34" s="39">
        <f t="shared" si="3"/>
        <v>246743913</v>
      </c>
      <c r="T34" s="39">
        <f t="shared" si="3"/>
        <v>0</v>
      </c>
      <c r="U34" s="39">
        <f t="shared" si="3"/>
        <v>464682161</v>
      </c>
      <c r="V34" s="39">
        <f t="shared" si="3"/>
        <v>2558971419</v>
      </c>
      <c r="W34" s="39">
        <f t="shared" si="3"/>
        <v>91761000</v>
      </c>
      <c r="X34" s="39">
        <f t="shared" si="3"/>
        <v>2467210419</v>
      </c>
      <c r="Y34" s="140">
        <f>+IF(W34&lt;&gt;0,+(X34/W34)*100,0)</f>
        <v>2688.735322195704</v>
      </c>
      <c r="Z34" s="40">
        <f>SUM(Z29:Z33)</f>
        <v>91761000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51425942</v>
      </c>
      <c r="D37" s="25">
        <v>140000000</v>
      </c>
      <c r="E37" s="26">
        <v>140000000</v>
      </c>
      <c r="F37" s="26">
        <v>56234574</v>
      </c>
      <c r="G37" s="26">
        <v>54226580</v>
      </c>
      <c r="H37" s="26">
        <v>54226580</v>
      </c>
      <c r="I37" s="26">
        <v>164687734</v>
      </c>
      <c r="J37" s="26">
        <v>54226580</v>
      </c>
      <c r="K37" s="26">
        <v>54265800</v>
      </c>
      <c r="L37" s="26">
        <v>53850796</v>
      </c>
      <c r="M37" s="26">
        <v>162343176</v>
      </c>
      <c r="N37" s="26">
        <v>53850796</v>
      </c>
      <c r="O37" s="26">
        <v>53843604</v>
      </c>
      <c r="P37" s="26">
        <v>53599157</v>
      </c>
      <c r="Q37" s="26">
        <v>161293557</v>
      </c>
      <c r="R37" s="26">
        <v>53592050</v>
      </c>
      <c r="S37" s="26">
        <v>53584978</v>
      </c>
      <c r="T37" s="26"/>
      <c r="U37" s="26">
        <v>107177028</v>
      </c>
      <c r="V37" s="26">
        <v>595501495</v>
      </c>
      <c r="W37" s="26">
        <v>140000000</v>
      </c>
      <c r="X37" s="26">
        <v>455501495</v>
      </c>
      <c r="Y37" s="106">
        <v>325.36</v>
      </c>
      <c r="Z37" s="28">
        <v>140000000</v>
      </c>
    </row>
    <row r="38" spans="1:26" ht="13.5">
      <c r="A38" s="225" t="s">
        <v>167</v>
      </c>
      <c r="B38" s="158"/>
      <c r="C38" s="121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106"/>
      <c r="Z38" s="28"/>
    </row>
    <row r="39" spans="1:26" ht="13.5">
      <c r="A39" s="226" t="s">
        <v>58</v>
      </c>
      <c r="B39" s="229"/>
      <c r="C39" s="138">
        <f aca="true" t="shared" si="4" ref="C39:X39">SUM(C37:C38)</f>
        <v>51425942</v>
      </c>
      <c r="D39" s="42">
        <f t="shared" si="4"/>
        <v>140000000</v>
      </c>
      <c r="E39" s="43">
        <f t="shared" si="4"/>
        <v>140000000</v>
      </c>
      <c r="F39" s="43">
        <f t="shared" si="4"/>
        <v>56234574</v>
      </c>
      <c r="G39" s="43">
        <f t="shared" si="4"/>
        <v>54226580</v>
      </c>
      <c r="H39" s="43">
        <f t="shared" si="4"/>
        <v>54226580</v>
      </c>
      <c r="I39" s="43">
        <f t="shared" si="4"/>
        <v>164687734</v>
      </c>
      <c r="J39" s="43">
        <f t="shared" si="4"/>
        <v>54226580</v>
      </c>
      <c r="K39" s="43">
        <f t="shared" si="4"/>
        <v>54265800</v>
      </c>
      <c r="L39" s="43">
        <f t="shared" si="4"/>
        <v>53850796</v>
      </c>
      <c r="M39" s="43">
        <f t="shared" si="4"/>
        <v>162343176</v>
      </c>
      <c r="N39" s="43">
        <f t="shared" si="4"/>
        <v>53850796</v>
      </c>
      <c r="O39" s="43">
        <f t="shared" si="4"/>
        <v>53843604</v>
      </c>
      <c r="P39" s="43">
        <f t="shared" si="4"/>
        <v>53599157</v>
      </c>
      <c r="Q39" s="43">
        <f t="shared" si="4"/>
        <v>161293557</v>
      </c>
      <c r="R39" s="43">
        <f t="shared" si="4"/>
        <v>53592050</v>
      </c>
      <c r="S39" s="43">
        <f t="shared" si="4"/>
        <v>53584978</v>
      </c>
      <c r="T39" s="43">
        <f t="shared" si="4"/>
        <v>0</v>
      </c>
      <c r="U39" s="43">
        <f t="shared" si="4"/>
        <v>107177028</v>
      </c>
      <c r="V39" s="43">
        <f t="shared" si="4"/>
        <v>595501495</v>
      </c>
      <c r="W39" s="43">
        <f t="shared" si="4"/>
        <v>140000000</v>
      </c>
      <c r="X39" s="43">
        <f t="shared" si="4"/>
        <v>455501495</v>
      </c>
      <c r="Y39" s="188">
        <f>+IF(W39&lt;&gt;0,+(X39/W39)*100,0)</f>
        <v>325.3582107142857</v>
      </c>
      <c r="Z39" s="45">
        <f>SUM(Z37:Z38)</f>
        <v>140000000</v>
      </c>
    </row>
    <row r="40" spans="1:26" ht="13.5">
      <c r="A40" s="226" t="s">
        <v>169</v>
      </c>
      <c r="B40" s="227"/>
      <c r="C40" s="138">
        <f aca="true" t="shared" si="5" ref="C40:X40">+C34+C39</f>
        <v>215744238</v>
      </c>
      <c r="D40" s="38">
        <f t="shared" si="5"/>
        <v>231761000</v>
      </c>
      <c r="E40" s="39">
        <f t="shared" si="5"/>
        <v>231761000</v>
      </c>
      <c r="F40" s="39">
        <f t="shared" si="5"/>
        <v>295518555</v>
      </c>
      <c r="G40" s="39">
        <f t="shared" si="5"/>
        <v>283905860</v>
      </c>
      <c r="H40" s="39">
        <f t="shared" si="5"/>
        <v>289176842</v>
      </c>
      <c r="I40" s="39">
        <f t="shared" si="5"/>
        <v>868601257</v>
      </c>
      <c r="J40" s="39">
        <f t="shared" si="5"/>
        <v>293142255</v>
      </c>
      <c r="K40" s="39">
        <f t="shared" si="5"/>
        <v>270128573</v>
      </c>
      <c r="L40" s="39">
        <f t="shared" si="5"/>
        <v>273169609</v>
      </c>
      <c r="M40" s="39">
        <f t="shared" si="5"/>
        <v>836440437</v>
      </c>
      <c r="N40" s="39">
        <f t="shared" si="5"/>
        <v>304686256</v>
      </c>
      <c r="O40" s="39">
        <f t="shared" si="5"/>
        <v>284381311</v>
      </c>
      <c r="P40" s="39">
        <f t="shared" si="5"/>
        <v>288504464</v>
      </c>
      <c r="Q40" s="39">
        <f t="shared" si="5"/>
        <v>877572031</v>
      </c>
      <c r="R40" s="39">
        <f t="shared" si="5"/>
        <v>271530298</v>
      </c>
      <c r="S40" s="39">
        <f t="shared" si="5"/>
        <v>300328891</v>
      </c>
      <c r="T40" s="39">
        <f t="shared" si="5"/>
        <v>0</v>
      </c>
      <c r="U40" s="39">
        <f t="shared" si="5"/>
        <v>571859189</v>
      </c>
      <c r="V40" s="39">
        <f t="shared" si="5"/>
        <v>3154472914</v>
      </c>
      <c r="W40" s="39">
        <f t="shared" si="5"/>
        <v>231761000</v>
      </c>
      <c r="X40" s="39">
        <f t="shared" si="5"/>
        <v>2922711914</v>
      </c>
      <c r="Y40" s="140">
        <f>+IF(W40&lt;&gt;0,+(X40/W40)*100,0)</f>
        <v>1261.0887569522051</v>
      </c>
      <c r="Z40" s="40">
        <f>+Z34+Z39</f>
        <v>231761000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869683531</v>
      </c>
      <c r="D42" s="234">
        <f t="shared" si="6"/>
        <v>625713000</v>
      </c>
      <c r="E42" s="235">
        <f t="shared" si="6"/>
        <v>625713000</v>
      </c>
      <c r="F42" s="235">
        <f t="shared" si="6"/>
        <v>1072198023</v>
      </c>
      <c r="G42" s="235">
        <f t="shared" si="6"/>
        <v>1060971172</v>
      </c>
      <c r="H42" s="235">
        <f t="shared" si="6"/>
        <v>1036251348</v>
      </c>
      <c r="I42" s="235">
        <f t="shared" si="6"/>
        <v>3169420543</v>
      </c>
      <c r="J42" s="235">
        <f t="shared" si="6"/>
        <v>1021802723</v>
      </c>
      <c r="K42" s="235">
        <f t="shared" si="6"/>
        <v>1062096576</v>
      </c>
      <c r="L42" s="235">
        <f t="shared" si="6"/>
        <v>1039115741</v>
      </c>
      <c r="M42" s="235">
        <f t="shared" si="6"/>
        <v>3123015040</v>
      </c>
      <c r="N42" s="235">
        <f t="shared" si="6"/>
        <v>1008127200</v>
      </c>
      <c r="O42" s="235">
        <f t="shared" si="6"/>
        <v>988373797</v>
      </c>
      <c r="P42" s="235">
        <f t="shared" si="6"/>
        <v>1062036450</v>
      </c>
      <c r="Q42" s="235">
        <f t="shared" si="6"/>
        <v>3058537447</v>
      </c>
      <c r="R42" s="235">
        <f t="shared" si="6"/>
        <v>1003953459</v>
      </c>
      <c r="S42" s="235">
        <f t="shared" si="6"/>
        <v>971696625</v>
      </c>
      <c r="T42" s="235">
        <f t="shared" si="6"/>
        <v>0</v>
      </c>
      <c r="U42" s="235">
        <f t="shared" si="6"/>
        <v>1975650084</v>
      </c>
      <c r="V42" s="235">
        <f t="shared" si="6"/>
        <v>11326623114</v>
      </c>
      <c r="W42" s="235">
        <f t="shared" si="6"/>
        <v>625713000</v>
      </c>
      <c r="X42" s="235">
        <f t="shared" si="6"/>
        <v>10700910114</v>
      </c>
      <c r="Y42" s="236">
        <f>+IF(W42&lt;&gt;0,+(X42/W42)*100,0)</f>
        <v>1710.1946282081399</v>
      </c>
      <c r="Z42" s="237">
        <f>+Z25-Z40</f>
        <v>625713000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780855652</v>
      </c>
      <c r="D45" s="25"/>
      <c r="E45" s="26"/>
      <c r="F45" s="26">
        <v>921782144</v>
      </c>
      <c r="G45" s="26">
        <v>910555293</v>
      </c>
      <c r="H45" s="26">
        <v>885835469</v>
      </c>
      <c r="I45" s="26">
        <v>2718172906</v>
      </c>
      <c r="J45" s="26">
        <v>871386844</v>
      </c>
      <c r="K45" s="26">
        <v>911680697</v>
      </c>
      <c r="L45" s="26">
        <v>888699862</v>
      </c>
      <c r="M45" s="26">
        <v>2671767403</v>
      </c>
      <c r="N45" s="26">
        <v>857711321</v>
      </c>
      <c r="O45" s="26">
        <v>837957918</v>
      </c>
      <c r="P45" s="26">
        <v>911620571</v>
      </c>
      <c r="Q45" s="26">
        <v>2607289810</v>
      </c>
      <c r="R45" s="26">
        <v>853537580</v>
      </c>
      <c r="S45" s="26">
        <v>821280746</v>
      </c>
      <c r="T45" s="26"/>
      <c r="U45" s="26">
        <v>1674818326</v>
      </c>
      <c r="V45" s="26">
        <v>9672048445</v>
      </c>
      <c r="W45" s="26"/>
      <c r="X45" s="26">
        <v>9672048445</v>
      </c>
      <c r="Y45" s="105"/>
      <c r="Z45" s="28"/>
    </row>
    <row r="46" spans="1:26" ht="13.5">
      <c r="A46" s="225" t="s">
        <v>173</v>
      </c>
      <c r="B46" s="158" t="s">
        <v>93</v>
      </c>
      <c r="C46" s="121">
        <v>88827879</v>
      </c>
      <c r="D46" s="25">
        <v>625713000</v>
      </c>
      <c r="E46" s="26">
        <v>625713000</v>
      </c>
      <c r="F46" s="26">
        <v>150415879</v>
      </c>
      <c r="G46" s="26">
        <v>150415879</v>
      </c>
      <c r="H46" s="26">
        <v>150415879</v>
      </c>
      <c r="I46" s="26">
        <v>451247637</v>
      </c>
      <c r="J46" s="26">
        <v>150415879</v>
      </c>
      <c r="K46" s="26">
        <v>150415879</v>
      </c>
      <c r="L46" s="26">
        <v>150415879</v>
      </c>
      <c r="M46" s="26">
        <v>451247637</v>
      </c>
      <c r="N46" s="26">
        <v>150415879</v>
      </c>
      <c r="O46" s="26">
        <v>150415879</v>
      </c>
      <c r="P46" s="26">
        <v>150415879</v>
      </c>
      <c r="Q46" s="26">
        <v>451247637</v>
      </c>
      <c r="R46" s="26">
        <v>150415879</v>
      </c>
      <c r="S46" s="26">
        <v>150415879</v>
      </c>
      <c r="T46" s="26"/>
      <c r="U46" s="26">
        <v>300831758</v>
      </c>
      <c r="V46" s="26">
        <v>1654574669</v>
      </c>
      <c r="W46" s="26">
        <v>625713000</v>
      </c>
      <c r="X46" s="26">
        <v>1028861669</v>
      </c>
      <c r="Y46" s="105">
        <v>164.43</v>
      </c>
      <c r="Z46" s="28">
        <v>625713000</v>
      </c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869683531</v>
      </c>
      <c r="D48" s="240">
        <f t="shared" si="7"/>
        <v>625713000</v>
      </c>
      <c r="E48" s="195">
        <f t="shared" si="7"/>
        <v>625713000</v>
      </c>
      <c r="F48" s="195">
        <f t="shared" si="7"/>
        <v>1072198023</v>
      </c>
      <c r="G48" s="195">
        <f t="shared" si="7"/>
        <v>1060971172</v>
      </c>
      <c r="H48" s="195">
        <f t="shared" si="7"/>
        <v>1036251348</v>
      </c>
      <c r="I48" s="195">
        <f t="shared" si="7"/>
        <v>3169420543</v>
      </c>
      <c r="J48" s="195">
        <f t="shared" si="7"/>
        <v>1021802723</v>
      </c>
      <c r="K48" s="195">
        <f t="shared" si="7"/>
        <v>1062096576</v>
      </c>
      <c r="L48" s="195">
        <f t="shared" si="7"/>
        <v>1039115741</v>
      </c>
      <c r="M48" s="195">
        <f t="shared" si="7"/>
        <v>3123015040</v>
      </c>
      <c r="N48" s="195">
        <f t="shared" si="7"/>
        <v>1008127200</v>
      </c>
      <c r="O48" s="195">
        <f t="shared" si="7"/>
        <v>988373797</v>
      </c>
      <c r="P48" s="195">
        <f t="shared" si="7"/>
        <v>1062036450</v>
      </c>
      <c r="Q48" s="195">
        <f t="shared" si="7"/>
        <v>3058537447</v>
      </c>
      <c r="R48" s="195">
        <f t="shared" si="7"/>
        <v>1003953459</v>
      </c>
      <c r="S48" s="195">
        <f t="shared" si="7"/>
        <v>971696625</v>
      </c>
      <c r="T48" s="195">
        <f t="shared" si="7"/>
        <v>0</v>
      </c>
      <c r="U48" s="195">
        <f t="shared" si="7"/>
        <v>1975650084</v>
      </c>
      <c r="V48" s="195">
        <f t="shared" si="7"/>
        <v>11326623114</v>
      </c>
      <c r="W48" s="195">
        <f t="shared" si="7"/>
        <v>625713000</v>
      </c>
      <c r="X48" s="195">
        <f t="shared" si="7"/>
        <v>10700910114</v>
      </c>
      <c r="Y48" s="241">
        <f>+IF(W48&lt;&gt;0,+(X48/W48)*100,0)</f>
        <v>1710.1946282081399</v>
      </c>
      <c r="Z48" s="208">
        <f>SUM(Z45:Z47)</f>
        <v>625713000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318196255</v>
      </c>
      <c r="D6" s="25">
        <v>961242971</v>
      </c>
      <c r="E6" s="26">
        <v>961242971</v>
      </c>
      <c r="F6" s="26">
        <v>12951093</v>
      </c>
      <c r="G6" s="26">
        <v>13798318</v>
      </c>
      <c r="H6" s="26">
        <v>31861086</v>
      </c>
      <c r="I6" s="26">
        <v>58610497</v>
      </c>
      <c r="J6" s="26">
        <v>72586901</v>
      </c>
      <c r="K6" s="26">
        <v>24389661</v>
      </c>
      <c r="L6" s="26">
        <v>18882346</v>
      </c>
      <c r="M6" s="26">
        <v>115858908</v>
      </c>
      <c r="N6" s="26">
        <v>12595894</v>
      </c>
      <c r="O6" s="26">
        <v>12536850</v>
      </c>
      <c r="P6" s="26">
        <v>16681826</v>
      </c>
      <c r="Q6" s="26">
        <v>41814570</v>
      </c>
      <c r="R6" s="26">
        <v>31615320</v>
      </c>
      <c r="S6" s="26">
        <v>16788601</v>
      </c>
      <c r="T6" s="26">
        <v>18272172</v>
      </c>
      <c r="U6" s="26">
        <v>66676093</v>
      </c>
      <c r="V6" s="26">
        <v>282960068</v>
      </c>
      <c r="W6" s="26">
        <v>961242971</v>
      </c>
      <c r="X6" s="26">
        <v>-678282903</v>
      </c>
      <c r="Y6" s="106">
        <v>-70.56</v>
      </c>
      <c r="Z6" s="28">
        <v>961242971</v>
      </c>
    </row>
    <row r="7" spans="1:26" ht="13.5">
      <c r="A7" s="225" t="s">
        <v>180</v>
      </c>
      <c r="B7" s="158" t="s">
        <v>71</v>
      </c>
      <c r="C7" s="121">
        <v>122175595</v>
      </c>
      <c r="D7" s="25">
        <v>229879239</v>
      </c>
      <c r="E7" s="26">
        <v>229879239</v>
      </c>
      <c r="F7" s="26">
        <v>54088114</v>
      </c>
      <c r="G7" s="26">
        <v>13662545</v>
      </c>
      <c r="H7" s="26">
        <v>644000</v>
      </c>
      <c r="I7" s="26">
        <v>68394659</v>
      </c>
      <c r="J7" s="26">
        <v>2763551</v>
      </c>
      <c r="K7" s="26">
        <v>47099219</v>
      </c>
      <c r="L7" s="26"/>
      <c r="M7" s="26">
        <v>49862770</v>
      </c>
      <c r="N7" s="26">
        <v>3611451</v>
      </c>
      <c r="O7" s="26">
        <v>6576696</v>
      </c>
      <c r="P7" s="26">
        <v>46942414</v>
      </c>
      <c r="Q7" s="26">
        <v>57130561</v>
      </c>
      <c r="R7" s="26">
        <v>5873632</v>
      </c>
      <c r="S7" s="26"/>
      <c r="T7" s="26"/>
      <c r="U7" s="26">
        <v>5873632</v>
      </c>
      <c r="V7" s="26">
        <v>181261622</v>
      </c>
      <c r="W7" s="26">
        <v>229879239</v>
      </c>
      <c r="X7" s="26">
        <v>-48617617</v>
      </c>
      <c r="Y7" s="106">
        <v>-21.15</v>
      </c>
      <c r="Z7" s="28">
        <v>229879239</v>
      </c>
    </row>
    <row r="8" spans="1:26" ht="13.5">
      <c r="A8" s="225" t="s">
        <v>181</v>
      </c>
      <c r="B8" s="158" t="s">
        <v>71</v>
      </c>
      <c r="C8" s="121">
        <v>167355870</v>
      </c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182</v>
      </c>
      <c r="B9" s="158"/>
      <c r="C9" s="121">
        <v>25749472</v>
      </c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-410994245</v>
      </c>
      <c r="D12" s="25">
        <v>-225138484</v>
      </c>
      <c r="E12" s="26">
        <v>-225138484</v>
      </c>
      <c r="F12" s="26">
        <v>-12849052</v>
      </c>
      <c r="G12" s="26">
        <v>-21353187</v>
      </c>
      <c r="H12" s="26">
        <v>-10568756</v>
      </c>
      <c r="I12" s="26">
        <v>-44770995</v>
      </c>
      <c r="J12" s="26">
        <v>-15988978</v>
      </c>
      <c r="K12" s="26">
        <v>-16117626</v>
      </c>
      <c r="L12" s="26">
        <v>-22678348</v>
      </c>
      <c r="M12" s="26">
        <v>-54784952</v>
      </c>
      <c r="N12" s="26">
        <v>-11760473</v>
      </c>
      <c r="O12" s="26">
        <v>-17647434</v>
      </c>
      <c r="P12" s="26">
        <v>-17065724</v>
      </c>
      <c r="Q12" s="26">
        <v>-46473631</v>
      </c>
      <c r="R12" s="26">
        <v>-18338004</v>
      </c>
      <c r="S12" s="26">
        <v>-17280209</v>
      </c>
      <c r="T12" s="26">
        <v>-23596534</v>
      </c>
      <c r="U12" s="26">
        <v>-59214747</v>
      </c>
      <c r="V12" s="26">
        <v>-205244325</v>
      </c>
      <c r="W12" s="26">
        <v>-225138484</v>
      </c>
      <c r="X12" s="26">
        <v>19894159</v>
      </c>
      <c r="Y12" s="106">
        <v>-8.84</v>
      </c>
      <c r="Z12" s="28">
        <v>-225138484</v>
      </c>
    </row>
    <row r="13" spans="1:26" ht="13.5">
      <c r="A13" s="225" t="s">
        <v>39</v>
      </c>
      <c r="B13" s="158"/>
      <c r="C13" s="121">
        <v>-5087624</v>
      </c>
      <c r="D13" s="25">
        <v>-1765336</v>
      </c>
      <c r="E13" s="26">
        <v>-1765336</v>
      </c>
      <c r="F13" s="26">
        <v>-27145802</v>
      </c>
      <c r="G13" s="26">
        <v>-29463665</v>
      </c>
      <c r="H13" s="26">
        <v>-41191594</v>
      </c>
      <c r="I13" s="26">
        <v>-97801061</v>
      </c>
      <c r="J13" s="26">
        <v>-47443909</v>
      </c>
      <c r="K13" s="26">
        <v>-38101557</v>
      </c>
      <c r="L13" s="26">
        <v>-36718204</v>
      </c>
      <c r="M13" s="26">
        <v>-122263670</v>
      </c>
      <c r="N13" s="26">
        <v>-5953014</v>
      </c>
      <c r="O13" s="26">
        <v>-17221919</v>
      </c>
      <c r="P13" s="26">
        <v>-25481814</v>
      </c>
      <c r="Q13" s="26">
        <v>-48656747</v>
      </c>
      <c r="R13" s="26">
        <v>-18530807</v>
      </c>
      <c r="S13" s="26">
        <v>-30934214</v>
      </c>
      <c r="T13" s="26">
        <v>-26664623</v>
      </c>
      <c r="U13" s="26">
        <v>-76129644</v>
      </c>
      <c r="V13" s="26">
        <v>-344851122</v>
      </c>
      <c r="W13" s="26">
        <v>-1765336</v>
      </c>
      <c r="X13" s="26">
        <v>-343085786</v>
      </c>
      <c r="Y13" s="106">
        <v>19434.59</v>
      </c>
      <c r="Z13" s="28">
        <v>-1765336</v>
      </c>
    </row>
    <row r="14" spans="1:26" ht="13.5">
      <c r="A14" s="225" t="s">
        <v>41</v>
      </c>
      <c r="B14" s="158" t="s">
        <v>71</v>
      </c>
      <c r="C14" s="121">
        <v>-18727246</v>
      </c>
      <c r="D14" s="25"/>
      <c r="E14" s="26"/>
      <c r="F14" s="26">
        <v>-171155</v>
      </c>
      <c r="G14" s="26">
        <v>-187657</v>
      </c>
      <c r="H14" s="26">
        <v>-154732</v>
      </c>
      <c r="I14" s="26">
        <v>-513544</v>
      </c>
      <c r="J14" s="26">
        <v>-169887</v>
      </c>
      <c r="K14" s="26">
        <v>-153814</v>
      </c>
      <c r="L14" s="26">
        <v>-166089</v>
      </c>
      <c r="M14" s="26">
        <v>-489790</v>
      </c>
      <c r="N14" s="26">
        <v>-158713</v>
      </c>
      <c r="O14" s="26">
        <v>-166562</v>
      </c>
      <c r="P14" s="26">
        <v>-138992</v>
      </c>
      <c r="Q14" s="26">
        <v>-464267</v>
      </c>
      <c r="R14" s="26">
        <v>-178521</v>
      </c>
      <c r="S14" s="26">
        <v>-166115</v>
      </c>
      <c r="T14" s="26">
        <v>-169665</v>
      </c>
      <c r="U14" s="26">
        <v>-514301</v>
      </c>
      <c r="V14" s="26">
        <v>-1981902</v>
      </c>
      <c r="W14" s="26"/>
      <c r="X14" s="26">
        <v>-1981902</v>
      </c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198668077</v>
      </c>
      <c r="D15" s="38">
        <f t="shared" si="0"/>
        <v>964218390</v>
      </c>
      <c r="E15" s="39">
        <f t="shared" si="0"/>
        <v>964218390</v>
      </c>
      <c r="F15" s="39">
        <f t="shared" si="0"/>
        <v>26873198</v>
      </c>
      <c r="G15" s="39">
        <f t="shared" si="0"/>
        <v>-23543646</v>
      </c>
      <c r="H15" s="39">
        <f t="shared" si="0"/>
        <v>-19409996</v>
      </c>
      <c r="I15" s="39">
        <f t="shared" si="0"/>
        <v>-16080444</v>
      </c>
      <c r="J15" s="39">
        <f t="shared" si="0"/>
        <v>11747678</v>
      </c>
      <c r="K15" s="39">
        <f t="shared" si="0"/>
        <v>17115883</v>
      </c>
      <c r="L15" s="39">
        <f t="shared" si="0"/>
        <v>-40680295</v>
      </c>
      <c r="M15" s="39">
        <f t="shared" si="0"/>
        <v>-11816734</v>
      </c>
      <c r="N15" s="39">
        <f t="shared" si="0"/>
        <v>-1664855</v>
      </c>
      <c r="O15" s="39">
        <f t="shared" si="0"/>
        <v>-15922369</v>
      </c>
      <c r="P15" s="39">
        <f t="shared" si="0"/>
        <v>20937710</v>
      </c>
      <c r="Q15" s="39">
        <f t="shared" si="0"/>
        <v>3350486</v>
      </c>
      <c r="R15" s="39">
        <f t="shared" si="0"/>
        <v>441620</v>
      </c>
      <c r="S15" s="39">
        <f t="shared" si="0"/>
        <v>-31591937</v>
      </c>
      <c r="T15" s="39">
        <f t="shared" si="0"/>
        <v>-32158650</v>
      </c>
      <c r="U15" s="39">
        <f t="shared" si="0"/>
        <v>-63308967</v>
      </c>
      <c r="V15" s="39">
        <f t="shared" si="0"/>
        <v>-87855659</v>
      </c>
      <c r="W15" s="39">
        <f t="shared" si="0"/>
        <v>964218390</v>
      </c>
      <c r="X15" s="39">
        <f t="shared" si="0"/>
        <v>-1052074049</v>
      </c>
      <c r="Y15" s="140">
        <f>+IF(W15&lt;&gt;0,+(X15/W15)*100,0)</f>
        <v>-109.1115933808315</v>
      </c>
      <c r="Z15" s="40">
        <f>SUM(Z6:Z14)</f>
        <v>964218390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>
        <v>254395</v>
      </c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>
        <v>38459</v>
      </c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>
        <v>-57816956</v>
      </c>
      <c r="D22" s="25"/>
      <c r="E22" s="26"/>
      <c r="F22" s="26">
        <v>17400575</v>
      </c>
      <c r="G22" s="26">
        <v>4500679</v>
      </c>
      <c r="H22" s="26">
        <v>30271176</v>
      </c>
      <c r="I22" s="26">
        <v>52172430</v>
      </c>
      <c r="J22" s="26">
        <v>6732070</v>
      </c>
      <c r="K22" s="26">
        <v>13223135</v>
      </c>
      <c r="L22" s="26">
        <v>5429272</v>
      </c>
      <c r="M22" s="26">
        <v>25384477</v>
      </c>
      <c r="N22" s="26">
        <v>1413531</v>
      </c>
      <c r="O22" s="26"/>
      <c r="P22" s="26">
        <v>46993080</v>
      </c>
      <c r="Q22" s="26">
        <v>48406611</v>
      </c>
      <c r="R22" s="26"/>
      <c r="S22" s="26">
        <v>-828636</v>
      </c>
      <c r="T22" s="26">
        <v>41462178</v>
      </c>
      <c r="U22" s="26">
        <v>40633542</v>
      </c>
      <c r="V22" s="26">
        <v>166597060</v>
      </c>
      <c r="W22" s="26"/>
      <c r="X22" s="26">
        <v>166597060</v>
      </c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-145394423</v>
      </c>
      <c r="D24" s="25">
        <v>-126691181</v>
      </c>
      <c r="E24" s="26">
        <v>-126691181</v>
      </c>
      <c r="F24" s="26">
        <v>-5244802</v>
      </c>
      <c r="G24" s="26">
        <v>-4304892</v>
      </c>
      <c r="H24" s="26">
        <v>-12809721</v>
      </c>
      <c r="I24" s="26">
        <v>-22359415</v>
      </c>
      <c r="J24" s="26">
        <v>-3631880</v>
      </c>
      <c r="K24" s="26">
        <v>-5944794</v>
      </c>
      <c r="L24" s="26">
        <v>-2572767</v>
      </c>
      <c r="M24" s="26">
        <v>-12149441</v>
      </c>
      <c r="N24" s="26">
        <v>-216462</v>
      </c>
      <c r="O24" s="26">
        <v>-3326376</v>
      </c>
      <c r="P24" s="26">
        <v>-4778841</v>
      </c>
      <c r="Q24" s="26">
        <v>-8321679</v>
      </c>
      <c r="R24" s="26">
        <v>-16959625</v>
      </c>
      <c r="S24" s="26">
        <v>-6319315</v>
      </c>
      <c r="T24" s="26">
        <v>-13784297</v>
      </c>
      <c r="U24" s="26">
        <v>-37063237</v>
      </c>
      <c r="V24" s="26">
        <v>-79893772</v>
      </c>
      <c r="W24" s="26">
        <v>-126691181</v>
      </c>
      <c r="X24" s="26">
        <v>46797409</v>
      </c>
      <c r="Y24" s="106">
        <v>-36.94</v>
      </c>
      <c r="Z24" s="28">
        <v>-126691181</v>
      </c>
    </row>
    <row r="25" spans="1:26" ht="13.5">
      <c r="A25" s="226" t="s">
        <v>193</v>
      </c>
      <c r="B25" s="227"/>
      <c r="C25" s="138">
        <f aca="true" t="shared" si="1" ref="C25:X25">SUM(C19:C24)</f>
        <v>-202918525</v>
      </c>
      <c r="D25" s="38">
        <f t="shared" si="1"/>
        <v>-126691181</v>
      </c>
      <c r="E25" s="39">
        <f t="shared" si="1"/>
        <v>-126691181</v>
      </c>
      <c r="F25" s="39">
        <f t="shared" si="1"/>
        <v>12155773</v>
      </c>
      <c r="G25" s="39">
        <f t="shared" si="1"/>
        <v>195787</v>
      </c>
      <c r="H25" s="39">
        <f t="shared" si="1"/>
        <v>17461455</v>
      </c>
      <c r="I25" s="39">
        <f t="shared" si="1"/>
        <v>29813015</v>
      </c>
      <c r="J25" s="39">
        <f t="shared" si="1"/>
        <v>3100190</v>
      </c>
      <c r="K25" s="39">
        <f t="shared" si="1"/>
        <v>7278341</v>
      </c>
      <c r="L25" s="39">
        <f t="shared" si="1"/>
        <v>2856505</v>
      </c>
      <c r="M25" s="39">
        <f t="shared" si="1"/>
        <v>13235036</v>
      </c>
      <c r="N25" s="39">
        <f t="shared" si="1"/>
        <v>1197069</v>
      </c>
      <c r="O25" s="39">
        <f t="shared" si="1"/>
        <v>-3326376</v>
      </c>
      <c r="P25" s="39">
        <f t="shared" si="1"/>
        <v>42214239</v>
      </c>
      <c r="Q25" s="39">
        <f t="shared" si="1"/>
        <v>40084932</v>
      </c>
      <c r="R25" s="39">
        <f t="shared" si="1"/>
        <v>-16959625</v>
      </c>
      <c r="S25" s="39">
        <f t="shared" si="1"/>
        <v>-7147951</v>
      </c>
      <c r="T25" s="39">
        <f t="shared" si="1"/>
        <v>27677881</v>
      </c>
      <c r="U25" s="39">
        <f t="shared" si="1"/>
        <v>3570305</v>
      </c>
      <c r="V25" s="39">
        <f t="shared" si="1"/>
        <v>86703288</v>
      </c>
      <c r="W25" s="39">
        <f t="shared" si="1"/>
        <v>-126691181</v>
      </c>
      <c r="X25" s="39">
        <f t="shared" si="1"/>
        <v>213394469</v>
      </c>
      <c r="Y25" s="140">
        <f>+IF(W25&lt;&gt;0,+(X25/W25)*100,0)</f>
        <v>-168.43671936407318</v>
      </c>
      <c r="Z25" s="40">
        <f>SUM(Z19:Z24)</f>
        <v>-126691181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>
        <v>40000000</v>
      </c>
      <c r="E29" s="26">
        <v>40000000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>
        <v>4639643</v>
      </c>
      <c r="T29" s="26">
        <v>1649613</v>
      </c>
      <c r="U29" s="26">
        <v>6289256</v>
      </c>
      <c r="V29" s="26">
        <v>6289256</v>
      </c>
      <c r="W29" s="26">
        <v>40000000</v>
      </c>
      <c r="X29" s="26">
        <v>-33710744</v>
      </c>
      <c r="Y29" s="106">
        <v>-84.28</v>
      </c>
      <c r="Z29" s="28">
        <v>40000000</v>
      </c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>
        <v>205538</v>
      </c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>
        <v>-4456471</v>
      </c>
      <c r="D33" s="25"/>
      <c r="E33" s="26"/>
      <c r="F33" s="26"/>
      <c r="G33" s="26"/>
      <c r="H33" s="26"/>
      <c r="I33" s="26"/>
      <c r="J33" s="26"/>
      <c r="K33" s="26"/>
      <c r="L33" s="26">
        <v>-4763082</v>
      </c>
      <c r="M33" s="26">
        <v>-4763082</v>
      </c>
      <c r="N33" s="26"/>
      <c r="O33" s="26"/>
      <c r="P33" s="26">
        <v>-574478</v>
      </c>
      <c r="Q33" s="26">
        <v>-574478</v>
      </c>
      <c r="R33" s="26"/>
      <c r="S33" s="26"/>
      <c r="T33" s="26">
        <v>-4299749</v>
      </c>
      <c r="U33" s="26">
        <v>-4299749</v>
      </c>
      <c r="V33" s="26">
        <v>-9637309</v>
      </c>
      <c r="W33" s="26"/>
      <c r="X33" s="26">
        <v>-9637309</v>
      </c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-4250933</v>
      </c>
      <c r="D34" s="38">
        <f t="shared" si="2"/>
        <v>40000000</v>
      </c>
      <c r="E34" s="39">
        <f t="shared" si="2"/>
        <v>40000000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-4763082</v>
      </c>
      <c r="M34" s="39">
        <f t="shared" si="2"/>
        <v>-4763082</v>
      </c>
      <c r="N34" s="39">
        <f t="shared" si="2"/>
        <v>0</v>
      </c>
      <c r="O34" s="39">
        <f t="shared" si="2"/>
        <v>0</v>
      </c>
      <c r="P34" s="39">
        <f t="shared" si="2"/>
        <v>-574478</v>
      </c>
      <c r="Q34" s="39">
        <f t="shared" si="2"/>
        <v>-574478</v>
      </c>
      <c r="R34" s="39">
        <f t="shared" si="2"/>
        <v>0</v>
      </c>
      <c r="S34" s="39">
        <f t="shared" si="2"/>
        <v>4639643</v>
      </c>
      <c r="T34" s="39">
        <f t="shared" si="2"/>
        <v>-2650136</v>
      </c>
      <c r="U34" s="39">
        <f t="shared" si="2"/>
        <v>1989507</v>
      </c>
      <c r="V34" s="39">
        <f t="shared" si="2"/>
        <v>-3348053</v>
      </c>
      <c r="W34" s="39">
        <f t="shared" si="2"/>
        <v>40000000</v>
      </c>
      <c r="X34" s="39">
        <f t="shared" si="2"/>
        <v>-43348053</v>
      </c>
      <c r="Y34" s="140">
        <f>+IF(W34&lt;&gt;0,+(X34/W34)*100,0)</f>
        <v>-108.37013250000001</v>
      </c>
      <c r="Z34" s="40">
        <f>SUM(Z29:Z33)</f>
        <v>40000000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-8501381</v>
      </c>
      <c r="D36" s="65">
        <f t="shared" si="3"/>
        <v>877527209</v>
      </c>
      <c r="E36" s="66">
        <f t="shared" si="3"/>
        <v>877527209</v>
      </c>
      <c r="F36" s="66">
        <f t="shared" si="3"/>
        <v>39028971</v>
      </c>
      <c r="G36" s="66">
        <f t="shared" si="3"/>
        <v>-23347859</v>
      </c>
      <c r="H36" s="66">
        <f t="shared" si="3"/>
        <v>-1948541</v>
      </c>
      <c r="I36" s="66">
        <f t="shared" si="3"/>
        <v>13732571</v>
      </c>
      <c r="J36" s="66">
        <f t="shared" si="3"/>
        <v>14847868</v>
      </c>
      <c r="K36" s="66">
        <f t="shared" si="3"/>
        <v>24394224</v>
      </c>
      <c r="L36" s="66">
        <f t="shared" si="3"/>
        <v>-42586872</v>
      </c>
      <c r="M36" s="66">
        <f t="shared" si="3"/>
        <v>-3344780</v>
      </c>
      <c r="N36" s="66">
        <f t="shared" si="3"/>
        <v>-467786</v>
      </c>
      <c r="O36" s="66">
        <f t="shared" si="3"/>
        <v>-19248745</v>
      </c>
      <c r="P36" s="66">
        <f t="shared" si="3"/>
        <v>62577471</v>
      </c>
      <c r="Q36" s="66">
        <f t="shared" si="3"/>
        <v>42860940</v>
      </c>
      <c r="R36" s="66">
        <f t="shared" si="3"/>
        <v>-16518005</v>
      </c>
      <c r="S36" s="66">
        <f t="shared" si="3"/>
        <v>-34100245</v>
      </c>
      <c r="T36" s="66">
        <f t="shared" si="3"/>
        <v>-7130905</v>
      </c>
      <c r="U36" s="66">
        <f t="shared" si="3"/>
        <v>-57749155</v>
      </c>
      <c r="V36" s="66">
        <f t="shared" si="3"/>
        <v>-4500424</v>
      </c>
      <c r="W36" s="66">
        <f t="shared" si="3"/>
        <v>877527209</v>
      </c>
      <c r="X36" s="66">
        <f t="shared" si="3"/>
        <v>-882027633</v>
      </c>
      <c r="Y36" s="103">
        <f>+IF(W36&lt;&gt;0,+(X36/W36)*100,0)</f>
        <v>-100.5128529296691</v>
      </c>
      <c r="Z36" s="68">
        <f>+Z15+Z25+Z34</f>
        <v>877527209</v>
      </c>
    </row>
    <row r="37" spans="1:26" ht="13.5">
      <c r="A37" s="225" t="s">
        <v>201</v>
      </c>
      <c r="B37" s="158" t="s">
        <v>95</v>
      </c>
      <c r="C37" s="119">
        <v>30761346</v>
      </c>
      <c r="D37" s="65">
        <v>2185373</v>
      </c>
      <c r="E37" s="66">
        <v>2185373</v>
      </c>
      <c r="F37" s="66">
        <v>12670608</v>
      </c>
      <c r="G37" s="66">
        <v>51699579</v>
      </c>
      <c r="H37" s="66">
        <v>28351720</v>
      </c>
      <c r="I37" s="66">
        <v>12670608</v>
      </c>
      <c r="J37" s="66">
        <v>26403179</v>
      </c>
      <c r="K37" s="66">
        <v>41251047</v>
      </c>
      <c r="L37" s="66">
        <v>65645271</v>
      </c>
      <c r="M37" s="66">
        <v>26403179</v>
      </c>
      <c r="N37" s="66">
        <v>23058399</v>
      </c>
      <c r="O37" s="66">
        <v>22590613</v>
      </c>
      <c r="P37" s="66">
        <v>3341868</v>
      </c>
      <c r="Q37" s="66">
        <v>23058399</v>
      </c>
      <c r="R37" s="66">
        <v>65919339</v>
      </c>
      <c r="S37" s="66">
        <v>49401334</v>
      </c>
      <c r="T37" s="66">
        <v>15301089</v>
      </c>
      <c r="U37" s="66">
        <v>65919339</v>
      </c>
      <c r="V37" s="66">
        <v>12670608</v>
      </c>
      <c r="W37" s="66">
        <v>2185373</v>
      </c>
      <c r="X37" s="66">
        <v>10485235</v>
      </c>
      <c r="Y37" s="103">
        <v>479.79</v>
      </c>
      <c r="Z37" s="68">
        <v>2185373</v>
      </c>
    </row>
    <row r="38" spans="1:26" ht="13.5">
      <c r="A38" s="243" t="s">
        <v>202</v>
      </c>
      <c r="B38" s="232" t="s">
        <v>95</v>
      </c>
      <c r="C38" s="233">
        <v>22259965</v>
      </c>
      <c r="D38" s="234">
        <v>879712582</v>
      </c>
      <c r="E38" s="235">
        <v>879712582</v>
      </c>
      <c r="F38" s="235">
        <v>51699579</v>
      </c>
      <c r="G38" s="235">
        <v>28351720</v>
      </c>
      <c r="H38" s="235">
        <v>26403179</v>
      </c>
      <c r="I38" s="235">
        <v>26403179</v>
      </c>
      <c r="J38" s="235">
        <v>41251047</v>
      </c>
      <c r="K38" s="235">
        <v>65645271</v>
      </c>
      <c r="L38" s="235">
        <v>23058399</v>
      </c>
      <c r="M38" s="235">
        <v>23058399</v>
      </c>
      <c r="N38" s="235">
        <v>22590613</v>
      </c>
      <c r="O38" s="235">
        <v>3341868</v>
      </c>
      <c r="P38" s="235">
        <v>65919339</v>
      </c>
      <c r="Q38" s="235">
        <v>65919339</v>
      </c>
      <c r="R38" s="235">
        <v>49401334</v>
      </c>
      <c r="S38" s="235">
        <v>15301089</v>
      </c>
      <c r="T38" s="235">
        <v>8170184</v>
      </c>
      <c r="U38" s="235">
        <v>8170184</v>
      </c>
      <c r="V38" s="235">
        <v>8170184</v>
      </c>
      <c r="W38" s="235">
        <v>879712582</v>
      </c>
      <c r="X38" s="235">
        <v>-871542398</v>
      </c>
      <c r="Y38" s="236">
        <v>-99.07</v>
      </c>
      <c r="Z38" s="237">
        <v>879712582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2011-08-12T15:15:50Z</dcterms:created>
  <dcterms:modified xsi:type="dcterms:W3CDTF">2011-08-12T15:15:50Z</dcterms:modified>
  <cp:category/>
  <cp:version/>
  <cp:contentType/>
  <cp:contentStatus/>
</cp:coreProperties>
</file>