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<sst xmlns="http://schemas.openxmlformats.org/spreadsheetml/2006/main" count="497" uniqueCount="248">
  <si>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Free State: Nketoana(FS193)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</si>
  <si>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</si>
  <si>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</si>
  <si>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</si>
  <si>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</si>
  <si>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</si>
  <si>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</si>
  <si>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</si>
  <si>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</si>
  <si>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</si>
  <si>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</si>
  <si>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</si>
  <si>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</si>
  <si>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</si>
  <si>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</si>
  <si>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</si>
  <si>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</si>
  <si>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</si>
  <si>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</si>
  <si>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</si>
  <si>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</si>
  <si>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</si>
  <si>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</si>
  <si>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</si>
  <si>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</si>
  <si>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</si>
  <si>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</si>
  <si>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</si>
  <si>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</si>
  <si>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</si>
  <si>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</si>
  <si>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</si>
  <si>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</si>
  <si>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</si>
  <si>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</si>
  <si>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</si>
  <si>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</si>
  <si>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</si>
  <si>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</si>
  <si>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</si>
  <si>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</si>
  <si>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</si>
  <si>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</si>
  <si>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</si>
  <si>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</si>
  <si>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</si>
  <si>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</si>
  <si>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</si>
  <si>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</si>
  <si>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</si>
  <si>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</si>
  <si>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</si>
  <si>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</si>
  <si>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</si>
  <si>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</si>
  <si>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</si>
  <si>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</si>
  <si>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</si>
  <si>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</si>
  <si>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</si>
  <si>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</si>
  <si>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</si>
  <si>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</si>
  <si>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</si>
  <si>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</si>
  <si>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</si>
  <si>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</si>
  <si>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</si>
  <si>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</si>
  <si>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Nketoana(FS193)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</si>
  <si>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</si>
  <si>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</si>
  <si>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</si>
  <si>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</si>
  <si>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</si>
  <si>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</si>
  <si>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</si>
  <si>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</si>
  <si>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</si>
  <si>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</si>
  <si>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</si>
  <si>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</si>
  <si>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</si>
  <si>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</si>
  <si>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</si>
  <si>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</si>
  <si>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</si>
  <si>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</si>
  <si>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</si>
  <si>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</si>
  <si>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</si>
  <si>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</si>
  <si>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</si>
  <si>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</si>
  <si>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</si>
  <si>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</si>
  <si>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</si>
  <si>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</si>
  <si>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</si>
  <si>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Nketoana(FS193)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</si>
  <si>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</si>
  <si>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</si>
  <si>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</si>
  <si>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</si>
  <si>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</si>
  <si>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</si>
  <si>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</si>
  <si>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</si>
  <si>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</si>
  <si>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</si>
  <si>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</si>
  <si>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</si>
  <si>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</si>
  <si>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</si>
  <si>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</si>
  <si>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</si>
  <si>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</si>
  <si>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</si>
  <si>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</si>
  <si>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</si>
  <si>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</si>
  <si>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</si>
  <si>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</si>
  <si>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</si>
  <si>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</si>
  <si>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</si>
  <si>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</si>
  <si>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</si>
  <si>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</si>
  <si>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</si>
  <si>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</si>
  <si>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</si>
  <si>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Free State: Nketoana(FS193)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</si>
  <si>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</si>
  <si>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</si>
  <si>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</si>
  <si>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</si>
  <si>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</si>
  <si>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</si>
  <si>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</si>
  <si>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</si>
  <si>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</si>
  <si>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Free State: Nketoana(FS193)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</si>
  <si>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</si>
  <si>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</si>
  <si>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</si>
  <si>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</si>
  <si>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</si>
  <si>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</si>
  <si>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</si>
  <si>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</si>
  <si>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</si>
  <si>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</si>
  <si>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</si>
  <si>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</si>
  <si>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</si>
  <si>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</si>
  <si>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</si>
  <si>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</si>
  <si>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</si>
  <si>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</si>
  <si>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</si>
  <si>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</si>
  <si>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</si>
  <si>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</si>
  <si>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</si>
  <si>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</si>
  <si>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</si>
  <si>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</si>
  <si>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</si>
  <si>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</si>
  <si>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</si>
  <si>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</si>
  <si>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</si>
  <si>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</si>
  <si>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</si>
  <si>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Nketoana(FS193)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</si>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</sst>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0</v>
      </c>
      <c r="C5" s="25">
        <v>7725000</v>
      </c>
      <c r="D5" s="26">
        <v>7725000</v>
      </c>
      <c r="E5" s="26">
        <v>744924</v>
      </c>
      <c r="F5" s="26">
        <v>726447</v>
      </c>
      <c r="G5" s="26">
        <v>743254</v>
      </c>
      <c r="H5" s="26">
        <v>2214625</v>
      </c>
      <c r="I5" s="26">
        <v>778636</v>
      </c>
      <c r="J5" s="26">
        <v>913620</v>
      </c>
      <c r="K5" s="26">
        <v>936565</v>
      </c>
      <c r="L5" s="26">
        <v>2628821</v>
      </c>
      <c r="M5" s="26">
        <v>962570</v>
      </c>
      <c r="N5" s="26">
        <v>894266</v>
      </c>
      <c r="O5" s="26">
        <v>906602</v>
      </c>
      <c r="P5" s="26">
        <v>2763438</v>
      </c>
      <c r="Q5" s="26">
        <v>858143</v>
      </c>
      <c r="R5" s="26">
        <v>8380470</v>
      </c>
      <c r="S5" s="26">
        <v>0</v>
      </c>
      <c r="T5" s="26">
        <v>9238613</v>
      </c>
      <c r="U5" s="26">
        <v>16845497</v>
      </c>
      <c r="V5" s="26">
        <v>7725000</v>
      </c>
      <c r="W5" s="26">
        <v>9120497</v>
      </c>
      <c r="X5" s="27">
        <v>118.06</v>
      </c>
      <c r="Y5" s="28">
        <v>7725000</v>
      </c>
    </row>
    <row r="6" spans="1:25" ht="13.5">
      <c r="A6" s="24" t="s">
        <v>31</v>
      </c>
      <c r="B6" s="2">
        <v>0</v>
      </c>
      <c r="C6" s="25">
        <v>57090000</v>
      </c>
      <c r="D6" s="26">
        <v>57090000</v>
      </c>
      <c r="E6" s="26">
        <v>6157379</v>
      </c>
      <c r="F6" s="26">
        <v>5921508</v>
      </c>
      <c r="G6" s="26">
        <v>6217869</v>
      </c>
      <c r="H6" s="26">
        <v>18296756</v>
      </c>
      <c r="I6" s="26">
        <v>5485768</v>
      </c>
      <c r="J6" s="26">
        <v>5414478</v>
      </c>
      <c r="K6" s="26">
        <v>5270276</v>
      </c>
      <c r="L6" s="26">
        <v>16170522</v>
      </c>
      <c r="M6" s="26">
        <v>5289600</v>
      </c>
      <c r="N6" s="26">
        <v>5830402</v>
      </c>
      <c r="O6" s="26">
        <v>5114767</v>
      </c>
      <c r="P6" s="26">
        <v>16234769</v>
      </c>
      <c r="Q6" s="26">
        <v>5508245</v>
      </c>
      <c r="R6" s="26">
        <v>5457370</v>
      </c>
      <c r="S6" s="26">
        <v>0</v>
      </c>
      <c r="T6" s="26">
        <v>10965615</v>
      </c>
      <c r="U6" s="26">
        <v>61667662</v>
      </c>
      <c r="V6" s="26">
        <v>57090000</v>
      </c>
      <c r="W6" s="26">
        <v>4577662</v>
      </c>
      <c r="X6" s="27">
        <v>8.02</v>
      </c>
      <c r="Y6" s="28">
        <v>57090000</v>
      </c>
    </row>
    <row r="7" spans="1:25" ht="13.5">
      <c r="A7" s="24" t="s">
        <v>32</v>
      </c>
      <c r="B7" s="2">
        <v>0</v>
      </c>
      <c r="C7" s="25">
        <v>500000</v>
      </c>
      <c r="D7" s="26">
        <v>500000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412421</v>
      </c>
      <c r="R7" s="26">
        <v>0</v>
      </c>
      <c r="S7" s="26">
        <v>0</v>
      </c>
      <c r="T7" s="26">
        <v>412421</v>
      </c>
      <c r="U7" s="26">
        <v>412421</v>
      </c>
      <c r="V7" s="26">
        <v>500000</v>
      </c>
      <c r="W7" s="26">
        <v>-87579</v>
      </c>
      <c r="X7" s="27">
        <v>-17.52</v>
      </c>
      <c r="Y7" s="28">
        <v>500000</v>
      </c>
    </row>
    <row r="8" spans="1:25" ht="13.5">
      <c r="A8" s="24" t="s">
        <v>33</v>
      </c>
      <c r="B8" s="2">
        <v>0</v>
      </c>
      <c r="C8" s="25">
        <v>64095000</v>
      </c>
      <c r="D8" s="26">
        <v>64095000</v>
      </c>
      <c r="E8" s="26">
        <v>25909586</v>
      </c>
      <c r="F8" s="26">
        <v>10344000</v>
      </c>
      <c r="G8" s="26">
        <v>0</v>
      </c>
      <c r="H8" s="26">
        <v>36253586</v>
      </c>
      <c r="I8" s="26">
        <v>0</v>
      </c>
      <c r="J8" s="26">
        <v>20715114</v>
      </c>
      <c r="K8" s="26">
        <v>22542</v>
      </c>
      <c r="L8" s="26">
        <v>20737656</v>
      </c>
      <c r="M8" s="26">
        <v>0</v>
      </c>
      <c r="N8" s="26">
        <v>0</v>
      </c>
      <c r="O8" s="26">
        <v>15540429</v>
      </c>
      <c r="P8" s="26">
        <v>15540429</v>
      </c>
      <c r="Q8" s="26">
        <v>0</v>
      </c>
      <c r="R8" s="26">
        <v>0</v>
      </c>
      <c r="S8" s="26">
        <v>0</v>
      </c>
      <c r="T8" s="26">
        <v>0</v>
      </c>
      <c r="U8" s="26">
        <v>72531671</v>
      </c>
      <c r="V8" s="26">
        <v>64095000</v>
      </c>
      <c r="W8" s="26">
        <v>8436671</v>
      </c>
      <c r="X8" s="27">
        <v>13.16</v>
      </c>
      <c r="Y8" s="28">
        <v>64095000</v>
      </c>
    </row>
    <row r="9" spans="1:25" ht="13.5">
      <c r="A9" s="24" t="s">
        <v>34</v>
      </c>
      <c r="B9" s="2">
        <v>0</v>
      </c>
      <c r="C9" s="25">
        <v>14338000</v>
      </c>
      <c r="D9" s="26">
        <v>14338000</v>
      </c>
      <c r="E9" s="26">
        <v>821714</v>
      </c>
      <c r="F9" s="26">
        <v>1651328</v>
      </c>
      <c r="G9" s="26">
        <v>1371818</v>
      </c>
      <c r="H9" s="26">
        <v>3844860</v>
      </c>
      <c r="I9" s="26">
        <v>1356950</v>
      </c>
      <c r="J9" s="26">
        <v>1572101</v>
      </c>
      <c r="K9" s="26">
        <v>2882334</v>
      </c>
      <c r="L9" s="26">
        <v>5811385</v>
      </c>
      <c r="M9" s="26">
        <v>3281472</v>
      </c>
      <c r="N9" s="26">
        <v>925310</v>
      </c>
      <c r="O9" s="26">
        <v>447068</v>
      </c>
      <c r="P9" s="26">
        <v>4653850</v>
      </c>
      <c r="Q9" s="26">
        <v>844612</v>
      </c>
      <c r="R9" s="26">
        <v>1048633</v>
      </c>
      <c r="S9" s="26">
        <v>0</v>
      </c>
      <c r="T9" s="26">
        <v>1893245</v>
      </c>
      <c r="U9" s="26">
        <v>16203340</v>
      </c>
      <c r="V9" s="26">
        <v>14338000</v>
      </c>
      <c r="W9" s="26">
        <v>1865340</v>
      </c>
      <c r="X9" s="27">
        <v>13.01</v>
      </c>
      <c r="Y9" s="28">
        <v>14338000</v>
      </c>
    </row>
    <row r="10" spans="1:25" ht="25.5">
      <c r="A10" s="29" t="s">
        <v>212</v>
      </c>
      <c r="B10" s="30">
        <f>SUM(B5:B9)</f>
        <v>0</v>
      </c>
      <c r="C10" s="31">
        <f aca="true" t="shared" si="0" ref="C10:Y10">SUM(C5:C9)</f>
        <v>143748000</v>
      </c>
      <c r="D10" s="32">
        <f t="shared" si="0"/>
        <v>143748000</v>
      </c>
      <c r="E10" s="32">
        <f t="shared" si="0"/>
        <v>33633603</v>
      </c>
      <c r="F10" s="32">
        <f t="shared" si="0"/>
        <v>18643283</v>
      </c>
      <c r="G10" s="32">
        <f t="shared" si="0"/>
        <v>8332941</v>
      </c>
      <c r="H10" s="32">
        <f t="shared" si="0"/>
        <v>60609827</v>
      </c>
      <c r="I10" s="32">
        <f t="shared" si="0"/>
        <v>7621354</v>
      </c>
      <c r="J10" s="32">
        <f t="shared" si="0"/>
        <v>28615313</v>
      </c>
      <c r="K10" s="32">
        <f t="shared" si="0"/>
        <v>9111717</v>
      </c>
      <c r="L10" s="32">
        <f t="shared" si="0"/>
        <v>45348384</v>
      </c>
      <c r="M10" s="32">
        <f t="shared" si="0"/>
        <v>9533642</v>
      </c>
      <c r="N10" s="32">
        <f t="shared" si="0"/>
        <v>7649978</v>
      </c>
      <c r="O10" s="32">
        <f t="shared" si="0"/>
        <v>22008866</v>
      </c>
      <c r="P10" s="32">
        <f t="shared" si="0"/>
        <v>39192486</v>
      </c>
      <c r="Q10" s="32">
        <f t="shared" si="0"/>
        <v>7623421</v>
      </c>
      <c r="R10" s="32">
        <f t="shared" si="0"/>
        <v>14886473</v>
      </c>
      <c r="S10" s="32">
        <f t="shared" si="0"/>
        <v>0</v>
      </c>
      <c r="T10" s="32">
        <f t="shared" si="0"/>
        <v>22509894</v>
      </c>
      <c r="U10" s="32">
        <f t="shared" si="0"/>
        <v>167660591</v>
      </c>
      <c r="V10" s="32">
        <f t="shared" si="0"/>
        <v>143748000</v>
      </c>
      <c r="W10" s="32">
        <f t="shared" si="0"/>
        <v>23912591</v>
      </c>
      <c r="X10" s="33">
        <f>+IF(V10&lt;&gt;0,(W10/V10)*100,0)</f>
        <v>16.635077357598018</v>
      </c>
      <c r="Y10" s="34">
        <f t="shared" si="0"/>
        <v>143748000</v>
      </c>
    </row>
    <row r="11" spans="1:25" ht="13.5">
      <c r="A11" s="24" t="s">
        <v>36</v>
      </c>
      <c r="B11" s="2">
        <v>0</v>
      </c>
      <c r="C11" s="25">
        <v>20003481</v>
      </c>
      <c r="D11" s="26">
        <v>20003481</v>
      </c>
      <c r="E11" s="26">
        <v>3531135</v>
      </c>
      <c r="F11" s="26">
        <v>3491613</v>
      </c>
      <c r="G11" s="26">
        <v>3443485</v>
      </c>
      <c r="H11" s="26">
        <v>10466233</v>
      </c>
      <c r="I11" s="26">
        <v>3342392</v>
      </c>
      <c r="J11" s="26">
        <v>3364159</v>
      </c>
      <c r="K11" s="26">
        <v>3376943</v>
      </c>
      <c r="L11" s="26">
        <v>10083494</v>
      </c>
      <c r="M11" s="26">
        <v>3306126</v>
      </c>
      <c r="N11" s="26">
        <v>3518065</v>
      </c>
      <c r="O11" s="26">
        <v>3722599</v>
      </c>
      <c r="P11" s="26">
        <v>10546790</v>
      </c>
      <c r="Q11" s="26">
        <v>3298414</v>
      </c>
      <c r="R11" s="26">
        <v>3584734</v>
      </c>
      <c r="S11" s="26">
        <v>0</v>
      </c>
      <c r="T11" s="26">
        <v>6883148</v>
      </c>
      <c r="U11" s="26">
        <v>37979665</v>
      </c>
      <c r="V11" s="26">
        <v>20003481</v>
      </c>
      <c r="W11" s="26">
        <v>17976184</v>
      </c>
      <c r="X11" s="27">
        <v>89.87</v>
      </c>
      <c r="Y11" s="28">
        <v>20003481</v>
      </c>
    </row>
    <row r="12" spans="1:25" ht="13.5">
      <c r="A12" s="24" t="s">
        <v>37</v>
      </c>
      <c r="B12" s="2">
        <v>0</v>
      </c>
      <c r="C12" s="25">
        <v>4488000</v>
      </c>
      <c r="D12" s="26">
        <v>4488000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256776</v>
      </c>
      <c r="R12" s="26">
        <v>0</v>
      </c>
      <c r="S12" s="26">
        <v>0</v>
      </c>
      <c r="T12" s="26">
        <v>256776</v>
      </c>
      <c r="U12" s="26">
        <v>256776</v>
      </c>
      <c r="V12" s="26">
        <v>4488000</v>
      </c>
      <c r="W12" s="26">
        <v>-4231224</v>
      </c>
      <c r="X12" s="27">
        <v>-94.28</v>
      </c>
      <c r="Y12" s="28">
        <v>4488000</v>
      </c>
    </row>
    <row r="13" spans="1:25" ht="13.5">
      <c r="A13" s="24" t="s">
        <v>213</v>
      </c>
      <c r="B13" s="2">
        <v>0</v>
      </c>
      <c r="C13" s="25">
        <v>5600000</v>
      </c>
      <c r="D13" s="26">
        <v>5600000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5600000</v>
      </c>
      <c r="W13" s="26">
        <v>-5600000</v>
      </c>
      <c r="X13" s="27">
        <v>-100</v>
      </c>
      <c r="Y13" s="28">
        <v>5600000</v>
      </c>
    </row>
    <row r="14" spans="1:25" ht="13.5">
      <c r="A14" s="24" t="s">
        <v>39</v>
      </c>
      <c r="B14" s="2">
        <v>0</v>
      </c>
      <c r="C14" s="25">
        <v>980000</v>
      </c>
      <c r="D14" s="26">
        <v>980000</v>
      </c>
      <c r="E14" s="26">
        <v>111888</v>
      </c>
      <c r="F14" s="26">
        <v>0</v>
      </c>
      <c r="G14" s="26">
        <v>0</v>
      </c>
      <c r="H14" s="26">
        <v>111888</v>
      </c>
      <c r="I14" s="26">
        <v>224262</v>
      </c>
      <c r="J14" s="26">
        <v>308315</v>
      </c>
      <c r="K14" s="26">
        <v>111888</v>
      </c>
      <c r="L14" s="26">
        <v>644465</v>
      </c>
      <c r="M14" s="26">
        <v>111889</v>
      </c>
      <c r="N14" s="26">
        <v>111889</v>
      </c>
      <c r="O14" s="26">
        <v>111926</v>
      </c>
      <c r="P14" s="26">
        <v>335704</v>
      </c>
      <c r="Q14" s="26">
        <v>111889</v>
      </c>
      <c r="R14" s="26">
        <v>111889</v>
      </c>
      <c r="S14" s="26">
        <v>0</v>
      </c>
      <c r="T14" s="26">
        <v>223778</v>
      </c>
      <c r="U14" s="26">
        <v>1315835</v>
      </c>
      <c r="V14" s="26">
        <v>980000</v>
      </c>
      <c r="W14" s="26">
        <v>335835</v>
      </c>
      <c r="X14" s="27">
        <v>34.27</v>
      </c>
      <c r="Y14" s="28">
        <v>980000</v>
      </c>
    </row>
    <row r="15" spans="1:25" ht="13.5">
      <c r="A15" s="24" t="s">
        <v>40</v>
      </c>
      <c r="B15" s="2">
        <v>0</v>
      </c>
      <c r="C15" s="25">
        <v>1000000</v>
      </c>
      <c r="D15" s="26">
        <v>1000000</v>
      </c>
      <c r="E15" s="26">
        <v>2114772</v>
      </c>
      <c r="F15" s="26">
        <v>0</v>
      </c>
      <c r="G15" s="26">
        <v>0</v>
      </c>
      <c r="H15" s="26">
        <v>2114772</v>
      </c>
      <c r="I15" s="26">
        <v>0</v>
      </c>
      <c r="J15" s="26">
        <v>0</v>
      </c>
      <c r="K15" s="26">
        <v>1326513</v>
      </c>
      <c r="L15" s="26">
        <v>1326513</v>
      </c>
      <c r="M15" s="26">
        <v>706268</v>
      </c>
      <c r="N15" s="26">
        <v>1156337</v>
      </c>
      <c r="O15" s="26">
        <v>1163263</v>
      </c>
      <c r="P15" s="26">
        <v>3025868</v>
      </c>
      <c r="Q15" s="26">
        <v>5807895</v>
      </c>
      <c r="R15" s="26">
        <v>1302828</v>
      </c>
      <c r="S15" s="26">
        <v>0</v>
      </c>
      <c r="T15" s="26">
        <v>7110723</v>
      </c>
      <c r="U15" s="26">
        <v>13577876</v>
      </c>
      <c r="V15" s="26">
        <v>1000000</v>
      </c>
      <c r="W15" s="26">
        <v>12577876</v>
      </c>
      <c r="X15" s="27">
        <v>1257.79</v>
      </c>
      <c r="Y15" s="28">
        <v>1000000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0</v>
      </c>
      <c r="C17" s="25">
        <v>124924513</v>
      </c>
      <c r="D17" s="26">
        <v>124924513</v>
      </c>
      <c r="E17" s="26">
        <v>2277485</v>
      </c>
      <c r="F17" s="26">
        <v>6059569</v>
      </c>
      <c r="G17" s="26">
        <v>2481274</v>
      </c>
      <c r="H17" s="26">
        <v>10818328</v>
      </c>
      <c r="I17" s="26">
        <v>3410839</v>
      </c>
      <c r="J17" s="26">
        <v>3763678</v>
      </c>
      <c r="K17" s="26">
        <v>4234610</v>
      </c>
      <c r="L17" s="26">
        <v>11409127</v>
      </c>
      <c r="M17" s="26">
        <v>3442450</v>
      </c>
      <c r="N17" s="26">
        <v>4793917</v>
      </c>
      <c r="O17" s="26">
        <v>4491998</v>
      </c>
      <c r="P17" s="26">
        <v>12728365</v>
      </c>
      <c r="Q17" s="26">
        <v>22436160</v>
      </c>
      <c r="R17" s="26">
        <v>14338738</v>
      </c>
      <c r="S17" s="26">
        <v>0</v>
      </c>
      <c r="T17" s="26">
        <v>36774898</v>
      </c>
      <c r="U17" s="26">
        <v>71730718</v>
      </c>
      <c r="V17" s="26">
        <v>124924513</v>
      </c>
      <c r="W17" s="26">
        <v>-53193795</v>
      </c>
      <c r="X17" s="27">
        <v>-42.58</v>
      </c>
      <c r="Y17" s="28">
        <v>124924513</v>
      </c>
    </row>
    <row r="18" spans="1:25" ht="13.5">
      <c r="A18" s="36" t="s">
        <v>43</v>
      </c>
      <c r="B18" s="37">
        <f>SUM(B11:B17)</f>
        <v>0</v>
      </c>
      <c r="C18" s="38">
        <f aca="true" t="shared" si="1" ref="C18:Y18">SUM(C11:C17)</f>
        <v>156995994</v>
      </c>
      <c r="D18" s="39">
        <f t="shared" si="1"/>
        <v>156995994</v>
      </c>
      <c r="E18" s="39">
        <f t="shared" si="1"/>
        <v>8035280</v>
      </c>
      <c r="F18" s="39">
        <f t="shared" si="1"/>
        <v>9551182</v>
      </c>
      <c r="G18" s="39">
        <f t="shared" si="1"/>
        <v>5924759</v>
      </c>
      <c r="H18" s="39">
        <f t="shared" si="1"/>
        <v>23511221</v>
      </c>
      <c r="I18" s="39">
        <f t="shared" si="1"/>
        <v>6977493</v>
      </c>
      <c r="J18" s="39">
        <f t="shared" si="1"/>
        <v>7436152</v>
      </c>
      <c r="K18" s="39">
        <f t="shared" si="1"/>
        <v>9049954</v>
      </c>
      <c r="L18" s="39">
        <f t="shared" si="1"/>
        <v>23463599</v>
      </c>
      <c r="M18" s="39">
        <f t="shared" si="1"/>
        <v>7566733</v>
      </c>
      <c r="N18" s="39">
        <f t="shared" si="1"/>
        <v>9580208</v>
      </c>
      <c r="O18" s="39">
        <f t="shared" si="1"/>
        <v>9489786</v>
      </c>
      <c r="P18" s="39">
        <f t="shared" si="1"/>
        <v>26636727</v>
      </c>
      <c r="Q18" s="39">
        <f t="shared" si="1"/>
        <v>31911134</v>
      </c>
      <c r="R18" s="39">
        <f t="shared" si="1"/>
        <v>19338189</v>
      </c>
      <c r="S18" s="39">
        <f t="shared" si="1"/>
        <v>0</v>
      </c>
      <c r="T18" s="39">
        <f t="shared" si="1"/>
        <v>51249323</v>
      </c>
      <c r="U18" s="39">
        <f t="shared" si="1"/>
        <v>124860870</v>
      </c>
      <c r="V18" s="39">
        <f t="shared" si="1"/>
        <v>156995994</v>
      </c>
      <c r="W18" s="39">
        <f t="shared" si="1"/>
        <v>-32135124</v>
      </c>
      <c r="X18" s="33">
        <f>+IF(V18&lt;&gt;0,(W18/V18)*100,0)</f>
        <v>-20.468754126299554</v>
      </c>
      <c r="Y18" s="40">
        <f t="shared" si="1"/>
        <v>156995994</v>
      </c>
    </row>
    <row r="19" spans="1:25" ht="13.5">
      <c r="A19" s="36" t="s">
        <v>44</v>
      </c>
      <c r="B19" s="41">
        <f>+B10-B18</f>
        <v>0</v>
      </c>
      <c r="C19" s="42">
        <f aca="true" t="shared" si="2" ref="C19:Y19">+C10-C18</f>
        <v>-13247994</v>
      </c>
      <c r="D19" s="43">
        <f t="shared" si="2"/>
        <v>-13247994</v>
      </c>
      <c r="E19" s="43">
        <f t="shared" si="2"/>
        <v>25598323</v>
      </c>
      <c r="F19" s="43">
        <f t="shared" si="2"/>
        <v>9092101</v>
      </c>
      <c r="G19" s="43">
        <f t="shared" si="2"/>
        <v>2408182</v>
      </c>
      <c r="H19" s="43">
        <f t="shared" si="2"/>
        <v>37098606</v>
      </c>
      <c r="I19" s="43">
        <f t="shared" si="2"/>
        <v>643861</v>
      </c>
      <c r="J19" s="43">
        <f t="shared" si="2"/>
        <v>21179161</v>
      </c>
      <c r="K19" s="43">
        <f t="shared" si="2"/>
        <v>61763</v>
      </c>
      <c r="L19" s="43">
        <f t="shared" si="2"/>
        <v>21884785</v>
      </c>
      <c r="M19" s="43">
        <f t="shared" si="2"/>
        <v>1966909</v>
      </c>
      <c r="N19" s="43">
        <f t="shared" si="2"/>
        <v>-1930230</v>
      </c>
      <c r="O19" s="43">
        <f t="shared" si="2"/>
        <v>12519080</v>
      </c>
      <c r="P19" s="43">
        <f t="shared" si="2"/>
        <v>12555759</v>
      </c>
      <c r="Q19" s="43">
        <f t="shared" si="2"/>
        <v>-24287713</v>
      </c>
      <c r="R19" s="43">
        <f t="shared" si="2"/>
        <v>-4451716</v>
      </c>
      <c r="S19" s="43">
        <f t="shared" si="2"/>
        <v>0</v>
      </c>
      <c r="T19" s="43">
        <f t="shared" si="2"/>
        <v>-28739429</v>
      </c>
      <c r="U19" s="43">
        <f t="shared" si="2"/>
        <v>42799721</v>
      </c>
      <c r="V19" s="43">
        <f>IF(D10=D18,0,V10-V18)</f>
        <v>-13247994</v>
      </c>
      <c r="W19" s="43">
        <f t="shared" si="2"/>
        <v>56047715</v>
      </c>
      <c r="X19" s="44">
        <f>+IF(V19&lt;&gt;0,(W19/V19)*100,0)</f>
        <v>-423.06567318795584</v>
      </c>
      <c r="Y19" s="45">
        <f t="shared" si="2"/>
        <v>-13247994</v>
      </c>
    </row>
    <row r="20" spans="1:25" ht="13.5">
      <c r="A20" s="24" t="s">
        <v>45</v>
      </c>
      <c r="B20" s="2">
        <v>0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2793906</v>
      </c>
      <c r="P20" s="26">
        <v>2793906</v>
      </c>
      <c r="Q20" s="26">
        <v>0</v>
      </c>
      <c r="R20" s="26">
        <v>0</v>
      </c>
      <c r="S20" s="26">
        <v>0</v>
      </c>
      <c r="T20" s="26">
        <v>0</v>
      </c>
      <c r="U20" s="26">
        <v>2793906</v>
      </c>
      <c r="V20" s="26">
        <v>0</v>
      </c>
      <c r="W20" s="26">
        <v>2793906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0</v>
      </c>
      <c r="C22" s="53">
        <f aca="true" t="shared" si="3" ref="C22:Y22">SUM(C19:C21)</f>
        <v>-13247994</v>
      </c>
      <c r="D22" s="54">
        <f t="shared" si="3"/>
        <v>-13247994</v>
      </c>
      <c r="E22" s="54">
        <f t="shared" si="3"/>
        <v>25598323</v>
      </c>
      <c r="F22" s="54">
        <f t="shared" si="3"/>
        <v>9092101</v>
      </c>
      <c r="G22" s="54">
        <f t="shared" si="3"/>
        <v>2408182</v>
      </c>
      <c r="H22" s="54">
        <f t="shared" si="3"/>
        <v>37098606</v>
      </c>
      <c r="I22" s="54">
        <f t="shared" si="3"/>
        <v>643861</v>
      </c>
      <c r="J22" s="54">
        <f t="shared" si="3"/>
        <v>21179161</v>
      </c>
      <c r="K22" s="54">
        <f t="shared" si="3"/>
        <v>61763</v>
      </c>
      <c r="L22" s="54">
        <f t="shared" si="3"/>
        <v>21884785</v>
      </c>
      <c r="M22" s="54">
        <f t="shared" si="3"/>
        <v>1966909</v>
      </c>
      <c r="N22" s="54">
        <f t="shared" si="3"/>
        <v>-1930230</v>
      </c>
      <c r="O22" s="54">
        <f t="shared" si="3"/>
        <v>15312986</v>
      </c>
      <c r="P22" s="54">
        <f t="shared" si="3"/>
        <v>15349665</v>
      </c>
      <c r="Q22" s="54">
        <f t="shared" si="3"/>
        <v>-24287713</v>
      </c>
      <c r="R22" s="54">
        <f t="shared" si="3"/>
        <v>-4451716</v>
      </c>
      <c r="S22" s="54">
        <f t="shared" si="3"/>
        <v>0</v>
      </c>
      <c r="T22" s="54">
        <f t="shared" si="3"/>
        <v>-28739429</v>
      </c>
      <c r="U22" s="54">
        <f t="shared" si="3"/>
        <v>45593627</v>
      </c>
      <c r="V22" s="54">
        <f t="shared" si="3"/>
        <v>-13247994</v>
      </c>
      <c r="W22" s="54">
        <f t="shared" si="3"/>
        <v>58841621</v>
      </c>
      <c r="X22" s="55">
        <f>+IF(V22&lt;&gt;0,(W22/V22)*100,0)</f>
        <v>-444.15494904360617</v>
      </c>
      <c r="Y22" s="56">
        <f t="shared" si="3"/>
        <v>-13247994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0</v>
      </c>
      <c r="C24" s="42">
        <f aca="true" t="shared" si="4" ref="C24:Y24">SUM(C22:C23)</f>
        <v>-13247994</v>
      </c>
      <c r="D24" s="43">
        <f t="shared" si="4"/>
        <v>-13247994</v>
      </c>
      <c r="E24" s="43">
        <f t="shared" si="4"/>
        <v>25598323</v>
      </c>
      <c r="F24" s="43">
        <f t="shared" si="4"/>
        <v>9092101</v>
      </c>
      <c r="G24" s="43">
        <f t="shared" si="4"/>
        <v>2408182</v>
      </c>
      <c r="H24" s="43">
        <f t="shared" si="4"/>
        <v>37098606</v>
      </c>
      <c r="I24" s="43">
        <f t="shared" si="4"/>
        <v>643861</v>
      </c>
      <c r="J24" s="43">
        <f t="shared" si="4"/>
        <v>21179161</v>
      </c>
      <c r="K24" s="43">
        <f t="shared" si="4"/>
        <v>61763</v>
      </c>
      <c r="L24" s="43">
        <f t="shared" si="4"/>
        <v>21884785</v>
      </c>
      <c r="M24" s="43">
        <f t="shared" si="4"/>
        <v>1966909</v>
      </c>
      <c r="N24" s="43">
        <f t="shared" si="4"/>
        <v>-1930230</v>
      </c>
      <c r="O24" s="43">
        <f t="shared" si="4"/>
        <v>15312986</v>
      </c>
      <c r="P24" s="43">
        <f t="shared" si="4"/>
        <v>15349665</v>
      </c>
      <c r="Q24" s="43">
        <f t="shared" si="4"/>
        <v>-24287713</v>
      </c>
      <c r="R24" s="43">
        <f t="shared" si="4"/>
        <v>-4451716</v>
      </c>
      <c r="S24" s="43">
        <f t="shared" si="4"/>
        <v>0</v>
      </c>
      <c r="T24" s="43">
        <f t="shared" si="4"/>
        <v>-28739429</v>
      </c>
      <c r="U24" s="43">
        <f t="shared" si="4"/>
        <v>45593627</v>
      </c>
      <c r="V24" s="43">
        <f t="shared" si="4"/>
        <v>-13247994</v>
      </c>
      <c r="W24" s="43">
        <f t="shared" si="4"/>
        <v>58841621</v>
      </c>
      <c r="X24" s="44">
        <f>+IF(V24&lt;&gt;0,(W24/V24)*100,0)</f>
        <v>-444.15494904360617</v>
      </c>
      <c r="Y24" s="45">
        <f t="shared" si="4"/>
        <v>-13247994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0</v>
      </c>
      <c r="C27" s="65">
        <v>32612000</v>
      </c>
      <c r="D27" s="66">
        <v>0</v>
      </c>
      <c r="E27" s="66">
        <v>2490933</v>
      </c>
      <c r="F27" s="66">
        <v>74371</v>
      </c>
      <c r="G27" s="66">
        <v>1832252</v>
      </c>
      <c r="H27" s="66">
        <v>4397556</v>
      </c>
      <c r="I27" s="66">
        <v>1727506</v>
      </c>
      <c r="J27" s="66">
        <v>2068529</v>
      </c>
      <c r="K27" s="66">
        <v>4734883</v>
      </c>
      <c r="L27" s="66">
        <v>8530918</v>
      </c>
      <c r="M27" s="66">
        <v>996727</v>
      </c>
      <c r="N27" s="66">
        <v>3867552</v>
      </c>
      <c r="O27" s="66">
        <v>1187848</v>
      </c>
      <c r="P27" s="66">
        <v>6052127</v>
      </c>
      <c r="Q27" s="66">
        <v>523941</v>
      </c>
      <c r="R27" s="66">
        <v>0</v>
      </c>
      <c r="S27" s="66">
        <v>0</v>
      </c>
      <c r="T27" s="66">
        <v>523941</v>
      </c>
      <c r="U27" s="66">
        <v>19504542</v>
      </c>
      <c r="V27" s="66">
        <v>0</v>
      </c>
      <c r="W27" s="66">
        <v>19504542</v>
      </c>
      <c r="X27" s="67">
        <v>0</v>
      </c>
      <c r="Y27" s="68">
        <v>0</v>
      </c>
    </row>
    <row r="28" spans="1:25" ht="13.5">
      <c r="A28" s="69" t="s">
        <v>45</v>
      </c>
      <c r="B28" s="2">
        <v>0</v>
      </c>
      <c r="C28" s="25">
        <v>23317000</v>
      </c>
      <c r="D28" s="26">
        <v>0</v>
      </c>
      <c r="E28" s="26">
        <v>2434550</v>
      </c>
      <c r="F28" s="26">
        <v>0</v>
      </c>
      <c r="G28" s="26">
        <v>640302</v>
      </c>
      <c r="H28" s="26">
        <v>3074852</v>
      </c>
      <c r="I28" s="26">
        <v>0</v>
      </c>
      <c r="J28" s="26">
        <v>0</v>
      </c>
      <c r="K28" s="26">
        <v>0</v>
      </c>
      <c r="L28" s="26">
        <v>0</v>
      </c>
      <c r="M28" s="26">
        <v>978094</v>
      </c>
      <c r="N28" s="26">
        <v>3727090</v>
      </c>
      <c r="O28" s="26">
        <v>1103733</v>
      </c>
      <c r="P28" s="26">
        <v>5808917</v>
      </c>
      <c r="Q28" s="26">
        <v>352863</v>
      </c>
      <c r="R28" s="26">
        <v>0</v>
      </c>
      <c r="S28" s="26">
        <v>0</v>
      </c>
      <c r="T28" s="26">
        <v>352863</v>
      </c>
      <c r="U28" s="26">
        <v>9236632</v>
      </c>
      <c r="V28" s="26">
        <v>0</v>
      </c>
      <c r="W28" s="26">
        <v>9236632</v>
      </c>
      <c r="X28" s="27">
        <v>0</v>
      </c>
      <c r="Y28" s="28">
        <v>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9295000</v>
      </c>
      <c r="D31" s="26">
        <v>0</v>
      </c>
      <c r="E31" s="26">
        <v>56383</v>
      </c>
      <c r="F31" s="26">
        <v>74371</v>
      </c>
      <c r="G31" s="26">
        <v>1191950</v>
      </c>
      <c r="H31" s="26">
        <v>1322704</v>
      </c>
      <c r="I31" s="26">
        <v>1727506</v>
      </c>
      <c r="J31" s="26">
        <v>2068529</v>
      </c>
      <c r="K31" s="26">
        <v>4734883</v>
      </c>
      <c r="L31" s="26">
        <v>8530918</v>
      </c>
      <c r="M31" s="26">
        <v>18633</v>
      </c>
      <c r="N31" s="26">
        <v>140473</v>
      </c>
      <c r="O31" s="26">
        <v>84115</v>
      </c>
      <c r="P31" s="26">
        <v>243221</v>
      </c>
      <c r="Q31" s="26">
        <v>14763</v>
      </c>
      <c r="R31" s="26">
        <v>0</v>
      </c>
      <c r="S31" s="26">
        <v>0</v>
      </c>
      <c r="T31" s="26">
        <v>14763</v>
      </c>
      <c r="U31" s="26">
        <v>10111606</v>
      </c>
      <c r="V31" s="26">
        <v>0</v>
      </c>
      <c r="W31" s="26">
        <v>10111606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32612000</v>
      </c>
      <c r="D32" s="66">
        <f t="shared" si="5"/>
        <v>0</v>
      </c>
      <c r="E32" s="66">
        <f t="shared" si="5"/>
        <v>2490933</v>
      </c>
      <c r="F32" s="66">
        <f t="shared" si="5"/>
        <v>74371</v>
      </c>
      <c r="G32" s="66">
        <f t="shared" si="5"/>
        <v>1832252</v>
      </c>
      <c r="H32" s="66">
        <f t="shared" si="5"/>
        <v>4397556</v>
      </c>
      <c r="I32" s="66">
        <f t="shared" si="5"/>
        <v>1727506</v>
      </c>
      <c r="J32" s="66">
        <f t="shared" si="5"/>
        <v>2068529</v>
      </c>
      <c r="K32" s="66">
        <f t="shared" si="5"/>
        <v>4734883</v>
      </c>
      <c r="L32" s="66">
        <f t="shared" si="5"/>
        <v>8530918</v>
      </c>
      <c r="M32" s="66">
        <f t="shared" si="5"/>
        <v>996727</v>
      </c>
      <c r="N32" s="66">
        <f t="shared" si="5"/>
        <v>3867563</v>
      </c>
      <c r="O32" s="66">
        <f t="shared" si="5"/>
        <v>1187848</v>
      </c>
      <c r="P32" s="66">
        <f t="shared" si="5"/>
        <v>6052138</v>
      </c>
      <c r="Q32" s="66">
        <f t="shared" si="5"/>
        <v>367626</v>
      </c>
      <c r="R32" s="66">
        <f t="shared" si="5"/>
        <v>0</v>
      </c>
      <c r="S32" s="66">
        <f t="shared" si="5"/>
        <v>0</v>
      </c>
      <c r="T32" s="66">
        <f t="shared" si="5"/>
        <v>367626</v>
      </c>
      <c r="U32" s="66">
        <f t="shared" si="5"/>
        <v>19348238</v>
      </c>
      <c r="V32" s="66">
        <f t="shared" si="5"/>
        <v>0</v>
      </c>
      <c r="W32" s="66">
        <f t="shared" si="5"/>
        <v>19348238</v>
      </c>
      <c r="X32" s="67">
        <f>+IF(V32&lt;&gt;0,(W32/V32)*100,0)</f>
        <v>0</v>
      </c>
      <c r="Y32" s="68">
        <f t="shared" si="5"/>
        <v>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63037214</v>
      </c>
      <c r="C35" s="25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7">
        <v>0</v>
      </c>
      <c r="Y35" s="28">
        <v>0</v>
      </c>
    </row>
    <row r="36" spans="1:25" ht="13.5">
      <c r="A36" s="24" t="s">
        <v>56</v>
      </c>
      <c r="B36" s="2">
        <v>1082190753</v>
      </c>
      <c r="C36" s="25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7">
        <v>0</v>
      </c>
      <c r="Y36" s="28">
        <v>0</v>
      </c>
    </row>
    <row r="37" spans="1:25" ht="13.5">
      <c r="A37" s="24" t="s">
        <v>57</v>
      </c>
      <c r="B37" s="2">
        <v>24145961</v>
      </c>
      <c r="C37" s="25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7">
        <v>0</v>
      </c>
      <c r="Y37" s="28">
        <v>0</v>
      </c>
    </row>
    <row r="38" spans="1:25" ht="13.5">
      <c r="A38" s="24" t="s">
        <v>58</v>
      </c>
      <c r="B38" s="2">
        <v>9951618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8">
        <v>0</v>
      </c>
    </row>
    <row r="39" spans="1:25" ht="13.5">
      <c r="A39" s="24" t="s">
        <v>59</v>
      </c>
      <c r="B39" s="2">
        <v>1111130388</v>
      </c>
      <c r="C39" s="25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7">
        <v>0</v>
      </c>
      <c r="Y39" s="28">
        <v>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29232835</v>
      </c>
      <c r="C42" s="25">
        <v>5584012</v>
      </c>
      <c r="D42" s="26">
        <v>5584012</v>
      </c>
      <c r="E42" s="26">
        <v>21748225</v>
      </c>
      <c r="F42" s="26">
        <v>2652597</v>
      </c>
      <c r="G42" s="26">
        <v>-4302382</v>
      </c>
      <c r="H42" s="26">
        <v>20098440</v>
      </c>
      <c r="I42" s="26">
        <v>-7184836</v>
      </c>
      <c r="J42" s="26">
        <v>24919144</v>
      </c>
      <c r="K42" s="26">
        <v>-2297596</v>
      </c>
      <c r="L42" s="26">
        <v>15436712</v>
      </c>
      <c r="M42" s="26">
        <v>-1178352</v>
      </c>
      <c r="N42" s="26">
        <v>-4676911</v>
      </c>
      <c r="O42" s="26">
        <v>16789711</v>
      </c>
      <c r="P42" s="26">
        <v>10934448</v>
      </c>
      <c r="Q42" s="26">
        <v>-3213106</v>
      </c>
      <c r="R42" s="26">
        <v>-4801064</v>
      </c>
      <c r="S42" s="26">
        <v>0</v>
      </c>
      <c r="T42" s="26">
        <v>-8014170</v>
      </c>
      <c r="U42" s="26">
        <v>38455430</v>
      </c>
      <c r="V42" s="26">
        <v>5584012</v>
      </c>
      <c r="W42" s="26">
        <v>32871418</v>
      </c>
      <c r="X42" s="27">
        <v>588.67</v>
      </c>
      <c r="Y42" s="28">
        <v>5584012</v>
      </c>
    </row>
    <row r="43" spans="1:25" ht="13.5">
      <c r="A43" s="24" t="s">
        <v>62</v>
      </c>
      <c r="B43" s="2">
        <v>-29659176</v>
      </c>
      <c r="C43" s="25">
        <v>0</v>
      </c>
      <c r="D43" s="26">
        <v>0</v>
      </c>
      <c r="E43" s="26">
        <v>-3224192</v>
      </c>
      <c r="F43" s="26">
        <v>-14194383</v>
      </c>
      <c r="G43" s="26">
        <v>-634915</v>
      </c>
      <c r="H43" s="26">
        <v>-18053490</v>
      </c>
      <c r="I43" s="26">
        <v>3272494</v>
      </c>
      <c r="J43" s="26">
        <v>-2594960</v>
      </c>
      <c r="K43" s="26">
        <v>-23121490</v>
      </c>
      <c r="L43" s="26">
        <v>-22443956</v>
      </c>
      <c r="M43" s="26">
        <v>5113119</v>
      </c>
      <c r="N43" s="26">
        <v>-867563</v>
      </c>
      <c r="O43" s="26">
        <v>5908982</v>
      </c>
      <c r="P43" s="26">
        <v>10154538</v>
      </c>
      <c r="Q43" s="26">
        <v>-352863</v>
      </c>
      <c r="R43" s="26">
        <v>-700076</v>
      </c>
      <c r="S43" s="26">
        <v>0</v>
      </c>
      <c r="T43" s="26">
        <v>-1052939</v>
      </c>
      <c r="U43" s="26">
        <v>-31395847</v>
      </c>
      <c r="V43" s="26">
        <v>0</v>
      </c>
      <c r="W43" s="26">
        <v>-31395847</v>
      </c>
      <c r="X43" s="27">
        <v>0</v>
      </c>
      <c r="Y43" s="28">
        <v>0</v>
      </c>
    </row>
    <row r="44" spans="1:25" ht="13.5">
      <c r="A44" s="24" t="s">
        <v>63</v>
      </c>
      <c r="B44" s="2">
        <v>-1340265</v>
      </c>
      <c r="C44" s="25">
        <v>0</v>
      </c>
      <c r="D44" s="26">
        <v>0</v>
      </c>
      <c r="E44" s="26">
        <v>-113261</v>
      </c>
      <c r="F44" s="26">
        <v>-105731</v>
      </c>
      <c r="G44" s="26">
        <v>-103647</v>
      </c>
      <c r="H44" s="26">
        <v>-322639</v>
      </c>
      <c r="I44" s="26">
        <v>-220752</v>
      </c>
      <c r="J44" s="26">
        <v>-113925</v>
      </c>
      <c r="K44" s="26">
        <v>-108617</v>
      </c>
      <c r="L44" s="26">
        <v>-443294</v>
      </c>
      <c r="M44" s="26">
        <v>-109693</v>
      </c>
      <c r="N44" s="26">
        <v>-104645</v>
      </c>
      <c r="O44" s="26">
        <v>-107938</v>
      </c>
      <c r="P44" s="26">
        <v>-322276</v>
      </c>
      <c r="Q44" s="26">
        <v>-110038</v>
      </c>
      <c r="R44" s="26">
        <v>-104370</v>
      </c>
      <c r="S44" s="26">
        <v>0</v>
      </c>
      <c r="T44" s="26">
        <v>-214408</v>
      </c>
      <c r="U44" s="26">
        <v>-1302617</v>
      </c>
      <c r="V44" s="26">
        <v>0</v>
      </c>
      <c r="W44" s="26">
        <v>-1302617</v>
      </c>
      <c r="X44" s="27">
        <v>0</v>
      </c>
      <c r="Y44" s="28">
        <v>0</v>
      </c>
    </row>
    <row r="45" spans="1:25" ht="13.5">
      <c r="A45" s="36" t="s">
        <v>64</v>
      </c>
      <c r="B45" s="3">
        <v>14476086</v>
      </c>
      <c r="C45" s="65">
        <v>5584012</v>
      </c>
      <c r="D45" s="66">
        <v>5584012</v>
      </c>
      <c r="E45" s="66">
        <v>42889253</v>
      </c>
      <c r="F45" s="66">
        <v>31241736</v>
      </c>
      <c r="G45" s="66">
        <v>26200792</v>
      </c>
      <c r="H45" s="66">
        <v>26200792</v>
      </c>
      <c r="I45" s="66">
        <v>22067698</v>
      </c>
      <c r="J45" s="66">
        <v>44277957</v>
      </c>
      <c r="K45" s="66">
        <v>18750254</v>
      </c>
      <c r="L45" s="66">
        <v>18750254</v>
      </c>
      <c r="M45" s="66">
        <v>22575328</v>
      </c>
      <c r="N45" s="66">
        <v>16926209</v>
      </c>
      <c r="O45" s="66">
        <v>39516964</v>
      </c>
      <c r="P45" s="66">
        <v>39516964</v>
      </c>
      <c r="Q45" s="66">
        <v>35840957</v>
      </c>
      <c r="R45" s="66">
        <v>30235447</v>
      </c>
      <c r="S45" s="66">
        <v>30235447</v>
      </c>
      <c r="T45" s="66">
        <v>30235447</v>
      </c>
      <c r="U45" s="66">
        <v>30235447</v>
      </c>
      <c r="V45" s="66">
        <v>5584012</v>
      </c>
      <c r="W45" s="66">
        <v>24651435</v>
      </c>
      <c r="X45" s="67">
        <v>441.46</v>
      </c>
      <c r="Y45" s="68">
        <v>5584012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0</v>
      </c>
      <c r="C49" s="95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0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85853000</v>
      </c>
      <c r="E5" s="66">
        <f t="shared" si="0"/>
        <v>85853000</v>
      </c>
      <c r="F5" s="66">
        <f t="shared" si="0"/>
        <v>27393085</v>
      </c>
      <c r="G5" s="66">
        <f t="shared" si="0"/>
        <v>12398600</v>
      </c>
      <c r="H5" s="66">
        <f t="shared" si="0"/>
        <v>1981096</v>
      </c>
      <c r="I5" s="66">
        <f t="shared" si="0"/>
        <v>41772781</v>
      </c>
      <c r="J5" s="66">
        <f t="shared" si="0"/>
        <v>1894228</v>
      </c>
      <c r="K5" s="66">
        <f t="shared" si="0"/>
        <v>23137236</v>
      </c>
      <c r="L5" s="66">
        <f t="shared" si="0"/>
        <v>3528069</v>
      </c>
      <c r="M5" s="66">
        <f t="shared" si="0"/>
        <v>28559533</v>
      </c>
      <c r="N5" s="66">
        <f t="shared" si="0"/>
        <v>3959673</v>
      </c>
      <c r="O5" s="66">
        <f t="shared" si="0"/>
        <v>1696748</v>
      </c>
      <c r="P5" s="66">
        <f t="shared" si="0"/>
        <v>19386166</v>
      </c>
      <c r="Q5" s="66">
        <f t="shared" si="0"/>
        <v>25042587</v>
      </c>
      <c r="R5" s="66">
        <f t="shared" si="0"/>
        <v>2089601</v>
      </c>
      <c r="S5" s="66">
        <f t="shared" si="0"/>
        <v>9129404</v>
      </c>
      <c r="T5" s="66">
        <f t="shared" si="0"/>
        <v>0</v>
      </c>
      <c r="U5" s="66">
        <f t="shared" si="0"/>
        <v>11219005</v>
      </c>
      <c r="V5" s="66">
        <f t="shared" si="0"/>
        <v>106593906</v>
      </c>
      <c r="W5" s="66">
        <f t="shared" si="0"/>
        <v>85853000</v>
      </c>
      <c r="X5" s="66">
        <f t="shared" si="0"/>
        <v>20740906</v>
      </c>
      <c r="Y5" s="103">
        <f>+IF(W5&lt;&gt;0,+(X5/W5)*100,0)</f>
        <v>24.158626955377212</v>
      </c>
      <c r="Z5" s="119">
        <f>SUM(Z6:Z8)</f>
        <v>85853000</v>
      </c>
    </row>
    <row r="6" spans="1:26" ht="13.5">
      <c r="A6" s="104" t="s">
        <v>74</v>
      </c>
      <c r="B6" s="102"/>
      <c r="C6" s="121"/>
      <c r="D6" s="122"/>
      <c r="E6" s="26"/>
      <c r="F6" s="26"/>
      <c r="G6" s="26">
        <v>4201</v>
      </c>
      <c r="H6" s="26">
        <v>99</v>
      </c>
      <c r="I6" s="26">
        <v>4300</v>
      </c>
      <c r="J6" s="26">
        <v>17826</v>
      </c>
      <c r="K6" s="26">
        <v>6024</v>
      </c>
      <c r="L6" s="26">
        <v>8246</v>
      </c>
      <c r="M6" s="26">
        <v>32096</v>
      </c>
      <c r="N6" s="26">
        <v>12591</v>
      </c>
      <c r="O6" s="26">
        <v>3345</v>
      </c>
      <c r="P6" s="26">
        <v>8722</v>
      </c>
      <c r="Q6" s="26">
        <v>24658</v>
      </c>
      <c r="R6" s="26"/>
      <c r="S6" s="26"/>
      <c r="T6" s="26"/>
      <c r="U6" s="26"/>
      <c r="V6" s="26">
        <v>61054</v>
      </c>
      <c r="W6" s="26"/>
      <c r="X6" s="26">
        <v>61054</v>
      </c>
      <c r="Y6" s="106">
        <v>0</v>
      </c>
      <c r="Z6" s="121"/>
    </row>
    <row r="7" spans="1:26" ht="13.5">
      <c r="A7" s="104" t="s">
        <v>75</v>
      </c>
      <c r="B7" s="102"/>
      <c r="C7" s="123"/>
      <c r="D7" s="124">
        <v>74745000</v>
      </c>
      <c r="E7" s="125">
        <v>74745000</v>
      </c>
      <c r="F7" s="125">
        <v>27389518</v>
      </c>
      <c r="G7" s="125">
        <v>12389980</v>
      </c>
      <c r="H7" s="125">
        <v>1950020</v>
      </c>
      <c r="I7" s="125">
        <v>41729518</v>
      </c>
      <c r="J7" s="125">
        <v>1873345</v>
      </c>
      <c r="K7" s="125">
        <v>23126841</v>
      </c>
      <c r="L7" s="125">
        <v>3502940</v>
      </c>
      <c r="M7" s="125">
        <v>28503126</v>
      </c>
      <c r="N7" s="125">
        <v>3930611</v>
      </c>
      <c r="O7" s="125">
        <v>1626245</v>
      </c>
      <c r="P7" s="125">
        <v>19322000</v>
      </c>
      <c r="Q7" s="125">
        <v>24878856</v>
      </c>
      <c r="R7" s="125">
        <v>2080667</v>
      </c>
      <c r="S7" s="125">
        <v>9117584</v>
      </c>
      <c r="T7" s="125"/>
      <c r="U7" s="125">
        <v>11198251</v>
      </c>
      <c r="V7" s="125">
        <v>106309751</v>
      </c>
      <c r="W7" s="125">
        <v>74745000</v>
      </c>
      <c r="X7" s="125">
        <v>31564751</v>
      </c>
      <c r="Y7" s="107">
        <v>42.23</v>
      </c>
      <c r="Z7" s="123">
        <v>74745000</v>
      </c>
    </row>
    <row r="8" spans="1:26" ht="13.5">
      <c r="A8" s="104" t="s">
        <v>76</v>
      </c>
      <c r="B8" s="102"/>
      <c r="C8" s="121"/>
      <c r="D8" s="122">
        <v>11108000</v>
      </c>
      <c r="E8" s="26">
        <v>11108000</v>
      </c>
      <c r="F8" s="26">
        <v>3567</v>
      </c>
      <c r="G8" s="26">
        <v>4419</v>
      </c>
      <c r="H8" s="26">
        <v>30977</v>
      </c>
      <c r="I8" s="26">
        <v>38963</v>
      </c>
      <c r="J8" s="26">
        <v>3057</v>
      </c>
      <c r="K8" s="26">
        <v>4371</v>
      </c>
      <c r="L8" s="26">
        <v>16883</v>
      </c>
      <c r="M8" s="26">
        <v>24311</v>
      </c>
      <c r="N8" s="26">
        <v>16471</v>
      </c>
      <c r="O8" s="26">
        <v>67158</v>
      </c>
      <c r="P8" s="26">
        <v>55444</v>
      </c>
      <c r="Q8" s="26">
        <v>139073</v>
      </c>
      <c r="R8" s="26">
        <v>8934</v>
      </c>
      <c r="S8" s="26">
        <v>11820</v>
      </c>
      <c r="T8" s="26"/>
      <c r="U8" s="26">
        <v>20754</v>
      </c>
      <c r="V8" s="26">
        <v>223101</v>
      </c>
      <c r="W8" s="26">
        <v>11108000</v>
      </c>
      <c r="X8" s="26">
        <v>-10884899</v>
      </c>
      <c r="Y8" s="106">
        <v>-97.99</v>
      </c>
      <c r="Z8" s="121">
        <v>11108000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802000</v>
      </c>
      <c r="E9" s="66">
        <f t="shared" si="1"/>
        <v>802000</v>
      </c>
      <c r="F9" s="66">
        <f t="shared" si="1"/>
        <v>52084</v>
      </c>
      <c r="G9" s="66">
        <f t="shared" si="1"/>
        <v>57582</v>
      </c>
      <c r="H9" s="66">
        <f t="shared" si="1"/>
        <v>32891</v>
      </c>
      <c r="I9" s="66">
        <f t="shared" si="1"/>
        <v>142557</v>
      </c>
      <c r="J9" s="66">
        <f t="shared" si="1"/>
        <v>36339</v>
      </c>
      <c r="K9" s="66">
        <f t="shared" si="1"/>
        <v>35354</v>
      </c>
      <c r="L9" s="66">
        <f t="shared" si="1"/>
        <v>67143</v>
      </c>
      <c r="M9" s="66">
        <f t="shared" si="1"/>
        <v>138836</v>
      </c>
      <c r="N9" s="66">
        <f t="shared" si="1"/>
        <v>38120</v>
      </c>
      <c r="O9" s="66">
        <f t="shared" si="1"/>
        <v>30744</v>
      </c>
      <c r="P9" s="66">
        <f t="shared" si="1"/>
        <v>27379</v>
      </c>
      <c r="Q9" s="66">
        <f t="shared" si="1"/>
        <v>96243</v>
      </c>
      <c r="R9" s="66">
        <f t="shared" si="1"/>
        <v>9634</v>
      </c>
      <c r="S9" s="66">
        <f t="shared" si="1"/>
        <v>37011</v>
      </c>
      <c r="T9" s="66">
        <f t="shared" si="1"/>
        <v>0</v>
      </c>
      <c r="U9" s="66">
        <f t="shared" si="1"/>
        <v>46645</v>
      </c>
      <c r="V9" s="66">
        <f t="shared" si="1"/>
        <v>424281</v>
      </c>
      <c r="W9" s="66">
        <f t="shared" si="1"/>
        <v>802000</v>
      </c>
      <c r="X9" s="66">
        <f t="shared" si="1"/>
        <v>-377719</v>
      </c>
      <c r="Y9" s="103">
        <f>+IF(W9&lt;&gt;0,+(X9/W9)*100,0)</f>
        <v>-47.097132169576064</v>
      </c>
      <c r="Z9" s="119">
        <f>SUM(Z10:Z14)</f>
        <v>802000</v>
      </c>
    </row>
    <row r="10" spans="1:26" ht="13.5">
      <c r="A10" s="104" t="s">
        <v>78</v>
      </c>
      <c r="B10" s="102"/>
      <c r="C10" s="121"/>
      <c r="D10" s="122">
        <v>602000</v>
      </c>
      <c r="E10" s="26">
        <v>602000</v>
      </c>
      <c r="F10" s="26">
        <v>43926</v>
      </c>
      <c r="G10" s="26">
        <v>47801</v>
      </c>
      <c r="H10" s="26">
        <v>26312</v>
      </c>
      <c r="I10" s="26">
        <v>118039</v>
      </c>
      <c r="J10" s="26">
        <v>30128</v>
      </c>
      <c r="K10" s="26">
        <v>27503</v>
      </c>
      <c r="L10" s="26">
        <v>44117</v>
      </c>
      <c r="M10" s="26">
        <v>101748</v>
      </c>
      <c r="N10" s="26">
        <v>32681</v>
      </c>
      <c r="O10" s="26">
        <v>22586</v>
      </c>
      <c r="P10" s="26">
        <v>25686</v>
      </c>
      <c r="Q10" s="26">
        <v>80953</v>
      </c>
      <c r="R10" s="26">
        <v>4459</v>
      </c>
      <c r="S10" s="26">
        <v>31879</v>
      </c>
      <c r="T10" s="26"/>
      <c r="U10" s="26">
        <v>36338</v>
      </c>
      <c r="V10" s="26">
        <v>337078</v>
      </c>
      <c r="W10" s="26">
        <v>602000</v>
      </c>
      <c r="X10" s="26">
        <v>-264922</v>
      </c>
      <c r="Y10" s="106">
        <v>-44.01</v>
      </c>
      <c r="Z10" s="121">
        <v>602000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>
        <v>200000</v>
      </c>
      <c r="E12" s="26">
        <v>200000</v>
      </c>
      <c r="F12" s="26">
        <v>8158</v>
      </c>
      <c r="G12" s="26">
        <v>9781</v>
      </c>
      <c r="H12" s="26">
        <v>6579</v>
      </c>
      <c r="I12" s="26">
        <v>24518</v>
      </c>
      <c r="J12" s="26">
        <v>6211</v>
      </c>
      <c r="K12" s="26">
        <v>7851</v>
      </c>
      <c r="L12" s="26">
        <v>23026</v>
      </c>
      <c r="M12" s="26">
        <v>37088</v>
      </c>
      <c r="N12" s="26">
        <v>5439</v>
      </c>
      <c r="O12" s="26">
        <v>8158</v>
      </c>
      <c r="P12" s="26">
        <v>1693</v>
      </c>
      <c r="Q12" s="26">
        <v>15290</v>
      </c>
      <c r="R12" s="26">
        <v>5175</v>
      </c>
      <c r="S12" s="26">
        <v>5132</v>
      </c>
      <c r="T12" s="26"/>
      <c r="U12" s="26">
        <v>10307</v>
      </c>
      <c r="V12" s="26">
        <v>87203</v>
      </c>
      <c r="W12" s="26">
        <v>200000</v>
      </c>
      <c r="X12" s="26">
        <v>-112797</v>
      </c>
      <c r="Y12" s="106">
        <v>-56.4</v>
      </c>
      <c r="Z12" s="121">
        <v>200000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3000</v>
      </c>
      <c r="E15" s="66">
        <f t="shared" si="2"/>
        <v>3000</v>
      </c>
      <c r="F15" s="66">
        <f t="shared" si="2"/>
        <v>3728</v>
      </c>
      <c r="G15" s="66">
        <f t="shared" si="2"/>
        <v>2313</v>
      </c>
      <c r="H15" s="66">
        <f t="shared" si="2"/>
        <v>360</v>
      </c>
      <c r="I15" s="66">
        <f t="shared" si="2"/>
        <v>6401</v>
      </c>
      <c r="J15" s="66">
        <f t="shared" si="2"/>
        <v>1618</v>
      </c>
      <c r="K15" s="66">
        <f t="shared" si="2"/>
        <v>539</v>
      </c>
      <c r="L15" s="66">
        <f t="shared" si="2"/>
        <v>340</v>
      </c>
      <c r="M15" s="66">
        <f t="shared" si="2"/>
        <v>2497</v>
      </c>
      <c r="N15" s="66">
        <f t="shared" si="2"/>
        <v>770</v>
      </c>
      <c r="O15" s="66">
        <f t="shared" si="2"/>
        <v>0</v>
      </c>
      <c r="P15" s="66">
        <f t="shared" si="2"/>
        <v>1899</v>
      </c>
      <c r="Q15" s="66">
        <f t="shared" si="2"/>
        <v>2669</v>
      </c>
      <c r="R15" s="66">
        <f t="shared" si="2"/>
        <v>263</v>
      </c>
      <c r="S15" s="66">
        <f t="shared" si="2"/>
        <v>0</v>
      </c>
      <c r="T15" s="66">
        <f t="shared" si="2"/>
        <v>0</v>
      </c>
      <c r="U15" s="66">
        <f t="shared" si="2"/>
        <v>263</v>
      </c>
      <c r="V15" s="66">
        <f t="shared" si="2"/>
        <v>11830</v>
      </c>
      <c r="W15" s="66">
        <f t="shared" si="2"/>
        <v>3000</v>
      </c>
      <c r="X15" s="66">
        <f t="shared" si="2"/>
        <v>8830</v>
      </c>
      <c r="Y15" s="103">
        <f>+IF(W15&lt;&gt;0,+(X15/W15)*100,0)</f>
        <v>294.3333333333333</v>
      </c>
      <c r="Z15" s="119">
        <f>SUM(Z16:Z18)</f>
        <v>3000</v>
      </c>
    </row>
    <row r="16" spans="1:26" ht="13.5">
      <c r="A16" s="104" t="s">
        <v>84</v>
      </c>
      <c r="B16" s="102"/>
      <c r="C16" s="121"/>
      <c r="D16" s="122">
        <v>3000</v>
      </c>
      <c r="E16" s="26">
        <v>3000</v>
      </c>
      <c r="F16" s="26">
        <v>2193</v>
      </c>
      <c r="G16" s="26">
        <v>1234</v>
      </c>
      <c r="H16" s="26"/>
      <c r="I16" s="26">
        <v>3427</v>
      </c>
      <c r="J16" s="26"/>
      <c r="K16" s="26"/>
      <c r="L16" s="26"/>
      <c r="M16" s="26"/>
      <c r="N16" s="26">
        <v>770</v>
      </c>
      <c r="O16" s="26"/>
      <c r="P16" s="26">
        <v>1174</v>
      </c>
      <c r="Q16" s="26">
        <v>1944</v>
      </c>
      <c r="R16" s="26"/>
      <c r="S16" s="26"/>
      <c r="T16" s="26"/>
      <c r="U16" s="26"/>
      <c r="V16" s="26">
        <v>5371</v>
      </c>
      <c r="W16" s="26">
        <v>3000</v>
      </c>
      <c r="X16" s="26">
        <v>2371</v>
      </c>
      <c r="Y16" s="106">
        <v>79.03</v>
      </c>
      <c r="Z16" s="121">
        <v>3000</v>
      </c>
    </row>
    <row r="17" spans="1:26" ht="13.5">
      <c r="A17" s="104" t="s">
        <v>85</v>
      </c>
      <c r="B17" s="102"/>
      <c r="C17" s="121"/>
      <c r="D17" s="122"/>
      <c r="E17" s="26"/>
      <c r="F17" s="26">
        <v>1535</v>
      </c>
      <c r="G17" s="26">
        <v>1079</v>
      </c>
      <c r="H17" s="26">
        <v>360</v>
      </c>
      <c r="I17" s="26">
        <v>2974</v>
      </c>
      <c r="J17" s="26">
        <v>1618</v>
      </c>
      <c r="K17" s="26">
        <v>539</v>
      </c>
      <c r="L17" s="26">
        <v>340</v>
      </c>
      <c r="M17" s="26">
        <v>2497</v>
      </c>
      <c r="N17" s="26"/>
      <c r="O17" s="26"/>
      <c r="P17" s="26">
        <v>725</v>
      </c>
      <c r="Q17" s="26">
        <v>725</v>
      </c>
      <c r="R17" s="26">
        <v>263</v>
      </c>
      <c r="S17" s="26"/>
      <c r="T17" s="26"/>
      <c r="U17" s="26">
        <v>263</v>
      </c>
      <c r="V17" s="26">
        <v>6459</v>
      </c>
      <c r="W17" s="26"/>
      <c r="X17" s="26">
        <v>6459</v>
      </c>
      <c r="Y17" s="106">
        <v>0</v>
      </c>
      <c r="Z17" s="121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57090000</v>
      </c>
      <c r="E19" s="66">
        <f t="shared" si="3"/>
        <v>57090000</v>
      </c>
      <c r="F19" s="66">
        <f t="shared" si="3"/>
        <v>6184706</v>
      </c>
      <c r="G19" s="66">
        <f t="shared" si="3"/>
        <v>6184788</v>
      </c>
      <c r="H19" s="66">
        <f t="shared" si="3"/>
        <v>6318594</v>
      </c>
      <c r="I19" s="66">
        <f t="shared" si="3"/>
        <v>18688088</v>
      </c>
      <c r="J19" s="66">
        <f t="shared" si="3"/>
        <v>5689169</v>
      </c>
      <c r="K19" s="66">
        <f t="shared" si="3"/>
        <v>5442184</v>
      </c>
      <c r="L19" s="66">
        <f t="shared" si="3"/>
        <v>5516165</v>
      </c>
      <c r="M19" s="66">
        <f t="shared" si="3"/>
        <v>16647518</v>
      </c>
      <c r="N19" s="66">
        <f t="shared" si="3"/>
        <v>5535079</v>
      </c>
      <c r="O19" s="66">
        <f t="shared" si="3"/>
        <v>5922486</v>
      </c>
      <c r="P19" s="66">
        <f t="shared" si="3"/>
        <v>5387328</v>
      </c>
      <c r="Q19" s="66">
        <f t="shared" si="3"/>
        <v>16844893</v>
      </c>
      <c r="R19" s="66">
        <f t="shared" si="3"/>
        <v>5523923</v>
      </c>
      <c r="S19" s="66">
        <f t="shared" si="3"/>
        <v>5720058</v>
      </c>
      <c r="T19" s="66">
        <f t="shared" si="3"/>
        <v>0</v>
      </c>
      <c r="U19" s="66">
        <f t="shared" si="3"/>
        <v>11243981</v>
      </c>
      <c r="V19" s="66">
        <f t="shared" si="3"/>
        <v>63424480</v>
      </c>
      <c r="W19" s="66">
        <f t="shared" si="3"/>
        <v>57090000</v>
      </c>
      <c r="X19" s="66">
        <f t="shared" si="3"/>
        <v>6334480</v>
      </c>
      <c r="Y19" s="103">
        <f>+IF(W19&lt;&gt;0,+(X19/W19)*100,0)</f>
        <v>11.095603433175688</v>
      </c>
      <c r="Z19" s="119">
        <f>SUM(Z20:Z23)</f>
        <v>57090000</v>
      </c>
    </row>
    <row r="20" spans="1:26" ht="13.5">
      <c r="A20" s="104" t="s">
        <v>88</v>
      </c>
      <c r="B20" s="102"/>
      <c r="C20" s="121"/>
      <c r="D20" s="122">
        <v>16780000</v>
      </c>
      <c r="E20" s="26">
        <v>16780000</v>
      </c>
      <c r="F20" s="26">
        <v>1692714</v>
      </c>
      <c r="G20" s="26">
        <v>1737100</v>
      </c>
      <c r="H20" s="26">
        <v>1750256</v>
      </c>
      <c r="I20" s="26">
        <v>5180070</v>
      </c>
      <c r="J20" s="26">
        <v>1359461</v>
      </c>
      <c r="K20" s="26">
        <v>1144341</v>
      </c>
      <c r="L20" s="26">
        <v>1303260</v>
      </c>
      <c r="M20" s="26">
        <v>3807062</v>
      </c>
      <c r="N20" s="26">
        <v>1303260</v>
      </c>
      <c r="O20" s="26">
        <v>1658488</v>
      </c>
      <c r="P20" s="26">
        <v>1342220</v>
      </c>
      <c r="Q20" s="26">
        <v>4303968</v>
      </c>
      <c r="R20" s="26">
        <v>1294735</v>
      </c>
      <c r="S20" s="26">
        <v>1486079</v>
      </c>
      <c r="T20" s="26"/>
      <c r="U20" s="26">
        <v>2780814</v>
      </c>
      <c r="V20" s="26">
        <v>16071914</v>
      </c>
      <c r="W20" s="26">
        <v>16780000</v>
      </c>
      <c r="X20" s="26">
        <v>-708086</v>
      </c>
      <c r="Y20" s="106">
        <v>-4.22</v>
      </c>
      <c r="Z20" s="121">
        <v>16780000</v>
      </c>
    </row>
    <row r="21" spans="1:26" ht="13.5">
      <c r="A21" s="104" t="s">
        <v>89</v>
      </c>
      <c r="B21" s="102"/>
      <c r="C21" s="121"/>
      <c r="D21" s="122">
        <v>20148000</v>
      </c>
      <c r="E21" s="26">
        <v>20148000</v>
      </c>
      <c r="F21" s="26">
        <v>2384076</v>
      </c>
      <c r="G21" s="26">
        <v>2339857</v>
      </c>
      <c r="H21" s="26">
        <v>2457152</v>
      </c>
      <c r="I21" s="26">
        <v>7181085</v>
      </c>
      <c r="J21" s="26">
        <v>2222591</v>
      </c>
      <c r="K21" s="26">
        <v>2190020</v>
      </c>
      <c r="L21" s="26">
        <v>2107218</v>
      </c>
      <c r="M21" s="26">
        <v>6519829</v>
      </c>
      <c r="N21" s="26">
        <v>2125476</v>
      </c>
      <c r="O21" s="26">
        <v>2157159</v>
      </c>
      <c r="P21" s="26">
        <v>1938613</v>
      </c>
      <c r="Q21" s="26">
        <v>6221248</v>
      </c>
      <c r="R21" s="26">
        <v>2121586</v>
      </c>
      <c r="S21" s="26">
        <v>2129625</v>
      </c>
      <c r="T21" s="26"/>
      <c r="U21" s="26">
        <v>4251211</v>
      </c>
      <c r="V21" s="26">
        <v>24173373</v>
      </c>
      <c r="W21" s="26">
        <v>20148000</v>
      </c>
      <c r="X21" s="26">
        <v>4025373</v>
      </c>
      <c r="Y21" s="106">
        <v>19.98</v>
      </c>
      <c r="Z21" s="121">
        <v>20148000</v>
      </c>
    </row>
    <row r="22" spans="1:26" ht="13.5">
      <c r="A22" s="104" t="s">
        <v>90</v>
      </c>
      <c r="B22" s="102"/>
      <c r="C22" s="123"/>
      <c r="D22" s="124">
        <v>9429000</v>
      </c>
      <c r="E22" s="125">
        <v>9429000</v>
      </c>
      <c r="F22" s="125">
        <v>1026632</v>
      </c>
      <c r="G22" s="125">
        <v>1025769</v>
      </c>
      <c r="H22" s="125">
        <v>1028498</v>
      </c>
      <c r="I22" s="125">
        <v>3080899</v>
      </c>
      <c r="J22" s="125">
        <v>1025601</v>
      </c>
      <c r="K22" s="125">
        <v>1026417</v>
      </c>
      <c r="L22" s="125">
        <v>1024484</v>
      </c>
      <c r="M22" s="125">
        <v>3076502</v>
      </c>
      <c r="N22" s="125">
        <v>1025013</v>
      </c>
      <c r="O22" s="125">
        <v>1025676</v>
      </c>
      <c r="P22" s="125">
        <v>1024850</v>
      </c>
      <c r="Q22" s="125">
        <v>3075539</v>
      </c>
      <c r="R22" s="125">
        <v>1024112</v>
      </c>
      <c r="S22" s="125">
        <v>1021564</v>
      </c>
      <c r="T22" s="125"/>
      <c r="U22" s="125">
        <v>2045676</v>
      </c>
      <c r="V22" s="125">
        <v>11278616</v>
      </c>
      <c r="W22" s="125">
        <v>9429000</v>
      </c>
      <c r="X22" s="125">
        <v>1849616</v>
      </c>
      <c r="Y22" s="107">
        <v>19.62</v>
      </c>
      <c r="Z22" s="123">
        <v>9429000</v>
      </c>
    </row>
    <row r="23" spans="1:26" ht="13.5">
      <c r="A23" s="104" t="s">
        <v>91</v>
      </c>
      <c r="B23" s="102"/>
      <c r="C23" s="121"/>
      <c r="D23" s="122">
        <v>10733000</v>
      </c>
      <c r="E23" s="26">
        <v>10733000</v>
      </c>
      <c r="F23" s="26">
        <v>1081284</v>
      </c>
      <c r="G23" s="26">
        <v>1082062</v>
      </c>
      <c r="H23" s="26">
        <v>1082688</v>
      </c>
      <c r="I23" s="26">
        <v>3246034</v>
      </c>
      <c r="J23" s="26">
        <v>1081516</v>
      </c>
      <c r="K23" s="26">
        <v>1081406</v>
      </c>
      <c r="L23" s="26">
        <v>1081203</v>
      </c>
      <c r="M23" s="26">
        <v>3244125</v>
      </c>
      <c r="N23" s="26">
        <v>1081330</v>
      </c>
      <c r="O23" s="26">
        <v>1081163</v>
      </c>
      <c r="P23" s="26">
        <v>1081645</v>
      </c>
      <c r="Q23" s="26">
        <v>3244138</v>
      </c>
      <c r="R23" s="26">
        <v>1083490</v>
      </c>
      <c r="S23" s="26">
        <v>1082790</v>
      </c>
      <c r="T23" s="26"/>
      <c r="U23" s="26">
        <v>2166280</v>
      </c>
      <c r="V23" s="26">
        <v>11900577</v>
      </c>
      <c r="W23" s="26">
        <v>10733000</v>
      </c>
      <c r="X23" s="26">
        <v>1167577</v>
      </c>
      <c r="Y23" s="106">
        <v>10.88</v>
      </c>
      <c r="Z23" s="121">
        <v>10733000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0</v>
      </c>
      <c r="D25" s="139">
        <f t="shared" si="4"/>
        <v>143748000</v>
      </c>
      <c r="E25" s="39">
        <f t="shared" si="4"/>
        <v>143748000</v>
      </c>
      <c r="F25" s="39">
        <f t="shared" si="4"/>
        <v>33633603</v>
      </c>
      <c r="G25" s="39">
        <f t="shared" si="4"/>
        <v>18643283</v>
      </c>
      <c r="H25" s="39">
        <f t="shared" si="4"/>
        <v>8332941</v>
      </c>
      <c r="I25" s="39">
        <f t="shared" si="4"/>
        <v>60609827</v>
      </c>
      <c r="J25" s="39">
        <f t="shared" si="4"/>
        <v>7621354</v>
      </c>
      <c r="K25" s="39">
        <f t="shared" si="4"/>
        <v>28615313</v>
      </c>
      <c r="L25" s="39">
        <f t="shared" si="4"/>
        <v>9111717</v>
      </c>
      <c r="M25" s="39">
        <f t="shared" si="4"/>
        <v>45348384</v>
      </c>
      <c r="N25" s="39">
        <f t="shared" si="4"/>
        <v>9533642</v>
      </c>
      <c r="O25" s="39">
        <f t="shared" si="4"/>
        <v>7649978</v>
      </c>
      <c r="P25" s="39">
        <f t="shared" si="4"/>
        <v>24802772</v>
      </c>
      <c r="Q25" s="39">
        <f t="shared" si="4"/>
        <v>41986392</v>
      </c>
      <c r="R25" s="39">
        <f t="shared" si="4"/>
        <v>7623421</v>
      </c>
      <c r="S25" s="39">
        <f t="shared" si="4"/>
        <v>14886473</v>
      </c>
      <c r="T25" s="39">
        <f t="shared" si="4"/>
        <v>0</v>
      </c>
      <c r="U25" s="39">
        <f t="shared" si="4"/>
        <v>22509894</v>
      </c>
      <c r="V25" s="39">
        <f t="shared" si="4"/>
        <v>170454497</v>
      </c>
      <c r="W25" s="39">
        <f t="shared" si="4"/>
        <v>143748000</v>
      </c>
      <c r="X25" s="39">
        <f t="shared" si="4"/>
        <v>26706497</v>
      </c>
      <c r="Y25" s="140">
        <f>+IF(W25&lt;&gt;0,+(X25/W25)*100,0)</f>
        <v>18.578691181790354</v>
      </c>
      <c r="Z25" s="138">
        <f>+Z5+Z9+Z15+Z19+Z24</f>
        <v>143748000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0</v>
      </c>
      <c r="D28" s="120">
        <f t="shared" si="5"/>
        <v>33023730</v>
      </c>
      <c r="E28" s="66">
        <f t="shared" si="5"/>
        <v>33023730</v>
      </c>
      <c r="F28" s="66">
        <f t="shared" si="5"/>
        <v>2361108</v>
      </c>
      <c r="G28" s="66">
        <f t="shared" si="5"/>
        <v>2766247</v>
      </c>
      <c r="H28" s="66">
        <f t="shared" si="5"/>
        <v>2269123</v>
      </c>
      <c r="I28" s="66">
        <f t="shared" si="5"/>
        <v>7396478</v>
      </c>
      <c r="J28" s="66">
        <f t="shared" si="5"/>
        <v>2169472</v>
      </c>
      <c r="K28" s="66">
        <f t="shared" si="5"/>
        <v>2373970</v>
      </c>
      <c r="L28" s="66">
        <f t="shared" si="5"/>
        <v>2906085</v>
      </c>
      <c r="M28" s="66">
        <f t="shared" si="5"/>
        <v>7449527</v>
      </c>
      <c r="N28" s="66">
        <f t="shared" si="5"/>
        <v>2630411</v>
      </c>
      <c r="O28" s="66">
        <f t="shared" si="5"/>
        <v>2866080</v>
      </c>
      <c r="P28" s="66">
        <f t="shared" si="5"/>
        <v>2770464</v>
      </c>
      <c r="Q28" s="66">
        <f t="shared" si="5"/>
        <v>8266955</v>
      </c>
      <c r="R28" s="66">
        <f t="shared" si="5"/>
        <v>8453495</v>
      </c>
      <c r="S28" s="66">
        <f t="shared" si="5"/>
        <v>2494439</v>
      </c>
      <c r="T28" s="66">
        <f t="shared" si="5"/>
        <v>0</v>
      </c>
      <c r="U28" s="66">
        <f t="shared" si="5"/>
        <v>10947934</v>
      </c>
      <c r="V28" s="66">
        <f t="shared" si="5"/>
        <v>34060894</v>
      </c>
      <c r="W28" s="66">
        <f t="shared" si="5"/>
        <v>33023730</v>
      </c>
      <c r="X28" s="66">
        <f t="shared" si="5"/>
        <v>1037164</v>
      </c>
      <c r="Y28" s="103">
        <f>+IF(W28&lt;&gt;0,+(X28/W28)*100,0)</f>
        <v>3.1406627900603596</v>
      </c>
      <c r="Z28" s="119">
        <f>SUM(Z29:Z31)</f>
        <v>33023730</v>
      </c>
    </row>
    <row r="29" spans="1:26" ht="13.5">
      <c r="A29" s="104" t="s">
        <v>74</v>
      </c>
      <c r="B29" s="102"/>
      <c r="C29" s="121"/>
      <c r="D29" s="122">
        <v>11526484</v>
      </c>
      <c r="E29" s="26">
        <v>11526484</v>
      </c>
      <c r="F29" s="26">
        <v>852468</v>
      </c>
      <c r="G29" s="26">
        <v>1241922</v>
      </c>
      <c r="H29" s="26">
        <v>826628</v>
      </c>
      <c r="I29" s="26">
        <v>2921018</v>
      </c>
      <c r="J29" s="26">
        <v>755503</v>
      </c>
      <c r="K29" s="26">
        <v>971461</v>
      </c>
      <c r="L29" s="26">
        <v>1012215</v>
      </c>
      <c r="M29" s="26">
        <v>2739179</v>
      </c>
      <c r="N29" s="26">
        <v>808098</v>
      </c>
      <c r="O29" s="26">
        <v>768857</v>
      </c>
      <c r="P29" s="26">
        <v>967414</v>
      </c>
      <c r="Q29" s="26">
        <v>2544369</v>
      </c>
      <c r="R29" s="26">
        <v>2574194</v>
      </c>
      <c r="S29" s="26">
        <v>883425</v>
      </c>
      <c r="T29" s="26"/>
      <c r="U29" s="26">
        <v>3457619</v>
      </c>
      <c r="V29" s="26">
        <v>11662185</v>
      </c>
      <c r="W29" s="26">
        <v>11526484</v>
      </c>
      <c r="X29" s="26">
        <v>135701</v>
      </c>
      <c r="Y29" s="106">
        <v>1.18</v>
      </c>
      <c r="Z29" s="121">
        <v>11526484</v>
      </c>
    </row>
    <row r="30" spans="1:26" ht="13.5">
      <c r="A30" s="104" t="s">
        <v>75</v>
      </c>
      <c r="B30" s="102"/>
      <c r="C30" s="123"/>
      <c r="D30" s="124">
        <v>11672246</v>
      </c>
      <c r="E30" s="125">
        <v>11672246</v>
      </c>
      <c r="F30" s="125">
        <v>784510</v>
      </c>
      <c r="G30" s="125">
        <v>984376</v>
      </c>
      <c r="H30" s="125">
        <v>883732</v>
      </c>
      <c r="I30" s="125">
        <v>2652618</v>
      </c>
      <c r="J30" s="125">
        <v>1030643</v>
      </c>
      <c r="K30" s="125">
        <v>779191</v>
      </c>
      <c r="L30" s="125">
        <v>1219417</v>
      </c>
      <c r="M30" s="125">
        <v>3029251</v>
      </c>
      <c r="N30" s="125">
        <v>809656</v>
      </c>
      <c r="O30" s="125">
        <v>1393367</v>
      </c>
      <c r="P30" s="125">
        <v>755999</v>
      </c>
      <c r="Q30" s="125">
        <v>2959022</v>
      </c>
      <c r="R30" s="125">
        <v>4605646</v>
      </c>
      <c r="S30" s="125">
        <v>862971</v>
      </c>
      <c r="T30" s="125"/>
      <c r="U30" s="125">
        <v>5468617</v>
      </c>
      <c r="V30" s="125">
        <v>14109508</v>
      </c>
      <c r="W30" s="125">
        <v>11672246</v>
      </c>
      <c r="X30" s="125">
        <v>2437262</v>
      </c>
      <c r="Y30" s="107">
        <v>20.88</v>
      </c>
      <c r="Z30" s="123">
        <v>11672246</v>
      </c>
    </row>
    <row r="31" spans="1:26" ht="13.5">
      <c r="A31" s="104" t="s">
        <v>76</v>
      </c>
      <c r="B31" s="102"/>
      <c r="C31" s="121"/>
      <c r="D31" s="122">
        <v>9825000</v>
      </c>
      <c r="E31" s="26">
        <v>9825000</v>
      </c>
      <c r="F31" s="26">
        <v>724130</v>
      </c>
      <c r="G31" s="26">
        <v>539949</v>
      </c>
      <c r="H31" s="26">
        <v>558763</v>
      </c>
      <c r="I31" s="26">
        <v>1822842</v>
      </c>
      <c r="J31" s="26">
        <v>383326</v>
      </c>
      <c r="K31" s="26">
        <v>623318</v>
      </c>
      <c r="L31" s="26">
        <v>674453</v>
      </c>
      <c r="M31" s="26">
        <v>1681097</v>
      </c>
      <c r="N31" s="26">
        <v>1012657</v>
      </c>
      <c r="O31" s="26">
        <v>703856</v>
      </c>
      <c r="P31" s="26">
        <v>1047051</v>
      </c>
      <c r="Q31" s="26">
        <v>2763564</v>
      </c>
      <c r="R31" s="26">
        <v>1273655</v>
      </c>
      <c r="S31" s="26">
        <v>748043</v>
      </c>
      <c r="T31" s="26"/>
      <c r="U31" s="26">
        <v>2021698</v>
      </c>
      <c r="V31" s="26">
        <v>8289201</v>
      </c>
      <c r="W31" s="26">
        <v>9825000</v>
      </c>
      <c r="X31" s="26">
        <v>-1535799</v>
      </c>
      <c r="Y31" s="106">
        <v>-15.63</v>
      </c>
      <c r="Z31" s="121">
        <v>9825000</v>
      </c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10269284</v>
      </c>
      <c r="E32" s="66">
        <f t="shared" si="6"/>
        <v>10269284</v>
      </c>
      <c r="F32" s="66">
        <f t="shared" si="6"/>
        <v>781325</v>
      </c>
      <c r="G32" s="66">
        <f t="shared" si="6"/>
        <v>884072</v>
      </c>
      <c r="H32" s="66">
        <f t="shared" si="6"/>
        <v>747105</v>
      </c>
      <c r="I32" s="66">
        <f t="shared" si="6"/>
        <v>2412502</v>
      </c>
      <c r="J32" s="66">
        <f t="shared" si="6"/>
        <v>899431</v>
      </c>
      <c r="K32" s="66">
        <f t="shared" si="6"/>
        <v>744536</v>
      </c>
      <c r="L32" s="66">
        <f t="shared" si="6"/>
        <v>880452</v>
      </c>
      <c r="M32" s="66">
        <f t="shared" si="6"/>
        <v>2524419</v>
      </c>
      <c r="N32" s="66">
        <f t="shared" si="6"/>
        <v>848317</v>
      </c>
      <c r="O32" s="66">
        <f t="shared" si="6"/>
        <v>802192</v>
      </c>
      <c r="P32" s="66">
        <f t="shared" si="6"/>
        <v>931592</v>
      </c>
      <c r="Q32" s="66">
        <f t="shared" si="6"/>
        <v>2582101</v>
      </c>
      <c r="R32" s="66">
        <f t="shared" si="6"/>
        <v>1277207</v>
      </c>
      <c r="S32" s="66">
        <f t="shared" si="6"/>
        <v>979922</v>
      </c>
      <c r="T32" s="66">
        <f t="shared" si="6"/>
        <v>0</v>
      </c>
      <c r="U32" s="66">
        <f t="shared" si="6"/>
        <v>2257129</v>
      </c>
      <c r="V32" s="66">
        <f t="shared" si="6"/>
        <v>9776151</v>
      </c>
      <c r="W32" s="66">
        <f t="shared" si="6"/>
        <v>10269284</v>
      </c>
      <c r="X32" s="66">
        <f t="shared" si="6"/>
        <v>-493133</v>
      </c>
      <c r="Y32" s="103">
        <f>+IF(W32&lt;&gt;0,+(X32/W32)*100,0)</f>
        <v>-4.802019303390577</v>
      </c>
      <c r="Z32" s="119">
        <f>SUM(Z33:Z37)</f>
        <v>10269284</v>
      </c>
    </row>
    <row r="33" spans="1:26" ht="13.5">
      <c r="A33" s="104" t="s">
        <v>78</v>
      </c>
      <c r="B33" s="102"/>
      <c r="C33" s="121"/>
      <c r="D33" s="122">
        <v>6486284</v>
      </c>
      <c r="E33" s="26">
        <v>6486284</v>
      </c>
      <c r="F33" s="26">
        <v>599471</v>
      </c>
      <c r="G33" s="26">
        <v>651957</v>
      </c>
      <c r="H33" s="26">
        <v>576265</v>
      </c>
      <c r="I33" s="26">
        <v>1827693</v>
      </c>
      <c r="J33" s="26">
        <v>654018</v>
      </c>
      <c r="K33" s="26">
        <v>605781</v>
      </c>
      <c r="L33" s="26">
        <v>668953</v>
      </c>
      <c r="M33" s="26">
        <v>1928752</v>
      </c>
      <c r="N33" s="26">
        <v>677504</v>
      </c>
      <c r="O33" s="26">
        <v>646986</v>
      </c>
      <c r="P33" s="26">
        <v>700203</v>
      </c>
      <c r="Q33" s="26">
        <v>2024693</v>
      </c>
      <c r="R33" s="26">
        <v>842147</v>
      </c>
      <c r="S33" s="26">
        <v>805365</v>
      </c>
      <c r="T33" s="26"/>
      <c r="U33" s="26">
        <v>1647512</v>
      </c>
      <c r="V33" s="26">
        <v>7428650</v>
      </c>
      <c r="W33" s="26">
        <v>6486284</v>
      </c>
      <c r="X33" s="26">
        <v>942366</v>
      </c>
      <c r="Y33" s="106">
        <v>14.53</v>
      </c>
      <c r="Z33" s="121">
        <v>6486284</v>
      </c>
    </row>
    <row r="34" spans="1:26" ht="13.5">
      <c r="A34" s="104" t="s">
        <v>79</v>
      </c>
      <c r="B34" s="102"/>
      <c r="C34" s="121"/>
      <c r="D34" s="122">
        <v>650000</v>
      </c>
      <c r="E34" s="26">
        <v>650000</v>
      </c>
      <c r="F34" s="26"/>
      <c r="G34" s="26"/>
      <c r="H34" s="26">
        <v>17230</v>
      </c>
      <c r="I34" s="26">
        <v>17230</v>
      </c>
      <c r="J34" s="26">
        <v>563</v>
      </c>
      <c r="K34" s="26">
        <v>591</v>
      </c>
      <c r="L34" s="26">
        <v>3473</v>
      </c>
      <c r="M34" s="26">
        <v>4627</v>
      </c>
      <c r="N34" s="26">
        <v>6192</v>
      </c>
      <c r="O34" s="26"/>
      <c r="P34" s="26"/>
      <c r="Q34" s="26">
        <v>6192</v>
      </c>
      <c r="R34" s="26">
        <v>227135</v>
      </c>
      <c r="S34" s="26"/>
      <c r="T34" s="26"/>
      <c r="U34" s="26">
        <v>227135</v>
      </c>
      <c r="V34" s="26">
        <v>255184</v>
      </c>
      <c r="W34" s="26">
        <v>650000</v>
      </c>
      <c r="X34" s="26">
        <v>-394816</v>
      </c>
      <c r="Y34" s="106">
        <v>-60.74</v>
      </c>
      <c r="Z34" s="121">
        <v>650000</v>
      </c>
    </row>
    <row r="35" spans="1:26" ht="13.5">
      <c r="A35" s="104" t="s">
        <v>80</v>
      </c>
      <c r="B35" s="102"/>
      <c r="C35" s="121"/>
      <c r="D35" s="122">
        <v>3133000</v>
      </c>
      <c r="E35" s="26">
        <v>3133000</v>
      </c>
      <c r="F35" s="26">
        <v>181854</v>
      </c>
      <c r="G35" s="26">
        <v>232115</v>
      </c>
      <c r="H35" s="26">
        <v>153610</v>
      </c>
      <c r="I35" s="26">
        <v>567579</v>
      </c>
      <c r="J35" s="26">
        <v>244850</v>
      </c>
      <c r="K35" s="26">
        <v>138164</v>
      </c>
      <c r="L35" s="26">
        <v>208026</v>
      </c>
      <c r="M35" s="26">
        <v>591040</v>
      </c>
      <c r="N35" s="26">
        <v>164621</v>
      </c>
      <c r="O35" s="26">
        <v>155206</v>
      </c>
      <c r="P35" s="26">
        <v>231389</v>
      </c>
      <c r="Q35" s="26">
        <v>551216</v>
      </c>
      <c r="R35" s="26">
        <v>207925</v>
      </c>
      <c r="S35" s="26">
        <v>174557</v>
      </c>
      <c r="T35" s="26"/>
      <c r="U35" s="26">
        <v>382482</v>
      </c>
      <c r="V35" s="26">
        <v>2092317</v>
      </c>
      <c r="W35" s="26">
        <v>3133000</v>
      </c>
      <c r="X35" s="26">
        <v>-1040683</v>
      </c>
      <c r="Y35" s="106">
        <v>-33.22</v>
      </c>
      <c r="Z35" s="121">
        <v>3133000</v>
      </c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32061000</v>
      </c>
      <c r="E38" s="66">
        <f t="shared" si="7"/>
        <v>32061000</v>
      </c>
      <c r="F38" s="66">
        <f t="shared" si="7"/>
        <v>651908</v>
      </c>
      <c r="G38" s="66">
        <f t="shared" si="7"/>
        <v>666652</v>
      </c>
      <c r="H38" s="66">
        <f t="shared" si="7"/>
        <v>496464</v>
      </c>
      <c r="I38" s="66">
        <f t="shared" si="7"/>
        <v>1815024</v>
      </c>
      <c r="J38" s="66">
        <f t="shared" si="7"/>
        <v>342878</v>
      </c>
      <c r="K38" s="66">
        <f t="shared" si="7"/>
        <v>195156</v>
      </c>
      <c r="L38" s="66">
        <f t="shared" si="7"/>
        <v>312043</v>
      </c>
      <c r="M38" s="66">
        <f t="shared" si="7"/>
        <v>850077</v>
      </c>
      <c r="N38" s="66">
        <f t="shared" si="7"/>
        <v>300818</v>
      </c>
      <c r="O38" s="66">
        <f t="shared" si="7"/>
        <v>464109</v>
      </c>
      <c r="P38" s="66">
        <f t="shared" si="7"/>
        <v>800911</v>
      </c>
      <c r="Q38" s="66">
        <f t="shared" si="7"/>
        <v>1565838</v>
      </c>
      <c r="R38" s="66">
        <f t="shared" si="7"/>
        <v>1390433</v>
      </c>
      <c r="S38" s="66">
        <f t="shared" si="7"/>
        <v>599051</v>
      </c>
      <c r="T38" s="66">
        <f t="shared" si="7"/>
        <v>0</v>
      </c>
      <c r="U38" s="66">
        <f t="shared" si="7"/>
        <v>1989484</v>
      </c>
      <c r="V38" s="66">
        <f t="shared" si="7"/>
        <v>6220423</v>
      </c>
      <c r="W38" s="66">
        <f t="shared" si="7"/>
        <v>32061000</v>
      </c>
      <c r="X38" s="66">
        <f t="shared" si="7"/>
        <v>-25840577</v>
      </c>
      <c r="Y38" s="103">
        <f>+IF(W38&lt;&gt;0,+(X38/W38)*100,0)</f>
        <v>-80.59816287701568</v>
      </c>
      <c r="Z38" s="119">
        <f>SUM(Z39:Z41)</f>
        <v>32061000</v>
      </c>
    </row>
    <row r="39" spans="1:26" ht="13.5">
      <c r="A39" s="104" t="s">
        <v>84</v>
      </c>
      <c r="B39" s="102"/>
      <c r="C39" s="121"/>
      <c r="D39" s="122">
        <v>4874000</v>
      </c>
      <c r="E39" s="26">
        <v>4874000</v>
      </c>
      <c r="F39" s="26">
        <v>175785</v>
      </c>
      <c r="G39" s="26">
        <v>112957</v>
      </c>
      <c r="H39" s="26">
        <v>69720</v>
      </c>
      <c r="I39" s="26">
        <v>358462</v>
      </c>
      <c r="J39" s="26">
        <v>61249</v>
      </c>
      <c r="K39" s="26">
        <v>28874</v>
      </c>
      <c r="L39" s="26">
        <v>96609</v>
      </c>
      <c r="M39" s="26">
        <v>186732</v>
      </c>
      <c r="N39" s="26">
        <v>67392</v>
      </c>
      <c r="O39" s="26">
        <v>91508</v>
      </c>
      <c r="P39" s="26">
        <v>39596</v>
      </c>
      <c r="Q39" s="26">
        <v>198496</v>
      </c>
      <c r="R39" s="26">
        <v>470446</v>
      </c>
      <c r="S39" s="26">
        <v>75737</v>
      </c>
      <c r="T39" s="26"/>
      <c r="U39" s="26">
        <v>546183</v>
      </c>
      <c r="V39" s="26">
        <v>1289873</v>
      </c>
      <c r="W39" s="26">
        <v>4874000</v>
      </c>
      <c r="X39" s="26">
        <v>-3584127</v>
      </c>
      <c r="Y39" s="106">
        <v>-73.54</v>
      </c>
      <c r="Z39" s="121">
        <v>4874000</v>
      </c>
    </row>
    <row r="40" spans="1:26" ht="13.5">
      <c r="A40" s="104" t="s">
        <v>85</v>
      </c>
      <c r="B40" s="102"/>
      <c r="C40" s="121"/>
      <c r="D40" s="122">
        <v>27187000</v>
      </c>
      <c r="E40" s="26">
        <v>27187000</v>
      </c>
      <c r="F40" s="26">
        <v>476123</v>
      </c>
      <c r="G40" s="26">
        <v>553695</v>
      </c>
      <c r="H40" s="26">
        <v>426744</v>
      </c>
      <c r="I40" s="26">
        <v>1456562</v>
      </c>
      <c r="J40" s="26">
        <v>281629</v>
      </c>
      <c r="K40" s="26">
        <v>166282</v>
      </c>
      <c r="L40" s="26">
        <v>215434</v>
      </c>
      <c r="M40" s="26">
        <v>663345</v>
      </c>
      <c r="N40" s="26">
        <v>233426</v>
      </c>
      <c r="O40" s="26">
        <v>372601</v>
      </c>
      <c r="P40" s="26">
        <v>761315</v>
      </c>
      <c r="Q40" s="26">
        <v>1367342</v>
      </c>
      <c r="R40" s="26">
        <v>919987</v>
      </c>
      <c r="S40" s="26">
        <v>523314</v>
      </c>
      <c r="T40" s="26"/>
      <c r="U40" s="26">
        <v>1443301</v>
      </c>
      <c r="V40" s="26">
        <v>4930550</v>
      </c>
      <c r="W40" s="26">
        <v>27187000</v>
      </c>
      <c r="X40" s="26">
        <v>-22256450</v>
      </c>
      <c r="Y40" s="106">
        <v>-81.86</v>
      </c>
      <c r="Z40" s="121">
        <v>27187000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81641980</v>
      </c>
      <c r="E42" s="66">
        <f t="shared" si="8"/>
        <v>81641980</v>
      </c>
      <c r="F42" s="66">
        <f t="shared" si="8"/>
        <v>4240939</v>
      </c>
      <c r="G42" s="66">
        <f t="shared" si="8"/>
        <v>5234211</v>
      </c>
      <c r="H42" s="66">
        <f t="shared" si="8"/>
        <v>2412067</v>
      </c>
      <c r="I42" s="66">
        <f t="shared" si="8"/>
        <v>11887217</v>
      </c>
      <c r="J42" s="66">
        <f t="shared" si="8"/>
        <v>3565712</v>
      </c>
      <c r="K42" s="66">
        <f t="shared" si="8"/>
        <v>4122490</v>
      </c>
      <c r="L42" s="66">
        <f t="shared" si="8"/>
        <v>4951374</v>
      </c>
      <c r="M42" s="66">
        <f t="shared" si="8"/>
        <v>12639576</v>
      </c>
      <c r="N42" s="66">
        <f t="shared" si="8"/>
        <v>3787187</v>
      </c>
      <c r="O42" s="66">
        <f t="shared" si="8"/>
        <v>5447827</v>
      </c>
      <c r="P42" s="66">
        <f t="shared" si="8"/>
        <v>4986819</v>
      </c>
      <c r="Q42" s="66">
        <f t="shared" si="8"/>
        <v>14221833</v>
      </c>
      <c r="R42" s="66">
        <f t="shared" si="8"/>
        <v>20789999</v>
      </c>
      <c r="S42" s="66">
        <f t="shared" si="8"/>
        <v>15264777</v>
      </c>
      <c r="T42" s="66">
        <f t="shared" si="8"/>
        <v>0</v>
      </c>
      <c r="U42" s="66">
        <f t="shared" si="8"/>
        <v>36054776</v>
      </c>
      <c r="V42" s="66">
        <f t="shared" si="8"/>
        <v>74803402</v>
      </c>
      <c r="W42" s="66">
        <f t="shared" si="8"/>
        <v>81641980</v>
      </c>
      <c r="X42" s="66">
        <f t="shared" si="8"/>
        <v>-6838578</v>
      </c>
      <c r="Y42" s="103">
        <f>+IF(W42&lt;&gt;0,+(X42/W42)*100,0)</f>
        <v>-8.376301015727448</v>
      </c>
      <c r="Z42" s="119">
        <f>SUM(Z43:Z46)</f>
        <v>81641980</v>
      </c>
    </row>
    <row r="43" spans="1:26" ht="13.5">
      <c r="A43" s="104" t="s">
        <v>88</v>
      </c>
      <c r="B43" s="102"/>
      <c r="C43" s="121"/>
      <c r="D43" s="122">
        <v>26829000</v>
      </c>
      <c r="E43" s="26">
        <v>26829000</v>
      </c>
      <c r="F43" s="26">
        <v>2563385</v>
      </c>
      <c r="G43" s="26">
        <v>3022322</v>
      </c>
      <c r="H43" s="26">
        <v>627659</v>
      </c>
      <c r="I43" s="26">
        <v>6213366</v>
      </c>
      <c r="J43" s="26">
        <v>1931012</v>
      </c>
      <c r="K43" s="26">
        <v>1654891</v>
      </c>
      <c r="L43" s="26">
        <v>1727948</v>
      </c>
      <c r="M43" s="26">
        <v>5313851</v>
      </c>
      <c r="N43" s="26">
        <v>1162870</v>
      </c>
      <c r="O43" s="26">
        <v>1569452</v>
      </c>
      <c r="P43" s="26">
        <v>1651638</v>
      </c>
      <c r="Q43" s="26">
        <v>4383960</v>
      </c>
      <c r="R43" s="26">
        <v>6138605</v>
      </c>
      <c r="S43" s="26">
        <v>1881464</v>
      </c>
      <c r="T43" s="26"/>
      <c r="U43" s="26">
        <v>8020069</v>
      </c>
      <c r="V43" s="26">
        <v>23931246</v>
      </c>
      <c r="W43" s="26">
        <v>26829000</v>
      </c>
      <c r="X43" s="26">
        <v>-2897754</v>
      </c>
      <c r="Y43" s="106">
        <v>-10.8</v>
      </c>
      <c r="Z43" s="121">
        <v>26829000</v>
      </c>
    </row>
    <row r="44" spans="1:26" ht="13.5">
      <c r="A44" s="104" t="s">
        <v>89</v>
      </c>
      <c r="B44" s="102"/>
      <c r="C44" s="121"/>
      <c r="D44" s="122">
        <v>16731000</v>
      </c>
      <c r="E44" s="26">
        <v>16731000</v>
      </c>
      <c r="F44" s="26">
        <v>917686</v>
      </c>
      <c r="G44" s="26">
        <v>984053</v>
      </c>
      <c r="H44" s="26">
        <v>497220</v>
      </c>
      <c r="I44" s="26">
        <v>2398959</v>
      </c>
      <c r="J44" s="26">
        <v>392734</v>
      </c>
      <c r="K44" s="26">
        <v>1237588</v>
      </c>
      <c r="L44" s="26">
        <v>1950073</v>
      </c>
      <c r="M44" s="26">
        <v>3580395</v>
      </c>
      <c r="N44" s="26">
        <v>1232897</v>
      </c>
      <c r="O44" s="26">
        <v>2146949</v>
      </c>
      <c r="P44" s="26">
        <v>1613174</v>
      </c>
      <c r="Q44" s="26">
        <v>4993020</v>
      </c>
      <c r="R44" s="26">
        <v>6974749</v>
      </c>
      <c r="S44" s="26">
        <v>11727073</v>
      </c>
      <c r="T44" s="26"/>
      <c r="U44" s="26">
        <v>18701822</v>
      </c>
      <c r="V44" s="26">
        <v>29674196</v>
      </c>
      <c r="W44" s="26">
        <v>16731000</v>
      </c>
      <c r="X44" s="26">
        <v>12943196</v>
      </c>
      <c r="Y44" s="106">
        <v>77.36</v>
      </c>
      <c r="Z44" s="121">
        <v>16731000</v>
      </c>
    </row>
    <row r="45" spans="1:26" ht="13.5">
      <c r="A45" s="104" t="s">
        <v>90</v>
      </c>
      <c r="B45" s="102"/>
      <c r="C45" s="123"/>
      <c r="D45" s="124">
        <v>27519980</v>
      </c>
      <c r="E45" s="125">
        <v>27519980</v>
      </c>
      <c r="F45" s="125">
        <v>404769</v>
      </c>
      <c r="G45" s="125">
        <v>569923</v>
      </c>
      <c r="H45" s="125">
        <v>605431</v>
      </c>
      <c r="I45" s="125">
        <v>1580123</v>
      </c>
      <c r="J45" s="125">
        <v>578116</v>
      </c>
      <c r="K45" s="125">
        <v>596422</v>
      </c>
      <c r="L45" s="125">
        <v>586789</v>
      </c>
      <c r="M45" s="125">
        <v>1761327</v>
      </c>
      <c r="N45" s="125">
        <v>640777</v>
      </c>
      <c r="O45" s="125">
        <v>848201</v>
      </c>
      <c r="P45" s="125">
        <v>947624</v>
      </c>
      <c r="Q45" s="125">
        <v>2436602</v>
      </c>
      <c r="R45" s="125">
        <v>3661349</v>
      </c>
      <c r="S45" s="125">
        <v>908699</v>
      </c>
      <c r="T45" s="125"/>
      <c r="U45" s="125">
        <v>4570048</v>
      </c>
      <c r="V45" s="125">
        <v>10348100</v>
      </c>
      <c r="W45" s="125">
        <v>27519980</v>
      </c>
      <c r="X45" s="125">
        <v>-17171880</v>
      </c>
      <c r="Y45" s="107">
        <v>-62.4</v>
      </c>
      <c r="Z45" s="123">
        <v>27519980</v>
      </c>
    </row>
    <row r="46" spans="1:26" ht="13.5">
      <c r="A46" s="104" t="s">
        <v>91</v>
      </c>
      <c r="B46" s="102"/>
      <c r="C46" s="121"/>
      <c r="D46" s="122">
        <v>10562000</v>
      </c>
      <c r="E46" s="26">
        <v>10562000</v>
      </c>
      <c r="F46" s="26">
        <v>355099</v>
      </c>
      <c r="G46" s="26">
        <v>657913</v>
      </c>
      <c r="H46" s="26">
        <v>681757</v>
      </c>
      <c r="I46" s="26">
        <v>1694769</v>
      </c>
      <c r="J46" s="26">
        <v>663850</v>
      </c>
      <c r="K46" s="26">
        <v>633589</v>
      </c>
      <c r="L46" s="26">
        <v>686564</v>
      </c>
      <c r="M46" s="26">
        <v>1984003</v>
      </c>
      <c r="N46" s="26">
        <v>750643</v>
      </c>
      <c r="O46" s="26">
        <v>883225</v>
      </c>
      <c r="P46" s="26">
        <v>774383</v>
      </c>
      <c r="Q46" s="26">
        <v>2408251</v>
      </c>
      <c r="R46" s="26">
        <v>4015296</v>
      </c>
      <c r="S46" s="26">
        <v>747541</v>
      </c>
      <c r="T46" s="26"/>
      <c r="U46" s="26">
        <v>4762837</v>
      </c>
      <c r="V46" s="26">
        <v>10849860</v>
      </c>
      <c r="W46" s="26">
        <v>10562000</v>
      </c>
      <c r="X46" s="26">
        <v>287860</v>
      </c>
      <c r="Y46" s="106">
        <v>2.73</v>
      </c>
      <c r="Z46" s="121">
        <v>10562000</v>
      </c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0</v>
      </c>
      <c r="D48" s="139">
        <f t="shared" si="9"/>
        <v>156995994</v>
      </c>
      <c r="E48" s="39">
        <f t="shared" si="9"/>
        <v>156995994</v>
      </c>
      <c r="F48" s="39">
        <f t="shared" si="9"/>
        <v>8035280</v>
      </c>
      <c r="G48" s="39">
        <f t="shared" si="9"/>
        <v>9551182</v>
      </c>
      <c r="H48" s="39">
        <f t="shared" si="9"/>
        <v>5924759</v>
      </c>
      <c r="I48" s="39">
        <f t="shared" si="9"/>
        <v>23511221</v>
      </c>
      <c r="J48" s="39">
        <f t="shared" si="9"/>
        <v>6977493</v>
      </c>
      <c r="K48" s="39">
        <f t="shared" si="9"/>
        <v>7436152</v>
      </c>
      <c r="L48" s="39">
        <f t="shared" si="9"/>
        <v>9049954</v>
      </c>
      <c r="M48" s="39">
        <f t="shared" si="9"/>
        <v>23463599</v>
      </c>
      <c r="N48" s="39">
        <f t="shared" si="9"/>
        <v>7566733</v>
      </c>
      <c r="O48" s="39">
        <f t="shared" si="9"/>
        <v>9580208</v>
      </c>
      <c r="P48" s="39">
        <f t="shared" si="9"/>
        <v>9489786</v>
      </c>
      <c r="Q48" s="39">
        <f t="shared" si="9"/>
        <v>26636727</v>
      </c>
      <c r="R48" s="39">
        <f t="shared" si="9"/>
        <v>31911134</v>
      </c>
      <c r="S48" s="39">
        <f t="shared" si="9"/>
        <v>19338189</v>
      </c>
      <c r="T48" s="39">
        <f t="shared" si="9"/>
        <v>0</v>
      </c>
      <c r="U48" s="39">
        <f t="shared" si="9"/>
        <v>51249323</v>
      </c>
      <c r="V48" s="39">
        <f t="shared" si="9"/>
        <v>124860870</v>
      </c>
      <c r="W48" s="39">
        <f t="shared" si="9"/>
        <v>156995994</v>
      </c>
      <c r="X48" s="39">
        <f t="shared" si="9"/>
        <v>-32135124</v>
      </c>
      <c r="Y48" s="140">
        <f>+IF(W48&lt;&gt;0,+(X48/W48)*100,0)</f>
        <v>-20.468754126299554</v>
      </c>
      <c r="Z48" s="138">
        <f>+Z28+Z32+Z38+Z42+Z47</f>
        <v>156995994</v>
      </c>
    </row>
    <row r="49" spans="1:26" ht="13.5">
      <c r="A49" s="114" t="s">
        <v>48</v>
      </c>
      <c r="B49" s="115"/>
      <c r="C49" s="141">
        <f aca="true" t="shared" si="10" ref="C49:X49">+C25-C48</f>
        <v>0</v>
      </c>
      <c r="D49" s="142">
        <f t="shared" si="10"/>
        <v>-13247994</v>
      </c>
      <c r="E49" s="143">
        <f t="shared" si="10"/>
        <v>-13247994</v>
      </c>
      <c r="F49" s="143">
        <f t="shared" si="10"/>
        <v>25598323</v>
      </c>
      <c r="G49" s="143">
        <f t="shared" si="10"/>
        <v>9092101</v>
      </c>
      <c r="H49" s="143">
        <f t="shared" si="10"/>
        <v>2408182</v>
      </c>
      <c r="I49" s="143">
        <f t="shared" si="10"/>
        <v>37098606</v>
      </c>
      <c r="J49" s="143">
        <f t="shared" si="10"/>
        <v>643861</v>
      </c>
      <c r="K49" s="143">
        <f t="shared" si="10"/>
        <v>21179161</v>
      </c>
      <c r="L49" s="143">
        <f t="shared" si="10"/>
        <v>61763</v>
      </c>
      <c r="M49" s="143">
        <f t="shared" si="10"/>
        <v>21884785</v>
      </c>
      <c r="N49" s="143">
        <f t="shared" si="10"/>
        <v>1966909</v>
      </c>
      <c r="O49" s="143">
        <f t="shared" si="10"/>
        <v>-1930230</v>
      </c>
      <c r="P49" s="143">
        <f t="shared" si="10"/>
        <v>15312986</v>
      </c>
      <c r="Q49" s="143">
        <f t="shared" si="10"/>
        <v>15349665</v>
      </c>
      <c r="R49" s="143">
        <f t="shared" si="10"/>
        <v>-24287713</v>
      </c>
      <c r="S49" s="143">
        <f t="shared" si="10"/>
        <v>-4451716</v>
      </c>
      <c r="T49" s="143">
        <f t="shared" si="10"/>
        <v>0</v>
      </c>
      <c r="U49" s="143">
        <f t="shared" si="10"/>
        <v>-28739429</v>
      </c>
      <c r="V49" s="143">
        <f t="shared" si="10"/>
        <v>45593627</v>
      </c>
      <c r="W49" s="143">
        <f>IF(E25=E48,0,W25-W48)</f>
        <v>-13247994</v>
      </c>
      <c r="X49" s="143">
        <f t="shared" si="10"/>
        <v>58841621</v>
      </c>
      <c r="Y49" s="144">
        <f>+IF(W49&lt;&gt;0,+(X49/W49)*100,0)</f>
        <v>-444.15494904360617</v>
      </c>
      <c r="Z49" s="141">
        <f>+Z25-Z48</f>
        <v>-13247994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0</v>
      </c>
      <c r="D5" s="122">
        <v>7725000</v>
      </c>
      <c r="E5" s="26">
        <v>7725000</v>
      </c>
      <c r="F5" s="26">
        <v>744924</v>
      </c>
      <c r="G5" s="26">
        <v>726447</v>
      </c>
      <c r="H5" s="26">
        <v>743254</v>
      </c>
      <c r="I5" s="26">
        <v>2214625</v>
      </c>
      <c r="J5" s="26">
        <v>778636</v>
      </c>
      <c r="K5" s="26">
        <v>913620</v>
      </c>
      <c r="L5" s="26">
        <v>936565</v>
      </c>
      <c r="M5" s="26">
        <v>2628821</v>
      </c>
      <c r="N5" s="26">
        <v>962570</v>
      </c>
      <c r="O5" s="26">
        <v>894266</v>
      </c>
      <c r="P5" s="26">
        <v>906602</v>
      </c>
      <c r="Q5" s="26">
        <v>2763438</v>
      </c>
      <c r="R5" s="26">
        <v>858143</v>
      </c>
      <c r="S5" s="26">
        <v>8380470</v>
      </c>
      <c r="T5" s="26">
        <v>0</v>
      </c>
      <c r="U5" s="26">
        <v>9238613</v>
      </c>
      <c r="V5" s="26">
        <v>16845497</v>
      </c>
      <c r="W5" s="26">
        <v>7725000</v>
      </c>
      <c r="X5" s="26">
        <v>9120497</v>
      </c>
      <c r="Y5" s="106">
        <v>118.06</v>
      </c>
      <c r="Z5" s="121">
        <v>7725000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16780000</v>
      </c>
      <c r="E7" s="26">
        <v>16780000</v>
      </c>
      <c r="F7" s="26">
        <v>1673350</v>
      </c>
      <c r="G7" s="26">
        <v>1476286</v>
      </c>
      <c r="H7" s="26">
        <v>1653778</v>
      </c>
      <c r="I7" s="26">
        <v>4803414</v>
      </c>
      <c r="J7" s="26">
        <v>1169561</v>
      </c>
      <c r="K7" s="26">
        <v>1119054</v>
      </c>
      <c r="L7" s="26">
        <v>1059342</v>
      </c>
      <c r="M7" s="26">
        <v>3347957</v>
      </c>
      <c r="N7" s="26">
        <v>1059342</v>
      </c>
      <c r="O7" s="26">
        <v>1569550</v>
      </c>
      <c r="P7" s="26">
        <v>1071575</v>
      </c>
      <c r="Q7" s="26">
        <v>3700467</v>
      </c>
      <c r="R7" s="26">
        <v>1279823</v>
      </c>
      <c r="S7" s="26">
        <v>1227468</v>
      </c>
      <c r="T7" s="26">
        <v>0</v>
      </c>
      <c r="U7" s="26">
        <v>2507291</v>
      </c>
      <c r="V7" s="26">
        <v>14359129</v>
      </c>
      <c r="W7" s="26">
        <v>16780000</v>
      </c>
      <c r="X7" s="26">
        <v>-2420871</v>
      </c>
      <c r="Y7" s="106">
        <v>-14.43</v>
      </c>
      <c r="Z7" s="121">
        <v>16780000</v>
      </c>
    </row>
    <row r="8" spans="1:26" ht="13.5">
      <c r="A8" s="159" t="s">
        <v>103</v>
      </c>
      <c r="B8" s="158" t="s">
        <v>95</v>
      </c>
      <c r="C8" s="121">
        <v>0</v>
      </c>
      <c r="D8" s="122">
        <v>20148000</v>
      </c>
      <c r="E8" s="26">
        <v>20148000</v>
      </c>
      <c r="F8" s="26">
        <v>2379848</v>
      </c>
      <c r="G8" s="26">
        <v>2338141</v>
      </c>
      <c r="H8" s="26">
        <v>2456114</v>
      </c>
      <c r="I8" s="26">
        <v>7174103</v>
      </c>
      <c r="J8" s="26">
        <v>2209831</v>
      </c>
      <c r="K8" s="26">
        <v>2189313</v>
      </c>
      <c r="L8" s="26">
        <v>2105253</v>
      </c>
      <c r="M8" s="26">
        <v>6504397</v>
      </c>
      <c r="N8" s="26">
        <v>2123915</v>
      </c>
      <c r="O8" s="26">
        <v>2155846</v>
      </c>
      <c r="P8" s="26">
        <v>1938338</v>
      </c>
      <c r="Q8" s="26">
        <v>6218099</v>
      </c>
      <c r="R8" s="26">
        <v>2120980</v>
      </c>
      <c r="S8" s="26">
        <v>2127807</v>
      </c>
      <c r="T8" s="26">
        <v>0</v>
      </c>
      <c r="U8" s="26">
        <v>4248787</v>
      </c>
      <c r="V8" s="26">
        <v>24145386</v>
      </c>
      <c r="W8" s="26">
        <v>20148000</v>
      </c>
      <c r="X8" s="26">
        <v>3997386</v>
      </c>
      <c r="Y8" s="106">
        <v>19.84</v>
      </c>
      <c r="Z8" s="121">
        <v>20148000</v>
      </c>
    </row>
    <row r="9" spans="1:26" ht="13.5">
      <c r="A9" s="159" t="s">
        <v>104</v>
      </c>
      <c r="B9" s="158" t="s">
        <v>95</v>
      </c>
      <c r="C9" s="121">
        <v>0</v>
      </c>
      <c r="D9" s="122">
        <v>9429000</v>
      </c>
      <c r="E9" s="26">
        <v>9429000</v>
      </c>
      <c r="F9" s="26">
        <v>1023051</v>
      </c>
      <c r="G9" s="26">
        <v>1025256</v>
      </c>
      <c r="H9" s="26">
        <v>1025289</v>
      </c>
      <c r="I9" s="26">
        <v>3073596</v>
      </c>
      <c r="J9" s="26">
        <v>1024866</v>
      </c>
      <c r="K9" s="26">
        <v>1024711</v>
      </c>
      <c r="L9" s="26">
        <v>1024484</v>
      </c>
      <c r="M9" s="26">
        <v>3074061</v>
      </c>
      <c r="N9" s="26">
        <v>1025013</v>
      </c>
      <c r="O9" s="26">
        <v>1024106</v>
      </c>
      <c r="P9" s="26">
        <v>1023279</v>
      </c>
      <c r="Q9" s="26">
        <v>3072398</v>
      </c>
      <c r="R9" s="26">
        <v>1024112</v>
      </c>
      <c r="S9" s="26">
        <v>1019395</v>
      </c>
      <c r="T9" s="26">
        <v>0</v>
      </c>
      <c r="U9" s="26">
        <v>2043507</v>
      </c>
      <c r="V9" s="26">
        <v>11263562</v>
      </c>
      <c r="W9" s="26">
        <v>9429000</v>
      </c>
      <c r="X9" s="26">
        <v>1834562</v>
      </c>
      <c r="Y9" s="106">
        <v>19.46</v>
      </c>
      <c r="Z9" s="121">
        <v>9429000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10733000</v>
      </c>
      <c r="E10" s="20">
        <v>10733000</v>
      </c>
      <c r="F10" s="20">
        <v>1081130</v>
      </c>
      <c r="G10" s="20">
        <v>1081825</v>
      </c>
      <c r="H10" s="20">
        <v>1082688</v>
      </c>
      <c r="I10" s="20">
        <v>3245643</v>
      </c>
      <c r="J10" s="20">
        <v>1081510</v>
      </c>
      <c r="K10" s="20">
        <v>1081400</v>
      </c>
      <c r="L10" s="20">
        <v>1081197</v>
      </c>
      <c r="M10" s="20">
        <v>3244107</v>
      </c>
      <c r="N10" s="20">
        <v>1081330</v>
      </c>
      <c r="O10" s="20">
        <v>1080900</v>
      </c>
      <c r="P10" s="20">
        <v>1081575</v>
      </c>
      <c r="Q10" s="20">
        <v>3243805</v>
      </c>
      <c r="R10" s="20">
        <v>1083330</v>
      </c>
      <c r="S10" s="20">
        <v>1082700</v>
      </c>
      <c r="T10" s="20">
        <v>0</v>
      </c>
      <c r="U10" s="20">
        <v>2166030</v>
      </c>
      <c r="V10" s="20">
        <v>11899585</v>
      </c>
      <c r="W10" s="20">
        <v>10733000</v>
      </c>
      <c r="X10" s="20">
        <v>1166585</v>
      </c>
      <c r="Y10" s="160">
        <v>10.87</v>
      </c>
      <c r="Z10" s="96">
        <v>10733000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0</v>
      </c>
      <c r="D12" s="122">
        <v>11460000</v>
      </c>
      <c r="E12" s="26">
        <v>11460000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8934</v>
      </c>
      <c r="S12" s="26">
        <v>0</v>
      </c>
      <c r="T12" s="26">
        <v>0</v>
      </c>
      <c r="U12" s="26">
        <v>8934</v>
      </c>
      <c r="V12" s="26">
        <v>8934</v>
      </c>
      <c r="W12" s="26">
        <v>11460000</v>
      </c>
      <c r="X12" s="26">
        <v>-11451066</v>
      </c>
      <c r="Y12" s="106">
        <v>-99.92</v>
      </c>
      <c r="Z12" s="121">
        <v>11460000</v>
      </c>
    </row>
    <row r="13" spans="1:26" ht="13.5">
      <c r="A13" s="157" t="s">
        <v>108</v>
      </c>
      <c r="B13" s="161"/>
      <c r="C13" s="121">
        <v>0</v>
      </c>
      <c r="D13" s="122">
        <v>500000</v>
      </c>
      <c r="E13" s="26">
        <v>500000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412421</v>
      </c>
      <c r="S13" s="26">
        <v>0</v>
      </c>
      <c r="T13" s="26">
        <v>0</v>
      </c>
      <c r="U13" s="26">
        <v>412421</v>
      </c>
      <c r="V13" s="26">
        <v>412421</v>
      </c>
      <c r="W13" s="26">
        <v>500000</v>
      </c>
      <c r="X13" s="26">
        <v>-87579</v>
      </c>
      <c r="Y13" s="106">
        <v>-17.52</v>
      </c>
      <c r="Z13" s="121">
        <v>500000</v>
      </c>
    </row>
    <row r="14" spans="1:26" ht="13.5">
      <c r="A14" s="157" t="s">
        <v>109</v>
      </c>
      <c r="B14" s="161"/>
      <c r="C14" s="121">
        <v>0</v>
      </c>
      <c r="D14" s="122">
        <v>2425000</v>
      </c>
      <c r="E14" s="26">
        <v>2425000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719279</v>
      </c>
      <c r="S14" s="26">
        <v>0</v>
      </c>
      <c r="T14" s="26">
        <v>0</v>
      </c>
      <c r="U14" s="26">
        <v>719279</v>
      </c>
      <c r="V14" s="26">
        <v>719279</v>
      </c>
      <c r="W14" s="26">
        <v>2425000</v>
      </c>
      <c r="X14" s="26">
        <v>-1705721</v>
      </c>
      <c r="Y14" s="106">
        <v>-70.34</v>
      </c>
      <c r="Z14" s="121">
        <v>2425000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200000</v>
      </c>
      <c r="E16" s="26">
        <v>200000</v>
      </c>
      <c r="F16" s="26">
        <v>0</v>
      </c>
      <c r="G16" s="26">
        <v>9781</v>
      </c>
      <c r="H16" s="26">
        <v>6579</v>
      </c>
      <c r="I16" s="26">
        <v>16360</v>
      </c>
      <c r="J16" s="26">
        <v>6211</v>
      </c>
      <c r="K16" s="26">
        <v>7851</v>
      </c>
      <c r="L16" s="26">
        <v>23026</v>
      </c>
      <c r="M16" s="26">
        <v>37088</v>
      </c>
      <c r="N16" s="26">
        <v>5439</v>
      </c>
      <c r="O16" s="26">
        <v>8158</v>
      </c>
      <c r="P16" s="26">
        <v>1693</v>
      </c>
      <c r="Q16" s="26">
        <v>15290</v>
      </c>
      <c r="R16" s="26">
        <v>5175</v>
      </c>
      <c r="S16" s="26">
        <v>5132</v>
      </c>
      <c r="T16" s="26">
        <v>0</v>
      </c>
      <c r="U16" s="26">
        <v>10307</v>
      </c>
      <c r="V16" s="26">
        <v>79045</v>
      </c>
      <c r="W16" s="26">
        <v>200000</v>
      </c>
      <c r="X16" s="26">
        <v>-120955</v>
      </c>
      <c r="Y16" s="106">
        <v>-60.48</v>
      </c>
      <c r="Z16" s="121">
        <v>200000</v>
      </c>
    </row>
    <row r="17" spans="1:26" ht="13.5">
      <c r="A17" s="157" t="s">
        <v>112</v>
      </c>
      <c r="B17" s="161"/>
      <c r="C17" s="121">
        <v>0</v>
      </c>
      <c r="D17" s="122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0</v>
      </c>
      <c r="D19" s="122">
        <v>64095000</v>
      </c>
      <c r="E19" s="26">
        <v>64095000</v>
      </c>
      <c r="F19" s="26">
        <v>25909586</v>
      </c>
      <c r="G19" s="26">
        <v>10344000</v>
      </c>
      <c r="H19" s="26">
        <v>0</v>
      </c>
      <c r="I19" s="26">
        <v>36253586</v>
      </c>
      <c r="J19" s="26">
        <v>0</v>
      </c>
      <c r="K19" s="26">
        <v>20715114</v>
      </c>
      <c r="L19" s="26">
        <v>22542</v>
      </c>
      <c r="M19" s="26">
        <v>20737656</v>
      </c>
      <c r="N19" s="26">
        <v>0</v>
      </c>
      <c r="O19" s="26">
        <v>0</v>
      </c>
      <c r="P19" s="26">
        <v>15540429</v>
      </c>
      <c r="Q19" s="26">
        <v>15540429</v>
      </c>
      <c r="R19" s="26">
        <v>0</v>
      </c>
      <c r="S19" s="26">
        <v>0</v>
      </c>
      <c r="T19" s="26">
        <v>0</v>
      </c>
      <c r="U19" s="26">
        <v>0</v>
      </c>
      <c r="V19" s="26">
        <v>72531671</v>
      </c>
      <c r="W19" s="26">
        <v>64095000</v>
      </c>
      <c r="X19" s="26">
        <v>8436671</v>
      </c>
      <c r="Y19" s="106">
        <v>13.16</v>
      </c>
      <c r="Z19" s="121">
        <v>64095000</v>
      </c>
    </row>
    <row r="20" spans="1:26" ht="13.5">
      <c r="A20" s="157" t="s">
        <v>34</v>
      </c>
      <c r="B20" s="161" t="s">
        <v>95</v>
      </c>
      <c r="C20" s="121">
        <v>0</v>
      </c>
      <c r="D20" s="122">
        <v>253000</v>
      </c>
      <c r="E20" s="20">
        <v>253000</v>
      </c>
      <c r="F20" s="20">
        <v>821714</v>
      </c>
      <c r="G20" s="20">
        <v>1641547</v>
      </c>
      <c r="H20" s="20">
        <v>1365239</v>
      </c>
      <c r="I20" s="20">
        <v>3828500</v>
      </c>
      <c r="J20" s="20">
        <v>1350739</v>
      </c>
      <c r="K20" s="20">
        <v>1564250</v>
      </c>
      <c r="L20" s="20">
        <v>2859308</v>
      </c>
      <c r="M20" s="20">
        <v>5774297</v>
      </c>
      <c r="N20" s="20">
        <v>3276033</v>
      </c>
      <c r="O20" s="20">
        <v>917152</v>
      </c>
      <c r="P20" s="20">
        <v>445375</v>
      </c>
      <c r="Q20" s="20">
        <v>4638560</v>
      </c>
      <c r="R20" s="20">
        <v>111224</v>
      </c>
      <c r="S20" s="20">
        <v>1043501</v>
      </c>
      <c r="T20" s="20">
        <v>0</v>
      </c>
      <c r="U20" s="20">
        <v>1154725</v>
      </c>
      <c r="V20" s="20">
        <v>15396082</v>
      </c>
      <c r="W20" s="20">
        <v>253000</v>
      </c>
      <c r="X20" s="20">
        <v>15143082</v>
      </c>
      <c r="Y20" s="160">
        <v>5985.41</v>
      </c>
      <c r="Z20" s="96">
        <v>253000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0</v>
      </c>
      <c r="D22" s="165">
        <f t="shared" si="0"/>
        <v>143748000</v>
      </c>
      <c r="E22" s="166">
        <f t="shared" si="0"/>
        <v>143748000</v>
      </c>
      <c r="F22" s="166">
        <f t="shared" si="0"/>
        <v>33633603</v>
      </c>
      <c r="G22" s="166">
        <f t="shared" si="0"/>
        <v>18643283</v>
      </c>
      <c r="H22" s="166">
        <f t="shared" si="0"/>
        <v>8332941</v>
      </c>
      <c r="I22" s="166">
        <f t="shared" si="0"/>
        <v>60609827</v>
      </c>
      <c r="J22" s="166">
        <f t="shared" si="0"/>
        <v>7621354</v>
      </c>
      <c r="K22" s="166">
        <f t="shared" si="0"/>
        <v>28615313</v>
      </c>
      <c r="L22" s="166">
        <f t="shared" si="0"/>
        <v>9111717</v>
      </c>
      <c r="M22" s="166">
        <f t="shared" si="0"/>
        <v>45348384</v>
      </c>
      <c r="N22" s="166">
        <f t="shared" si="0"/>
        <v>9533642</v>
      </c>
      <c r="O22" s="166">
        <f t="shared" si="0"/>
        <v>7649978</v>
      </c>
      <c r="P22" s="166">
        <f t="shared" si="0"/>
        <v>22008866</v>
      </c>
      <c r="Q22" s="166">
        <f t="shared" si="0"/>
        <v>39192486</v>
      </c>
      <c r="R22" s="166">
        <f t="shared" si="0"/>
        <v>7623421</v>
      </c>
      <c r="S22" s="166">
        <f t="shared" si="0"/>
        <v>14886473</v>
      </c>
      <c r="T22" s="166">
        <f t="shared" si="0"/>
        <v>0</v>
      </c>
      <c r="U22" s="166">
        <f t="shared" si="0"/>
        <v>22509894</v>
      </c>
      <c r="V22" s="166">
        <f t="shared" si="0"/>
        <v>167660591</v>
      </c>
      <c r="W22" s="166">
        <f t="shared" si="0"/>
        <v>143748000</v>
      </c>
      <c r="X22" s="166">
        <f t="shared" si="0"/>
        <v>23912591</v>
      </c>
      <c r="Y22" s="167">
        <f>+IF(W22&lt;&gt;0,+(X22/W22)*100,0)</f>
        <v>16.635077357598018</v>
      </c>
      <c r="Z22" s="164">
        <f>SUM(Z5:Z21)</f>
        <v>143748000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0</v>
      </c>
      <c r="D25" s="122">
        <v>20003481</v>
      </c>
      <c r="E25" s="26">
        <v>20003481</v>
      </c>
      <c r="F25" s="26">
        <v>3531135</v>
      </c>
      <c r="G25" s="26">
        <v>3491613</v>
      </c>
      <c r="H25" s="26">
        <v>3443485</v>
      </c>
      <c r="I25" s="26">
        <v>10466233</v>
      </c>
      <c r="J25" s="26">
        <v>3342392</v>
      </c>
      <c r="K25" s="26">
        <v>3364159</v>
      </c>
      <c r="L25" s="26">
        <v>3376943</v>
      </c>
      <c r="M25" s="26">
        <v>10083494</v>
      </c>
      <c r="N25" s="26">
        <v>3306126</v>
      </c>
      <c r="O25" s="26">
        <v>3518065</v>
      </c>
      <c r="P25" s="26">
        <v>3722599</v>
      </c>
      <c r="Q25" s="26">
        <v>10546790</v>
      </c>
      <c r="R25" s="26">
        <v>3298414</v>
      </c>
      <c r="S25" s="26">
        <v>3584734</v>
      </c>
      <c r="T25" s="26">
        <v>0</v>
      </c>
      <c r="U25" s="26">
        <v>6883148</v>
      </c>
      <c r="V25" s="26">
        <v>37979665</v>
      </c>
      <c r="W25" s="26">
        <v>20003481</v>
      </c>
      <c r="X25" s="26">
        <v>17976184</v>
      </c>
      <c r="Y25" s="106">
        <v>89.87</v>
      </c>
      <c r="Z25" s="121">
        <v>20003481</v>
      </c>
    </row>
    <row r="26" spans="1:26" ht="13.5">
      <c r="A26" s="159" t="s">
        <v>37</v>
      </c>
      <c r="B26" s="158"/>
      <c r="C26" s="121">
        <v>0</v>
      </c>
      <c r="D26" s="122">
        <v>4488000</v>
      </c>
      <c r="E26" s="26">
        <v>4488000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256776</v>
      </c>
      <c r="S26" s="26">
        <v>0</v>
      </c>
      <c r="T26" s="26">
        <v>0</v>
      </c>
      <c r="U26" s="26">
        <v>256776</v>
      </c>
      <c r="V26" s="26">
        <v>256776</v>
      </c>
      <c r="W26" s="26">
        <v>4488000</v>
      </c>
      <c r="X26" s="26">
        <v>-4231224</v>
      </c>
      <c r="Y26" s="106">
        <v>-94.28</v>
      </c>
      <c r="Z26" s="121">
        <v>4488000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14775902</v>
      </c>
      <c r="S27" s="26">
        <v>0</v>
      </c>
      <c r="T27" s="26">
        <v>0</v>
      </c>
      <c r="U27" s="26">
        <v>14775902</v>
      </c>
      <c r="V27" s="26">
        <v>14775902</v>
      </c>
      <c r="W27" s="26">
        <v>0</v>
      </c>
      <c r="X27" s="26">
        <v>14775902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5600000</v>
      </c>
      <c r="E28" s="26">
        <v>5600000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5600000</v>
      </c>
      <c r="X28" s="26">
        <v>-5600000</v>
      </c>
      <c r="Y28" s="106">
        <v>-100</v>
      </c>
      <c r="Z28" s="121">
        <v>5600000</v>
      </c>
    </row>
    <row r="29" spans="1:26" ht="13.5">
      <c r="A29" s="159" t="s">
        <v>39</v>
      </c>
      <c r="B29" s="158"/>
      <c r="C29" s="121">
        <v>0</v>
      </c>
      <c r="D29" s="122">
        <v>980000</v>
      </c>
      <c r="E29" s="26">
        <v>980000</v>
      </c>
      <c r="F29" s="26">
        <v>111888</v>
      </c>
      <c r="G29" s="26">
        <v>0</v>
      </c>
      <c r="H29" s="26">
        <v>0</v>
      </c>
      <c r="I29" s="26">
        <v>111888</v>
      </c>
      <c r="J29" s="26">
        <v>224262</v>
      </c>
      <c r="K29" s="26">
        <v>308315</v>
      </c>
      <c r="L29" s="26">
        <v>111888</v>
      </c>
      <c r="M29" s="26">
        <v>644465</v>
      </c>
      <c r="N29" s="26">
        <v>111889</v>
      </c>
      <c r="O29" s="26">
        <v>111889</v>
      </c>
      <c r="P29" s="26">
        <v>111926</v>
      </c>
      <c r="Q29" s="26">
        <v>335704</v>
      </c>
      <c r="R29" s="26">
        <v>111889</v>
      </c>
      <c r="S29" s="26">
        <v>111889</v>
      </c>
      <c r="T29" s="26">
        <v>0</v>
      </c>
      <c r="U29" s="26">
        <v>223778</v>
      </c>
      <c r="V29" s="26">
        <v>1315835</v>
      </c>
      <c r="W29" s="26">
        <v>980000</v>
      </c>
      <c r="X29" s="26">
        <v>335835</v>
      </c>
      <c r="Y29" s="106">
        <v>34.27</v>
      </c>
      <c r="Z29" s="121">
        <v>980000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1000000</v>
      </c>
      <c r="E30" s="26">
        <v>1000000</v>
      </c>
      <c r="F30" s="26">
        <v>2114772</v>
      </c>
      <c r="G30" s="26">
        <v>0</v>
      </c>
      <c r="H30" s="26">
        <v>0</v>
      </c>
      <c r="I30" s="26">
        <v>2114772</v>
      </c>
      <c r="J30" s="26">
        <v>0</v>
      </c>
      <c r="K30" s="26">
        <v>0</v>
      </c>
      <c r="L30" s="26">
        <v>1326513</v>
      </c>
      <c r="M30" s="26">
        <v>1326513</v>
      </c>
      <c r="N30" s="26">
        <v>706268</v>
      </c>
      <c r="O30" s="26">
        <v>1156337</v>
      </c>
      <c r="P30" s="26">
        <v>1163263</v>
      </c>
      <c r="Q30" s="26">
        <v>3025868</v>
      </c>
      <c r="R30" s="26">
        <v>5807895</v>
      </c>
      <c r="S30" s="26">
        <v>1302828</v>
      </c>
      <c r="T30" s="26">
        <v>0</v>
      </c>
      <c r="U30" s="26">
        <v>7110723</v>
      </c>
      <c r="V30" s="26">
        <v>13577876</v>
      </c>
      <c r="W30" s="26">
        <v>1000000</v>
      </c>
      <c r="X30" s="26">
        <v>12577876</v>
      </c>
      <c r="Y30" s="106">
        <v>1257.79</v>
      </c>
      <c r="Z30" s="121">
        <v>1000000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0</v>
      </c>
      <c r="D32" s="122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63493</v>
      </c>
      <c r="S32" s="26">
        <v>0</v>
      </c>
      <c r="T32" s="26">
        <v>0</v>
      </c>
      <c r="U32" s="26">
        <v>63493</v>
      </c>
      <c r="V32" s="26">
        <v>63493</v>
      </c>
      <c r="W32" s="26">
        <v>0</v>
      </c>
      <c r="X32" s="26">
        <v>63493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0</v>
      </c>
      <c r="D34" s="122">
        <v>124924513</v>
      </c>
      <c r="E34" s="26">
        <v>124924513</v>
      </c>
      <c r="F34" s="26">
        <v>2277485</v>
      </c>
      <c r="G34" s="26">
        <v>6059569</v>
      </c>
      <c r="H34" s="26">
        <v>2481274</v>
      </c>
      <c r="I34" s="26">
        <v>10818328</v>
      </c>
      <c r="J34" s="26">
        <v>3410839</v>
      </c>
      <c r="K34" s="26">
        <v>3763678</v>
      </c>
      <c r="L34" s="26">
        <v>4234610</v>
      </c>
      <c r="M34" s="26">
        <v>11409127</v>
      </c>
      <c r="N34" s="26">
        <v>3442450</v>
      </c>
      <c r="O34" s="26">
        <v>4793917</v>
      </c>
      <c r="P34" s="26">
        <v>4491998</v>
      </c>
      <c r="Q34" s="26">
        <v>12728365</v>
      </c>
      <c r="R34" s="26">
        <v>7596765</v>
      </c>
      <c r="S34" s="26">
        <v>14338738</v>
      </c>
      <c r="T34" s="26">
        <v>0</v>
      </c>
      <c r="U34" s="26">
        <v>21935503</v>
      </c>
      <c r="V34" s="26">
        <v>56891323</v>
      </c>
      <c r="W34" s="26">
        <v>124924513</v>
      </c>
      <c r="X34" s="26">
        <v>-68033190</v>
      </c>
      <c r="Y34" s="106">
        <v>-54.46</v>
      </c>
      <c r="Z34" s="121">
        <v>124924513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0</v>
      </c>
      <c r="D36" s="165">
        <f t="shared" si="1"/>
        <v>156995994</v>
      </c>
      <c r="E36" s="166">
        <f t="shared" si="1"/>
        <v>156995994</v>
      </c>
      <c r="F36" s="166">
        <f t="shared" si="1"/>
        <v>8035280</v>
      </c>
      <c r="G36" s="166">
        <f t="shared" si="1"/>
        <v>9551182</v>
      </c>
      <c r="H36" s="166">
        <f t="shared" si="1"/>
        <v>5924759</v>
      </c>
      <c r="I36" s="166">
        <f t="shared" si="1"/>
        <v>23511221</v>
      </c>
      <c r="J36" s="166">
        <f t="shared" si="1"/>
        <v>6977493</v>
      </c>
      <c r="K36" s="166">
        <f t="shared" si="1"/>
        <v>7436152</v>
      </c>
      <c r="L36" s="166">
        <f t="shared" si="1"/>
        <v>9049954</v>
      </c>
      <c r="M36" s="166">
        <f t="shared" si="1"/>
        <v>23463599</v>
      </c>
      <c r="N36" s="166">
        <f t="shared" si="1"/>
        <v>7566733</v>
      </c>
      <c r="O36" s="166">
        <f t="shared" si="1"/>
        <v>9580208</v>
      </c>
      <c r="P36" s="166">
        <f t="shared" si="1"/>
        <v>9489786</v>
      </c>
      <c r="Q36" s="166">
        <f t="shared" si="1"/>
        <v>26636727</v>
      </c>
      <c r="R36" s="166">
        <f t="shared" si="1"/>
        <v>31911134</v>
      </c>
      <c r="S36" s="166">
        <f t="shared" si="1"/>
        <v>19338189</v>
      </c>
      <c r="T36" s="166">
        <f t="shared" si="1"/>
        <v>0</v>
      </c>
      <c r="U36" s="166">
        <f t="shared" si="1"/>
        <v>51249323</v>
      </c>
      <c r="V36" s="166">
        <f t="shared" si="1"/>
        <v>124860870</v>
      </c>
      <c r="W36" s="166">
        <f t="shared" si="1"/>
        <v>156995994</v>
      </c>
      <c r="X36" s="166">
        <f t="shared" si="1"/>
        <v>-32135124</v>
      </c>
      <c r="Y36" s="167">
        <f>+IF(W36&lt;&gt;0,+(X36/W36)*100,0)</f>
        <v>-20.468754126299554</v>
      </c>
      <c r="Z36" s="164">
        <f>SUM(Z25:Z35)</f>
        <v>156995994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0</v>
      </c>
      <c r="D38" s="176">
        <f t="shared" si="2"/>
        <v>-13247994</v>
      </c>
      <c r="E38" s="72">
        <f t="shared" si="2"/>
        <v>-13247994</v>
      </c>
      <c r="F38" s="72">
        <f t="shared" si="2"/>
        <v>25598323</v>
      </c>
      <c r="G38" s="72">
        <f t="shared" si="2"/>
        <v>9092101</v>
      </c>
      <c r="H38" s="72">
        <f t="shared" si="2"/>
        <v>2408182</v>
      </c>
      <c r="I38" s="72">
        <f t="shared" si="2"/>
        <v>37098606</v>
      </c>
      <c r="J38" s="72">
        <f t="shared" si="2"/>
        <v>643861</v>
      </c>
      <c r="K38" s="72">
        <f t="shared" si="2"/>
        <v>21179161</v>
      </c>
      <c r="L38" s="72">
        <f t="shared" si="2"/>
        <v>61763</v>
      </c>
      <c r="M38" s="72">
        <f t="shared" si="2"/>
        <v>21884785</v>
      </c>
      <c r="N38" s="72">
        <f t="shared" si="2"/>
        <v>1966909</v>
      </c>
      <c r="O38" s="72">
        <f t="shared" si="2"/>
        <v>-1930230</v>
      </c>
      <c r="P38" s="72">
        <f t="shared" si="2"/>
        <v>12519080</v>
      </c>
      <c r="Q38" s="72">
        <f t="shared" si="2"/>
        <v>12555759</v>
      </c>
      <c r="R38" s="72">
        <f t="shared" si="2"/>
        <v>-24287713</v>
      </c>
      <c r="S38" s="72">
        <f t="shared" si="2"/>
        <v>-4451716</v>
      </c>
      <c r="T38" s="72">
        <f t="shared" si="2"/>
        <v>0</v>
      </c>
      <c r="U38" s="72">
        <f t="shared" si="2"/>
        <v>-28739429</v>
      </c>
      <c r="V38" s="72">
        <f t="shared" si="2"/>
        <v>42799721</v>
      </c>
      <c r="W38" s="72">
        <f>IF(E22=E36,0,W22-W36)</f>
        <v>-13247994</v>
      </c>
      <c r="X38" s="72">
        <f t="shared" si="2"/>
        <v>56047715</v>
      </c>
      <c r="Y38" s="177">
        <f>+IF(W38&lt;&gt;0,+(X38/W38)*100,0)</f>
        <v>-423.06567318795584</v>
      </c>
      <c r="Z38" s="175">
        <f>+Z22-Z36</f>
        <v>-13247994</v>
      </c>
    </row>
    <row r="39" spans="1:26" ht="13.5">
      <c r="A39" s="157" t="s">
        <v>45</v>
      </c>
      <c r="B39" s="161"/>
      <c r="C39" s="121">
        <v>0</v>
      </c>
      <c r="D39" s="122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2793906</v>
      </c>
      <c r="Q39" s="26">
        <v>2793906</v>
      </c>
      <c r="R39" s="26">
        <v>0</v>
      </c>
      <c r="S39" s="26">
        <v>0</v>
      </c>
      <c r="T39" s="26">
        <v>0</v>
      </c>
      <c r="U39" s="26">
        <v>0</v>
      </c>
      <c r="V39" s="26">
        <v>2793906</v>
      </c>
      <c r="W39" s="26">
        <v>0</v>
      </c>
      <c r="X39" s="26">
        <v>2793906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0</v>
      </c>
      <c r="D42" s="183">
        <f t="shared" si="3"/>
        <v>-13247994</v>
      </c>
      <c r="E42" s="54">
        <f t="shared" si="3"/>
        <v>-13247994</v>
      </c>
      <c r="F42" s="54">
        <f t="shared" si="3"/>
        <v>25598323</v>
      </c>
      <c r="G42" s="54">
        <f t="shared" si="3"/>
        <v>9092101</v>
      </c>
      <c r="H42" s="54">
        <f t="shared" si="3"/>
        <v>2408182</v>
      </c>
      <c r="I42" s="54">
        <f t="shared" si="3"/>
        <v>37098606</v>
      </c>
      <c r="J42" s="54">
        <f t="shared" si="3"/>
        <v>643861</v>
      </c>
      <c r="K42" s="54">
        <f t="shared" si="3"/>
        <v>21179161</v>
      </c>
      <c r="L42" s="54">
        <f t="shared" si="3"/>
        <v>61763</v>
      </c>
      <c r="M42" s="54">
        <f t="shared" si="3"/>
        <v>21884785</v>
      </c>
      <c r="N42" s="54">
        <f t="shared" si="3"/>
        <v>1966909</v>
      </c>
      <c r="O42" s="54">
        <f t="shared" si="3"/>
        <v>-1930230</v>
      </c>
      <c r="P42" s="54">
        <f t="shared" si="3"/>
        <v>15312986</v>
      </c>
      <c r="Q42" s="54">
        <f t="shared" si="3"/>
        <v>15349665</v>
      </c>
      <c r="R42" s="54">
        <f t="shared" si="3"/>
        <v>-24287713</v>
      </c>
      <c r="S42" s="54">
        <f t="shared" si="3"/>
        <v>-4451716</v>
      </c>
      <c r="T42" s="54">
        <f t="shared" si="3"/>
        <v>0</v>
      </c>
      <c r="U42" s="54">
        <f t="shared" si="3"/>
        <v>-28739429</v>
      </c>
      <c r="V42" s="54">
        <f t="shared" si="3"/>
        <v>45593627</v>
      </c>
      <c r="W42" s="54">
        <f t="shared" si="3"/>
        <v>-13247994</v>
      </c>
      <c r="X42" s="54">
        <f t="shared" si="3"/>
        <v>58841621</v>
      </c>
      <c r="Y42" s="184">
        <f>+IF(W42&lt;&gt;0,+(X42/W42)*100,0)</f>
        <v>-444.15494904360617</v>
      </c>
      <c r="Z42" s="182">
        <f>SUM(Z38:Z41)</f>
        <v>-13247994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0</v>
      </c>
      <c r="D44" s="187">
        <f t="shared" si="4"/>
        <v>-13247994</v>
      </c>
      <c r="E44" s="43">
        <f t="shared" si="4"/>
        <v>-13247994</v>
      </c>
      <c r="F44" s="43">
        <f t="shared" si="4"/>
        <v>25598323</v>
      </c>
      <c r="G44" s="43">
        <f t="shared" si="4"/>
        <v>9092101</v>
      </c>
      <c r="H44" s="43">
        <f t="shared" si="4"/>
        <v>2408182</v>
      </c>
      <c r="I44" s="43">
        <f t="shared" si="4"/>
        <v>37098606</v>
      </c>
      <c r="J44" s="43">
        <f t="shared" si="4"/>
        <v>643861</v>
      </c>
      <c r="K44" s="43">
        <f t="shared" si="4"/>
        <v>21179161</v>
      </c>
      <c r="L44" s="43">
        <f t="shared" si="4"/>
        <v>61763</v>
      </c>
      <c r="M44" s="43">
        <f t="shared" si="4"/>
        <v>21884785</v>
      </c>
      <c r="N44" s="43">
        <f t="shared" si="4"/>
        <v>1966909</v>
      </c>
      <c r="O44" s="43">
        <f t="shared" si="4"/>
        <v>-1930230</v>
      </c>
      <c r="P44" s="43">
        <f t="shared" si="4"/>
        <v>15312986</v>
      </c>
      <c r="Q44" s="43">
        <f t="shared" si="4"/>
        <v>15349665</v>
      </c>
      <c r="R44" s="43">
        <f t="shared" si="4"/>
        <v>-24287713</v>
      </c>
      <c r="S44" s="43">
        <f t="shared" si="4"/>
        <v>-4451716</v>
      </c>
      <c r="T44" s="43">
        <f t="shared" si="4"/>
        <v>0</v>
      </c>
      <c r="U44" s="43">
        <f t="shared" si="4"/>
        <v>-28739429</v>
      </c>
      <c r="V44" s="43">
        <f t="shared" si="4"/>
        <v>45593627</v>
      </c>
      <c r="W44" s="43">
        <f t="shared" si="4"/>
        <v>-13247994</v>
      </c>
      <c r="X44" s="43">
        <f t="shared" si="4"/>
        <v>58841621</v>
      </c>
      <c r="Y44" s="188">
        <f>+IF(W44&lt;&gt;0,+(X44/W44)*100,0)</f>
        <v>-444.15494904360617</v>
      </c>
      <c r="Z44" s="186">
        <f>+Z42-Z43</f>
        <v>-13247994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0</v>
      </c>
      <c r="D46" s="183">
        <f t="shared" si="5"/>
        <v>-13247994</v>
      </c>
      <c r="E46" s="54">
        <f t="shared" si="5"/>
        <v>-13247994</v>
      </c>
      <c r="F46" s="54">
        <f t="shared" si="5"/>
        <v>25598323</v>
      </c>
      <c r="G46" s="54">
        <f t="shared" si="5"/>
        <v>9092101</v>
      </c>
      <c r="H46" s="54">
        <f t="shared" si="5"/>
        <v>2408182</v>
      </c>
      <c r="I46" s="54">
        <f t="shared" si="5"/>
        <v>37098606</v>
      </c>
      <c r="J46" s="54">
        <f t="shared" si="5"/>
        <v>643861</v>
      </c>
      <c r="K46" s="54">
        <f t="shared" si="5"/>
        <v>21179161</v>
      </c>
      <c r="L46" s="54">
        <f t="shared" si="5"/>
        <v>61763</v>
      </c>
      <c r="M46" s="54">
        <f t="shared" si="5"/>
        <v>21884785</v>
      </c>
      <c r="N46" s="54">
        <f t="shared" si="5"/>
        <v>1966909</v>
      </c>
      <c r="O46" s="54">
        <f t="shared" si="5"/>
        <v>-1930230</v>
      </c>
      <c r="P46" s="54">
        <f t="shared" si="5"/>
        <v>15312986</v>
      </c>
      <c r="Q46" s="54">
        <f t="shared" si="5"/>
        <v>15349665</v>
      </c>
      <c r="R46" s="54">
        <f t="shared" si="5"/>
        <v>-24287713</v>
      </c>
      <c r="S46" s="54">
        <f t="shared" si="5"/>
        <v>-4451716</v>
      </c>
      <c r="T46" s="54">
        <f t="shared" si="5"/>
        <v>0</v>
      </c>
      <c r="U46" s="54">
        <f t="shared" si="5"/>
        <v>-28739429</v>
      </c>
      <c r="V46" s="54">
        <f t="shared" si="5"/>
        <v>45593627</v>
      </c>
      <c r="W46" s="54">
        <f t="shared" si="5"/>
        <v>-13247994</v>
      </c>
      <c r="X46" s="54">
        <f t="shared" si="5"/>
        <v>58841621</v>
      </c>
      <c r="Y46" s="184">
        <f>+IF(W46&lt;&gt;0,+(X46/W46)*100,0)</f>
        <v>-444.15494904360617</v>
      </c>
      <c r="Z46" s="182">
        <f>SUM(Z44:Z45)</f>
        <v>-13247994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0</v>
      </c>
      <c r="D48" s="194">
        <f t="shared" si="6"/>
        <v>-13247994</v>
      </c>
      <c r="E48" s="195">
        <f t="shared" si="6"/>
        <v>-13247994</v>
      </c>
      <c r="F48" s="195">
        <f t="shared" si="6"/>
        <v>25598323</v>
      </c>
      <c r="G48" s="196">
        <f t="shared" si="6"/>
        <v>9092101</v>
      </c>
      <c r="H48" s="196">
        <f t="shared" si="6"/>
        <v>2408182</v>
      </c>
      <c r="I48" s="196">
        <f t="shared" si="6"/>
        <v>37098606</v>
      </c>
      <c r="J48" s="196">
        <f t="shared" si="6"/>
        <v>643861</v>
      </c>
      <c r="K48" s="196">
        <f t="shared" si="6"/>
        <v>21179161</v>
      </c>
      <c r="L48" s="195">
        <f t="shared" si="6"/>
        <v>61763</v>
      </c>
      <c r="M48" s="195">
        <f t="shared" si="6"/>
        <v>21884785</v>
      </c>
      <c r="N48" s="196">
        <f t="shared" si="6"/>
        <v>1966909</v>
      </c>
      <c r="O48" s="196">
        <f t="shared" si="6"/>
        <v>-1930230</v>
      </c>
      <c r="P48" s="196">
        <f t="shared" si="6"/>
        <v>15312986</v>
      </c>
      <c r="Q48" s="196">
        <f t="shared" si="6"/>
        <v>15349665</v>
      </c>
      <c r="R48" s="196">
        <f t="shared" si="6"/>
        <v>-24287713</v>
      </c>
      <c r="S48" s="195">
        <f t="shared" si="6"/>
        <v>-4451716</v>
      </c>
      <c r="T48" s="195">
        <f t="shared" si="6"/>
        <v>0</v>
      </c>
      <c r="U48" s="196">
        <f t="shared" si="6"/>
        <v>-28739429</v>
      </c>
      <c r="V48" s="196">
        <f t="shared" si="6"/>
        <v>45593627</v>
      </c>
      <c r="W48" s="196">
        <f t="shared" si="6"/>
        <v>-13247994</v>
      </c>
      <c r="X48" s="196">
        <f t="shared" si="6"/>
        <v>58841621</v>
      </c>
      <c r="Y48" s="197">
        <f>+IF(W48&lt;&gt;0,+(X48/W48)*100,0)</f>
        <v>-444.15494904360617</v>
      </c>
      <c r="Z48" s="198">
        <f>SUM(Z46:Z47)</f>
        <v>-13247994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895000</v>
      </c>
      <c r="E5" s="66">
        <f t="shared" si="0"/>
        <v>0</v>
      </c>
      <c r="F5" s="66">
        <f t="shared" si="0"/>
        <v>53820</v>
      </c>
      <c r="G5" s="66">
        <f t="shared" si="0"/>
        <v>596</v>
      </c>
      <c r="H5" s="66">
        <f t="shared" si="0"/>
        <v>55950</v>
      </c>
      <c r="I5" s="66">
        <f t="shared" si="0"/>
        <v>110366</v>
      </c>
      <c r="J5" s="66">
        <f t="shared" si="0"/>
        <v>0</v>
      </c>
      <c r="K5" s="66">
        <f t="shared" si="0"/>
        <v>9999</v>
      </c>
      <c r="L5" s="66">
        <f t="shared" si="0"/>
        <v>84549</v>
      </c>
      <c r="M5" s="66">
        <f t="shared" si="0"/>
        <v>94548</v>
      </c>
      <c r="N5" s="66">
        <f t="shared" si="0"/>
        <v>57283</v>
      </c>
      <c r="O5" s="66">
        <f t="shared" si="0"/>
        <v>133154</v>
      </c>
      <c r="P5" s="66">
        <f t="shared" si="0"/>
        <v>21150</v>
      </c>
      <c r="Q5" s="66">
        <f t="shared" si="0"/>
        <v>211587</v>
      </c>
      <c r="R5" s="66">
        <f t="shared" si="0"/>
        <v>19300</v>
      </c>
      <c r="S5" s="66">
        <f t="shared" si="0"/>
        <v>0</v>
      </c>
      <c r="T5" s="66">
        <f t="shared" si="0"/>
        <v>0</v>
      </c>
      <c r="U5" s="66">
        <f t="shared" si="0"/>
        <v>19300</v>
      </c>
      <c r="V5" s="66">
        <f t="shared" si="0"/>
        <v>435801</v>
      </c>
      <c r="W5" s="66">
        <f t="shared" si="0"/>
        <v>0</v>
      </c>
      <c r="X5" s="66">
        <f t="shared" si="0"/>
        <v>435801</v>
      </c>
      <c r="Y5" s="103">
        <f>+IF(W5&lt;&gt;0,+(X5/W5)*100,0)</f>
        <v>0</v>
      </c>
      <c r="Z5" s="119">
        <f>SUM(Z6:Z8)</f>
        <v>0</v>
      </c>
    </row>
    <row r="6" spans="1:26" ht="13.5">
      <c r="A6" s="104" t="s">
        <v>74</v>
      </c>
      <c r="B6" s="102"/>
      <c r="C6" s="121"/>
      <c r="D6" s="122"/>
      <c r="E6" s="26"/>
      <c r="F6" s="26">
        <v>24650</v>
      </c>
      <c r="G6" s="26"/>
      <c r="H6" s="26">
        <v>29500</v>
      </c>
      <c r="I6" s="26">
        <v>54150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>
        <v>54150</v>
      </c>
      <c r="W6" s="26"/>
      <c r="X6" s="26">
        <v>54150</v>
      </c>
      <c r="Y6" s="106"/>
      <c r="Z6" s="28"/>
    </row>
    <row r="7" spans="1:26" ht="13.5">
      <c r="A7" s="104" t="s">
        <v>75</v>
      </c>
      <c r="B7" s="102"/>
      <c r="C7" s="123"/>
      <c r="D7" s="124"/>
      <c r="E7" s="125"/>
      <c r="F7" s="125">
        <v>14320</v>
      </c>
      <c r="G7" s="125"/>
      <c r="H7" s="125"/>
      <c r="I7" s="125">
        <v>14320</v>
      </c>
      <c r="J7" s="125"/>
      <c r="K7" s="125"/>
      <c r="L7" s="125">
        <v>74550</v>
      </c>
      <c r="M7" s="125">
        <v>74550</v>
      </c>
      <c r="N7" s="125">
        <v>38650</v>
      </c>
      <c r="O7" s="125"/>
      <c r="P7" s="125">
        <v>21150</v>
      </c>
      <c r="Q7" s="125">
        <v>59800</v>
      </c>
      <c r="R7" s="125"/>
      <c r="S7" s="125"/>
      <c r="T7" s="125"/>
      <c r="U7" s="125"/>
      <c r="V7" s="125">
        <v>148670</v>
      </c>
      <c r="W7" s="125"/>
      <c r="X7" s="125">
        <v>148670</v>
      </c>
      <c r="Y7" s="107"/>
      <c r="Z7" s="200"/>
    </row>
    <row r="8" spans="1:26" ht="13.5">
      <c r="A8" s="104" t="s">
        <v>76</v>
      </c>
      <c r="B8" s="102"/>
      <c r="C8" s="121"/>
      <c r="D8" s="122">
        <v>895000</v>
      </c>
      <c r="E8" s="26"/>
      <c r="F8" s="26">
        <v>14850</v>
      </c>
      <c r="G8" s="26">
        <v>596</v>
      </c>
      <c r="H8" s="26">
        <v>26450</v>
      </c>
      <c r="I8" s="26">
        <v>41896</v>
      </c>
      <c r="J8" s="26"/>
      <c r="K8" s="26">
        <v>9999</v>
      </c>
      <c r="L8" s="26">
        <v>9999</v>
      </c>
      <c r="M8" s="26">
        <v>19998</v>
      </c>
      <c r="N8" s="26">
        <v>18633</v>
      </c>
      <c r="O8" s="26">
        <v>133154</v>
      </c>
      <c r="P8" s="26"/>
      <c r="Q8" s="26">
        <v>151787</v>
      </c>
      <c r="R8" s="26">
        <v>19300</v>
      </c>
      <c r="S8" s="26"/>
      <c r="T8" s="26"/>
      <c r="U8" s="26">
        <v>19300</v>
      </c>
      <c r="V8" s="26">
        <v>232981</v>
      </c>
      <c r="W8" s="26"/>
      <c r="X8" s="26">
        <v>232981</v>
      </c>
      <c r="Y8" s="106"/>
      <c r="Z8" s="28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1500000</v>
      </c>
      <c r="E9" s="66">
        <f t="shared" si="1"/>
        <v>0</v>
      </c>
      <c r="F9" s="66">
        <f t="shared" si="1"/>
        <v>1361</v>
      </c>
      <c r="G9" s="66">
        <f t="shared" si="1"/>
        <v>0</v>
      </c>
      <c r="H9" s="66">
        <f t="shared" si="1"/>
        <v>5387</v>
      </c>
      <c r="I9" s="66">
        <f t="shared" si="1"/>
        <v>6748</v>
      </c>
      <c r="J9" s="66">
        <f t="shared" si="1"/>
        <v>0</v>
      </c>
      <c r="K9" s="66">
        <f t="shared" si="1"/>
        <v>0</v>
      </c>
      <c r="L9" s="66">
        <f t="shared" si="1"/>
        <v>20420</v>
      </c>
      <c r="M9" s="66">
        <f t="shared" si="1"/>
        <v>20420</v>
      </c>
      <c r="N9" s="66">
        <f t="shared" si="1"/>
        <v>939444</v>
      </c>
      <c r="O9" s="66">
        <f t="shared" si="1"/>
        <v>0</v>
      </c>
      <c r="P9" s="66">
        <f t="shared" si="1"/>
        <v>0</v>
      </c>
      <c r="Q9" s="66">
        <f t="shared" si="1"/>
        <v>939444</v>
      </c>
      <c r="R9" s="66">
        <f t="shared" si="1"/>
        <v>32900</v>
      </c>
      <c r="S9" s="66">
        <f t="shared" si="1"/>
        <v>0</v>
      </c>
      <c r="T9" s="66">
        <f t="shared" si="1"/>
        <v>0</v>
      </c>
      <c r="U9" s="66">
        <f t="shared" si="1"/>
        <v>32900</v>
      </c>
      <c r="V9" s="66">
        <f t="shared" si="1"/>
        <v>999512</v>
      </c>
      <c r="W9" s="66">
        <f t="shared" si="1"/>
        <v>0</v>
      </c>
      <c r="X9" s="66">
        <f t="shared" si="1"/>
        <v>999512</v>
      </c>
      <c r="Y9" s="103">
        <f>+IF(W9&lt;&gt;0,+(X9/W9)*100,0)</f>
        <v>0</v>
      </c>
      <c r="Z9" s="68">
        <f>SUM(Z10:Z14)</f>
        <v>0</v>
      </c>
    </row>
    <row r="10" spans="1:26" ht="13.5">
      <c r="A10" s="104" t="s">
        <v>78</v>
      </c>
      <c r="B10" s="102"/>
      <c r="C10" s="121"/>
      <c r="D10" s="122">
        <v>850000</v>
      </c>
      <c r="E10" s="26"/>
      <c r="F10" s="26">
        <v>298</v>
      </c>
      <c r="G10" s="26"/>
      <c r="H10" s="26">
        <v>5387</v>
      </c>
      <c r="I10" s="26">
        <v>5685</v>
      </c>
      <c r="J10" s="26"/>
      <c r="K10" s="26"/>
      <c r="L10" s="26">
        <v>20420</v>
      </c>
      <c r="M10" s="26">
        <v>20420</v>
      </c>
      <c r="N10" s="26">
        <v>915444</v>
      </c>
      <c r="O10" s="26"/>
      <c r="P10" s="26"/>
      <c r="Q10" s="26">
        <v>915444</v>
      </c>
      <c r="R10" s="26">
        <v>32900</v>
      </c>
      <c r="S10" s="26"/>
      <c r="T10" s="26"/>
      <c r="U10" s="26">
        <v>32900</v>
      </c>
      <c r="V10" s="26">
        <v>974449</v>
      </c>
      <c r="W10" s="26"/>
      <c r="X10" s="26">
        <v>974449</v>
      </c>
      <c r="Y10" s="106"/>
      <c r="Z10" s="28"/>
    </row>
    <row r="11" spans="1:26" ht="13.5">
      <c r="A11" s="104" t="s">
        <v>79</v>
      </c>
      <c r="B11" s="102"/>
      <c r="C11" s="121"/>
      <c r="D11" s="122">
        <v>650000</v>
      </c>
      <c r="E11" s="26"/>
      <c r="F11" s="26">
        <v>1063</v>
      </c>
      <c r="G11" s="26"/>
      <c r="H11" s="26"/>
      <c r="I11" s="26">
        <v>1063</v>
      </c>
      <c r="J11" s="26"/>
      <c r="K11" s="26"/>
      <c r="L11" s="26"/>
      <c r="M11" s="26"/>
      <c r="N11" s="26">
        <v>24000</v>
      </c>
      <c r="O11" s="26"/>
      <c r="P11" s="26"/>
      <c r="Q11" s="26">
        <v>24000</v>
      </c>
      <c r="R11" s="26"/>
      <c r="S11" s="26"/>
      <c r="T11" s="26"/>
      <c r="U11" s="26"/>
      <c r="V11" s="26">
        <v>25063</v>
      </c>
      <c r="W11" s="26"/>
      <c r="X11" s="26">
        <v>25063</v>
      </c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21052632</v>
      </c>
      <c r="E15" s="66">
        <f t="shared" si="2"/>
        <v>0</v>
      </c>
      <c r="F15" s="66">
        <f t="shared" si="2"/>
        <v>2435752</v>
      </c>
      <c r="G15" s="66">
        <f t="shared" si="2"/>
        <v>63499</v>
      </c>
      <c r="H15" s="66">
        <f t="shared" si="2"/>
        <v>634915</v>
      </c>
      <c r="I15" s="66">
        <f t="shared" si="2"/>
        <v>3134166</v>
      </c>
      <c r="J15" s="66">
        <f t="shared" si="2"/>
        <v>1573606</v>
      </c>
      <c r="K15" s="66">
        <f t="shared" si="2"/>
        <v>2046667</v>
      </c>
      <c r="L15" s="66">
        <f t="shared" si="2"/>
        <v>3675525</v>
      </c>
      <c r="M15" s="66">
        <f t="shared" si="2"/>
        <v>7295798</v>
      </c>
      <c r="N15" s="66">
        <f t="shared" si="2"/>
        <v>0</v>
      </c>
      <c r="O15" s="66">
        <f t="shared" si="2"/>
        <v>3734398</v>
      </c>
      <c r="P15" s="66">
        <f t="shared" si="2"/>
        <v>979983</v>
      </c>
      <c r="Q15" s="66">
        <f t="shared" si="2"/>
        <v>4714381</v>
      </c>
      <c r="R15" s="66">
        <f t="shared" si="2"/>
        <v>322626</v>
      </c>
      <c r="S15" s="66">
        <f t="shared" si="2"/>
        <v>0</v>
      </c>
      <c r="T15" s="66">
        <f t="shared" si="2"/>
        <v>0</v>
      </c>
      <c r="U15" s="66">
        <f t="shared" si="2"/>
        <v>322626</v>
      </c>
      <c r="V15" s="66">
        <f t="shared" si="2"/>
        <v>15466971</v>
      </c>
      <c r="W15" s="66">
        <f t="shared" si="2"/>
        <v>0</v>
      </c>
      <c r="X15" s="66">
        <f t="shared" si="2"/>
        <v>15466971</v>
      </c>
      <c r="Y15" s="103">
        <f>+IF(W15&lt;&gt;0,+(X15/W15)*100,0)</f>
        <v>0</v>
      </c>
      <c r="Z15" s="68">
        <f>SUM(Z16:Z18)</f>
        <v>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104" t="s">
        <v>85</v>
      </c>
      <c r="B17" s="102"/>
      <c r="C17" s="121"/>
      <c r="D17" s="122">
        <v>21052632</v>
      </c>
      <c r="E17" s="26"/>
      <c r="F17" s="26">
        <v>2435752</v>
      </c>
      <c r="G17" s="26">
        <v>63499</v>
      </c>
      <c r="H17" s="26">
        <v>634915</v>
      </c>
      <c r="I17" s="26">
        <v>3134166</v>
      </c>
      <c r="J17" s="26">
        <v>1573606</v>
      </c>
      <c r="K17" s="26">
        <v>2046667</v>
      </c>
      <c r="L17" s="26">
        <v>3675525</v>
      </c>
      <c r="M17" s="26">
        <v>7295798</v>
      </c>
      <c r="N17" s="26"/>
      <c r="O17" s="26">
        <v>3734398</v>
      </c>
      <c r="P17" s="26">
        <v>979983</v>
      </c>
      <c r="Q17" s="26">
        <v>4714381</v>
      </c>
      <c r="R17" s="26">
        <v>322626</v>
      </c>
      <c r="S17" s="26"/>
      <c r="T17" s="26"/>
      <c r="U17" s="26">
        <v>322626</v>
      </c>
      <c r="V17" s="26">
        <v>15466971</v>
      </c>
      <c r="W17" s="26"/>
      <c r="X17" s="26">
        <v>15466971</v>
      </c>
      <c r="Y17" s="106"/>
      <c r="Z17" s="28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9164368</v>
      </c>
      <c r="E19" s="66">
        <f t="shared" si="3"/>
        <v>0</v>
      </c>
      <c r="F19" s="66">
        <f t="shared" si="3"/>
        <v>0</v>
      </c>
      <c r="G19" s="66">
        <f t="shared" si="3"/>
        <v>10276</v>
      </c>
      <c r="H19" s="66">
        <f t="shared" si="3"/>
        <v>1136000</v>
      </c>
      <c r="I19" s="66">
        <f t="shared" si="3"/>
        <v>1146276</v>
      </c>
      <c r="J19" s="66">
        <f t="shared" si="3"/>
        <v>153900</v>
      </c>
      <c r="K19" s="66">
        <f t="shared" si="3"/>
        <v>11863</v>
      </c>
      <c r="L19" s="66">
        <f t="shared" si="3"/>
        <v>954389</v>
      </c>
      <c r="M19" s="66">
        <f t="shared" si="3"/>
        <v>1120152</v>
      </c>
      <c r="N19" s="66">
        <f t="shared" si="3"/>
        <v>0</v>
      </c>
      <c r="O19" s="66">
        <f t="shared" si="3"/>
        <v>0</v>
      </c>
      <c r="P19" s="66">
        <f t="shared" si="3"/>
        <v>186715</v>
      </c>
      <c r="Q19" s="66">
        <f t="shared" si="3"/>
        <v>186715</v>
      </c>
      <c r="R19" s="66">
        <f t="shared" si="3"/>
        <v>149115</v>
      </c>
      <c r="S19" s="66">
        <f t="shared" si="3"/>
        <v>0</v>
      </c>
      <c r="T19" s="66">
        <f t="shared" si="3"/>
        <v>0</v>
      </c>
      <c r="U19" s="66">
        <f t="shared" si="3"/>
        <v>149115</v>
      </c>
      <c r="V19" s="66">
        <f t="shared" si="3"/>
        <v>2602258</v>
      </c>
      <c r="W19" s="66">
        <f t="shared" si="3"/>
        <v>0</v>
      </c>
      <c r="X19" s="66">
        <f t="shared" si="3"/>
        <v>2602258</v>
      </c>
      <c r="Y19" s="103">
        <f>+IF(W19&lt;&gt;0,+(X19/W19)*100,0)</f>
        <v>0</v>
      </c>
      <c r="Z19" s="68">
        <f>SUM(Z20:Z23)</f>
        <v>0</v>
      </c>
    </row>
    <row r="20" spans="1:26" ht="13.5">
      <c r="A20" s="104" t="s">
        <v>88</v>
      </c>
      <c r="B20" s="102"/>
      <c r="C20" s="121"/>
      <c r="D20" s="122">
        <v>5900000</v>
      </c>
      <c r="E20" s="26"/>
      <c r="F20" s="26"/>
      <c r="G20" s="26"/>
      <c r="H20" s="26"/>
      <c r="I20" s="26"/>
      <c r="J20" s="26"/>
      <c r="K20" s="26">
        <v>11863</v>
      </c>
      <c r="L20" s="26"/>
      <c r="M20" s="26">
        <v>11863</v>
      </c>
      <c r="N20" s="26"/>
      <c r="O20" s="26"/>
      <c r="P20" s="26">
        <v>84115</v>
      </c>
      <c r="Q20" s="26">
        <v>84115</v>
      </c>
      <c r="R20" s="26">
        <v>84115</v>
      </c>
      <c r="S20" s="26"/>
      <c r="T20" s="26"/>
      <c r="U20" s="26">
        <v>84115</v>
      </c>
      <c r="V20" s="26">
        <v>180093</v>
      </c>
      <c r="W20" s="26"/>
      <c r="X20" s="26">
        <v>180093</v>
      </c>
      <c r="Y20" s="106"/>
      <c r="Z20" s="28"/>
    </row>
    <row r="21" spans="1:26" ht="13.5">
      <c r="A21" s="104" t="s">
        <v>89</v>
      </c>
      <c r="B21" s="102"/>
      <c r="C21" s="121"/>
      <c r="D21" s="122">
        <v>3264368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>
        <v>20000</v>
      </c>
      <c r="S21" s="26"/>
      <c r="T21" s="26"/>
      <c r="U21" s="26">
        <v>20000</v>
      </c>
      <c r="V21" s="26">
        <v>20000</v>
      </c>
      <c r="W21" s="26"/>
      <c r="X21" s="26">
        <v>20000</v>
      </c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>
        <v>153900</v>
      </c>
      <c r="K22" s="125"/>
      <c r="L22" s="125">
        <v>242161</v>
      </c>
      <c r="M22" s="125">
        <v>396061</v>
      </c>
      <c r="N22" s="125"/>
      <c r="O22" s="125"/>
      <c r="P22" s="125">
        <v>102600</v>
      </c>
      <c r="Q22" s="125">
        <v>102600</v>
      </c>
      <c r="R22" s="125">
        <v>45000</v>
      </c>
      <c r="S22" s="125"/>
      <c r="T22" s="125"/>
      <c r="U22" s="125">
        <v>45000</v>
      </c>
      <c r="V22" s="125">
        <v>543661</v>
      </c>
      <c r="W22" s="125"/>
      <c r="X22" s="125">
        <v>543661</v>
      </c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>
        <v>10276</v>
      </c>
      <c r="H23" s="26">
        <v>1136000</v>
      </c>
      <c r="I23" s="26">
        <v>1146276</v>
      </c>
      <c r="J23" s="26"/>
      <c r="K23" s="26"/>
      <c r="L23" s="26">
        <v>712228</v>
      </c>
      <c r="M23" s="26">
        <v>712228</v>
      </c>
      <c r="N23" s="26"/>
      <c r="O23" s="26"/>
      <c r="P23" s="26"/>
      <c r="Q23" s="26"/>
      <c r="R23" s="26"/>
      <c r="S23" s="26"/>
      <c r="T23" s="26"/>
      <c r="U23" s="26"/>
      <c r="V23" s="26">
        <v>1858504</v>
      </c>
      <c r="W23" s="26"/>
      <c r="X23" s="26">
        <v>1858504</v>
      </c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0</v>
      </c>
      <c r="D25" s="206">
        <f t="shared" si="4"/>
        <v>32612000</v>
      </c>
      <c r="E25" s="195">
        <f t="shared" si="4"/>
        <v>0</v>
      </c>
      <c r="F25" s="195">
        <f t="shared" si="4"/>
        <v>2490933</v>
      </c>
      <c r="G25" s="195">
        <f t="shared" si="4"/>
        <v>74371</v>
      </c>
      <c r="H25" s="195">
        <f t="shared" si="4"/>
        <v>1832252</v>
      </c>
      <c r="I25" s="195">
        <f t="shared" si="4"/>
        <v>4397556</v>
      </c>
      <c r="J25" s="195">
        <f t="shared" si="4"/>
        <v>1727506</v>
      </c>
      <c r="K25" s="195">
        <f t="shared" si="4"/>
        <v>2068529</v>
      </c>
      <c r="L25" s="195">
        <f t="shared" si="4"/>
        <v>4734883</v>
      </c>
      <c r="M25" s="195">
        <f t="shared" si="4"/>
        <v>8530918</v>
      </c>
      <c r="N25" s="195">
        <f t="shared" si="4"/>
        <v>996727</v>
      </c>
      <c r="O25" s="195">
        <f t="shared" si="4"/>
        <v>3867552</v>
      </c>
      <c r="P25" s="195">
        <f t="shared" si="4"/>
        <v>1187848</v>
      </c>
      <c r="Q25" s="195">
        <f t="shared" si="4"/>
        <v>6052127</v>
      </c>
      <c r="R25" s="195">
        <f t="shared" si="4"/>
        <v>523941</v>
      </c>
      <c r="S25" s="195">
        <f t="shared" si="4"/>
        <v>0</v>
      </c>
      <c r="T25" s="195">
        <f t="shared" si="4"/>
        <v>0</v>
      </c>
      <c r="U25" s="195">
        <f t="shared" si="4"/>
        <v>523941</v>
      </c>
      <c r="V25" s="195">
        <f t="shared" si="4"/>
        <v>19504542</v>
      </c>
      <c r="W25" s="195">
        <f t="shared" si="4"/>
        <v>0</v>
      </c>
      <c r="X25" s="195">
        <f t="shared" si="4"/>
        <v>19504542</v>
      </c>
      <c r="Y25" s="207">
        <f>+IF(W25&lt;&gt;0,+(X25/W25)*100,0)</f>
        <v>0</v>
      </c>
      <c r="Z25" s="208">
        <f>+Z5+Z9+Z15+Z19+Z24</f>
        <v>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>
        <v>23317000</v>
      </c>
      <c r="E28" s="26"/>
      <c r="F28" s="26">
        <v>2434550</v>
      </c>
      <c r="G28" s="26"/>
      <c r="H28" s="26">
        <v>640302</v>
      </c>
      <c r="I28" s="26">
        <v>3074852</v>
      </c>
      <c r="J28" s="26"/>
      <c r="K28" s="26"/>
      <c r="L28" s="26"/>
      <c r="M28" s="26"/>
      <c r="N28" s="26">
        <v>978094</v>
      </c>
      <c r="O28" s="26">
        <v>3727090</v>
      </c>
      <c r="P28" s="26">
        <v>1103733</v>
      </c>
      <c r="Q28" s="26">
        <v>5808917</v>
      </c>
      <c r="R28" s="26">
        <v>352863</v>
      </c>
      <c r="S28" s="26"/>
      <c r="T28" s="26"/>
      <c r="U28" s="26">
        <v>352863</v>
      </c>
      <c r="V28" s="26">
        <v>9236632</v>
      </c>
      <c r="W28" s="26"/>
      <c r="X28" s="26">
        <v>9236632</v>
      </c>
      <c r="Y28" s="106"/>
      <c r="Z28" s="121"/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23317000</v>
      </c>
      <c r="E32" s="43">
        <f t="shared" si="5"/>
        <v>0</v>
      </c>
      <c r="F32" s="43">
        <f t="shared" si="5"/>
        <v>2434550</v>
      </c>
      <c r="G32" s="43">
        <f t="shared" si="5"/>
        <v>0</v>
      </c>
      <c r="H32" s="43">
        <f t="shared" si="5"/>
        <v>640302</v>
      </c>
      <c r="I32" s="43">
        <f t="shared" si="5"/>
        <v>3074852</v>
      </c>
      <c r="J32" s="43">
        <f t="shared" si="5"/>
        <v>0</v>
      </c>
      <c r="K32" s="43">
        <f t="shared" si="5"/>
        <v>0</v>
      </c>
      <c r="L32" s="43">
        <f t="shared" si="5"/>
        <v>0</v>
      </c>
      <c r="M32" s="43">
        <f t="shared" si="5"/>
        <v>0</v>
      </c>
      <c r="N32" s="43">
        <f t="shared" si="5"/>
        <v>978094</v>
      </c>
      <c r="O32" s="43">
        <f t="shared" si="5"/>
        <v>3727090</v>
      </c>
      <c r="P32" s="43">
        <f t="shared" si="5"/>
        <v>1103733</v>
      </c>
      <c r="Q32" s="43">
        <f t="shared" si="5"/>
        <v>5808917</v>
      </c>
      <c r="R32" s="43">
        <f t="shared" si="5"/>
        <v>352863</v>
      </c>
      <c r="S32" s="43">
        <f t="shared" si="5"/>
        <v>0</v>
      </c>
      <c r="T32" s="43">
        <f t="shared" si="5"/>
        <v>0</v>
      </c>
      <c r="U32" s="43">
        <f t="shared" si="5"/>
        <v>352863</v>
      </c>
      <c r="V32" s="43">
        <f t="shared" si="5"/>
        <v>9236632</v>
      </c>
      <c r="W32" s="43">
        <f t="shared" si="5"/>
        <v>0</v>
      </c>
      <c r="X32" s="43">
        <f t="shared" si="5"/>
        <v>9236632</v>
      </c>
      <c r="Y32" s="188">
        <f>+IF(W32&lt;&gt;0,+(X32/W32)*100,0)</f>
        <v>0</v>
      </c>
      <c r="Z32" s="45">
        <f>SUM(Z28:Z31)</f>
        <v>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>
        <v>9295000</v>
      </c>
      <c r="E35" s="26"/>
      <c r="F35" s="26">
        <v>56383</v>
      </c>
      <c r="G35" s="26">
        <v>74371</v>
      </c>
      <c r="H35" s="26">
        <v>1191950</v>
      </c>
      <c r="I35" s="26">
        <v>1322704</v>
      </c>
      <c r="J35" s="26">
        <v>1727506</v>
      </c>
      <c r="K35" s="26">
        <v>2068529</v>
      </c>
      <c r="L35" s="26">
        <v>4734883</v>
      </c>
      <c r="M35" s="26">
        <v>8530918</v>
      </c>
      <c r="N35" s="26">
        <v>18633</v>
      </c>
      <c r="O35" s="26">
        <v>140473</v>
      </c>
      <c r="P35" s="26">
        <v>84115</v>
      </c>
      <c r="Q35" s="26">
        <v>243221</v>
      </c>
      <c r="R35" s="26">
        <v>14763</v>
      </c>
      <c r="S35" s="26"/>
      <c r="T35" s="26"/>
      <c r="U35" s="26">
        <v>14763</v>
      </c>
      <c r="V35" s="26">
        <v>10111606</v>
      </c>
      <c r="W35" s="26"/>
      <c r="X35" s="26">
        <v>10111606</v>
      </c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32612000</v>
      </c>
      <c r="E36" s="196">
        <f t="shared" si="6"/>
        <v>0</v>
      </c>
      <c r="F36" s="196">
        <f t="shared" si="6"/>
        <v>2490933</v>
      </c>
      <c r="G36" s="196">
        <f t="shared" si="6"/>
        <v>74371</v>
      </c>
      <c r="H36" s="196">
        <f t="shared" si="6"/>
        <v>1832252</v>
      </c>
      <c r="I36" s="196">
        <f t="shared" si="6"/>
        <v>4397556</v>
      </c>
      <c r="J36" s="196">
        <f t="shared" si="6"/>
        <v>1727506</v>
      </c>
      <c r="K36" s="196">
        <f t="shared" si="6"/>
        <v>2068529</v>
      </c>
      <c r="L36" s="196">
        <f t="shared" si="6"/>
        <v>4734883</v>
      </c>
      <c r="M36" s="196">
        <f t="shared" si="6"/>
        <v>8530918</v>
      </c>
      <c r="N36" s="196">
        <f t="shared" si="6"/>
        <v>996727</v>
      </c>
      <c r="O36" s="196">
        <f t="shared" si="6"/>
        <v>3867563</v>
      </c>
      <c r="P36" s="196">
        <f t="shared" si="6"/>
        <v>1187848</v>
      </c>
      <c r="Q36" s="196">
        <f t="shared" si="6"/>
        <v>6052138</v>
      </c>
      <c r="R36" s="196">
        <f t="shared" si="6"/>
        <v>367626</v>
      </c>
      <c r="S36" s="196">
        <f t="shared" si="6"/>
        <v>0</v>
      </c>
      <c r="T36" s="196">
        <f t="shared" si="6"/>
        <v>0</v>
      </c>
      <c r="U36" s="196">
        <f t="shared" si="6"/>
        <v>367626</v>
      </c>
      <c r="V36" s="196">
        <f t="shared" si="6"/>
        <v>19348238</v>
      </c>
      <c r="W36" s="196">
        <f t="shared" si="6"/>
        <v>0</v>
      </c>
      <c r="X36" s="196">
        <f t="shared" si="6"/>
        <v>19348238</v>
      </c>
      <c r="Y36" s="197">
        <f>+IF(W36&lt;&gt;0,+(X36/W36)*100,0)</f>
        <v>0</v>
      </c>
      <c r="Z36" s="215">
        <f>SUM(Z32:Z35)</f>
        <v>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3915386</v>
      </c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225" t="s">
        <v>146</v>
      </c>
      <c r="B7" s="158" t="s">
        <v>71</v>
      </c>
      <c r="C7" s="121">
        <v>6040622</v>
      </c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>
        <v>52597939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148</v>
      </c>
      <c r="B9" s="158"/>
      <c r="C9" s="121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>
        <v>483267</v>
      </c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63037214</v>
      </c>
      <c r="D12" s="38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0</v>
      </c>
      <c r="X12" s="39">
        <f t="shared" si="0"/>
        <v>0</v>
      </c>
      <c r="Y12" s="140">
        <f>+IF(W12&lt;&gt;0,+(X12/W12)*100,0)</f>
        <v>0</v>
      </c>
      <c r="Z12" s="40">
        <f>SUM(Z6:Z11)</f>
        <v>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>
        <v>8376269</v>
      </c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>
        <v>3550000</v>
      </c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1070238522</v>
      </c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106"/>
      <c r="Z19" s="28"/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25962</v>
      </c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1082190753</v>
      </c>
      <c r="D24" s="42">
        <f t="shared" si="1"/>
        <v>0</v>
      </c>
      <c r="E24" s="43">
        <f t="shared" si="1"/>
        <v>0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0</v>
      </c>
      <c r="X24" s="43">
        <f t="shared" si="1"/>
        <v>0</v>
      </c>
      <c r="Y24" s="188">
        <f>+IF(W24&lt;&gt;0,+(X24/W24)*100,0)</f>
        <v>0</v>
      </c>
      <c r="Z24" s="45">
        <f>SUM(Z15:Z23)</f>
        <v>0</v>
      </c>
    </row>
    <row r="25" spans="1:26" ht="13.5">
      <c r="A25" s="226" t="s">
        <v>161</v>
      </c>
      <c r="B25" s="227"/>
      <c r="C25" s="138">
        <f aca="true" t="shared" si="2" ref="C25:X25">+C12+C24</f>
        <v>1145227967</v>
      </c>
      <c r="D25" s="38">
        <f t="shared" si="2"/>
        <v>0</v>
      </c>
      <c r="E25" s="39">
        <f t="shared" si="2"/>
        <v>0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0</v>
      </c>
      <c r="X25" s="39">
        <f t="shared" si="2"/>
        <v>0</v>
      </c>
      <c r="Y25" s="140">
        <f>+IF(W25&lt;&gt;0,+(X25/W25)*100,0)</f>
        <v>0</v>
      </c>
      <c r="Z25" s="40">
        <f>+Z12+Z24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>
        <v>202109</v>
      </c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>
        <v>1186822</v>
      </c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>
        <v>12161125</v>
      </c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167</v>
      </c>
      <c r="B33" s="158"/>
      <c r="C33" s="121">
        <v>10595905</v>
      </c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24145961</v>
      </c>
      <c r="D34" s="38">
        <f t="shared" si="3"/>
        <v>0</v>
      </c>
      <c r="E34" s="39">
        <f t="shared" si="3"/>
        <v>0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0</v>
      </c>
      <c r="X34" s="39">
        <f t="shared" si="3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06"/>
      <c r="Z37" s="28"/>
    </row>
    <row r="38" spans="1:26" ht="13.5">
      <c r="A38" s="225" t="s">
        <v>167</v>
      </c>
      <c r="B38" s="158"/>
      <c r="C38" s="121">
        <v>9951618</v>
      </c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9951618</v>
      </c>
      <c r="D39" s="42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0</v>
      </c>
      <c r="X39" s="43">
        <f t="shared" si="4"/>
        <v>0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34097579</v>
      </c>
      <c r="D40" s="38">
        <f t="shared" si="5"/>
        <v>0</v>
      </c>
      <c r="E40" s="39">
        <f t="shared" si="5"/>
        <v>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0</v>
      </c>
      <c r="X40" s="39">
        <f t="shared" si="5"/>
        <v>0</v>
      </c>
      <c r="Y40" s="140">
        <f>+IF(W40&lt;&gt;0,+(X40/W40)*100,0)</f>
        <v>0</v>
      </c>
      <c r="Z40" s="40">
        <f>+Z34+Z39</f>
        <v>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1111130388</v>
      </c>
      <c r="D42" s="234">
        <f t="shared" si="6"/>
        <v>0</v>
      </c>
      <c r="E42" s="235">
        <f t="shared" si="6"/>
        <v>0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0</v>
      </c>
      <c r="X42" s="235">
        <f t="shared" si="6"/>
        <v>0</v>
      </c>
      <c r="Y42" s="236">
        <f>+IF(W42&lt;&gt;0,+(X42/W42)*100,0)</f>
        <v>0</v>
      </c>
      <c r="Z42" s="237">
        <f>+Z25-Z40</f>
        <v>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1040439423</v>
      </c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105"/>
      <c r="Z45" s="28"/>
    </row>
    <row r="46" spans="1:26" ht="13.5">
      <c r="A46" s="225" t="s">
        <v>173</v>
      </c>
      <c r="B46" s="158" t="s">
        <v>93</v>
      </c>
      <c r="C46" s="121">
        <v>70690965</v>
      </c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1111130388</v>
      </c>
      <c r="D48" s="240">
        <f t="shared" si="7"/>
        <v>0</v>
      </c>
      <c r="E48" s="195">
        <f t="shared" si="7"/>
        <v>0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0</v>
      </c>
      <c r="X48" s="195">
        <f t="shared" si="7"/>
        <v>0</v>
      </c>
      <c r="Y48" s="241">
        <f>+IF(W48&lt;&gt;0,+(X48/W48)*100,0)</f>
        <v>0</v>
      </c>
      <c r="Z48" s="208">
        <f>SUM(Z45:Z47)</f>
        <v>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47446551</v>
      </c>
      <c r="D6" s="25">
        <v>69000000</v>
      </c>
      <c r="E6" s="26">
        <v>69000000</v>
      </c>
      <c r="F6" s="26">
        <v>2307167</v>
      </c>
      <c r="G6" s="26">
        <v>2558419</v>
      </c>
      <c r="H6" s="26">
        <v>4504297</v>
      </c>
      <c r="I6" s="26">
        <v>9369883</v>
      </c>
      <c r="J6" s="26">
        <v>2995511</v>
      </c>
      <c r="K6" s="26">
        <v>2956523</v>
      </c>
      <c r="L6" s="26">
        <v>6658079</v>
      </c>
      <c r="M6" s="26">
        <v>12610113</v>
      </c>
      <c r="N6" s="26">
        <v>5385144</v>
      </c>
      <c r="O6" s="26">
        <v>3828034</v>
      </c>
      <c r="P6" s="26">
        <v>4790553</v>
      </c>
      <c r="Q6" s="26">
        <v>14003731</v>
      </c>
      <c r="R6" s="26">
        <v>4141554</v>
      </c>
      <c r="S6" s="26">
        <v>4321586</v>
      </c>
      <c r="T6" s="26"/>
      <c r="U6" s="26">
        <v>8463140</v>
      </c>
      <c r="V6" s="26">
        <v>44446867</v>
      </c>
      <c r="W6" s="26">
        <v>69000000</v>
      </c>
      <c r="X6" s="26">
        <v>-24553133</v>
      </c>
      <c r="Y6" s="106">
        <v>-35.58</v>
      </c>
      <c r="Z6" s="28">
        <v>69000000</v>
      </c>
    </row>
    <row r="7" spans="1:26" ht="13.5">
      <c r="A7" s="225" t="s">
        <v>180</v>
      </c>
      <c r="B7" s="158" t="s">
        <v>71</v>
      </c>
      <c r="C7" s="121">
        <v>75236064</v>
      </c>
      <c r="D7" s="25">
        <v>64096000</v>
      </c>
      <c r="E7" s="26">
        <v>64096000</v>
      </c>
      <c r="F7" s="26">
        <v>28409587</v>
      </c>
      <c r="G7" s="26">
        <v>10344000</v>
      </c>
      <c r="H7" s="26"/>
      <c r="I7" s="26">
        <v>38753587</v>
      </c>
      <c r="J7" s="26"/>
      <c r="K7" s="26">
        <v>29109114</v>
      </c>
      <c r="L7" s="26">
        <v>22542</v>
      </c>
      <c r="M7" s="26">
        <v>29131656</v>
      </c>
      <c r="N7" s="26"/>
      <c r="O7" s="26"/>
      <c r="P7" s="26">
        <v>18334335</v>
      </c>
      <c r="Q7" s="26">
        <v>18334335</v>
      </c>
      <c r="R7" s="26"/>
      <c r="S7" s="26"/>
      <c r="T7" s="26"/>
      <c r="U7" s="26"/>
      <c r="V7" s="26">
        <v>86219578</v>
      </c>
      <c r="W7" s="26">
        <v>64096000</v>
      </c>
      <c r="X7" s="26">
        <v>22123578</v>
      </c>
      <c r="Y7" s="106">
        <v>34.52</v>
      </c>
      <c r="Z7" s="28">
        <v>64096000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-38829360</v>
      </c>
      <c r="D12" s="25">
        <v>-107344992</v>
      </c>
      <c r="E12" s="26">
        <v>-107344992</v>
      </c>
      <c r="F12" s="26">
        <v>-3453029</v>
      </c>
      <c r="G12" s="26">
        <v>-3421465</v>
      </c>
      <c r="H12" s="26">
        <v>-3397917</v>
      </c>
      <c r="I12" s="26">
        <v>-10272411</v>
      </c>
      <c r="J12" s="26">
        <v>-3343932</v>
      </c>
      <c r="K12" s="26">
        <v>-3392596</v>
      </c>
      <c r="L12" s="26">
        <v>-6187847</v>
      </c>
      <c r="M12" s="26">
        <v>-12924375</v>
      </c>
      <c r="N12" s="26">
        <v>-3516811</v>
      </c>
      <c r="O12" s="26">
        <v>-3546124</v>
      </c>
      <c r="P12" s="26">
        <v>-3682073</v>
      </c>
      <c r="Q12" s="26">
        <v>-10745008</v>
      </c>
      <c r="R12" s="26">
        <v>-3552652</v>
      </c>
      <c r="S12" s="26">
        <v>-3595927</v>
      </c>
      <c r="T12" s="26"/>
      <c r="U12" s="26">
        <v>-7148579</v>
      </c>
      <c r="V12" s="26">
        <v>-41090373</v>
      </c>
      <c r="W12" s="26">
        <v>-107344992</v>
      </c>
      <c r="X12" s="26">
        <v>66254619</v>
      </c>
      <c r="Y12" s="106">
        <v>-61.72</v>
      </c>
      <c r="Z12" s="28">
        <v>-107344992</v>
      </c>
    </row>
    <row r="13" spans="1:26" ht="13.5">
      <c r="A13" s="225" t="s">
        <v>39</v>
      </c>
      <c r="B13" s="158"/>
      <c r="C13" s="121">
        <v>-54458879</v>
      </c>
      <c r="D13" s="25">
        <v>-20166996</v>
      </c>
      <c r="E13" s="26">
        <v>-20166996</v>
      </c>
      <c r="F13" s="26">
        <v>-4570179</v>
      </c>
      <c r="G13" s="26">
        <v>-6828357</v>
      </c>
      <c r="H13" s="26">
        <v>-5408762</v>
      </c>
      <c r="I13" s="26">
        <v>-16807298</v>
      </c>
      <c r="J13" s="26">
        <v>-6836415</v>
      </c>
      <c r="K13" s="26">
        <v>-3753897</v>
      </c>
      <c r="L13" s="26">
        <v>-2790370</v>
      </c>
      <c r="M13" s="26">
        <v>-13380682</v>
      </c>
      <c r="N13" s="26">
        <v>-3046685</v>
      </c>
      <c r="O13" s="26">
        <v>-4931235</v>
      </c>
      <c r="P13" s="26">
        <v>-2653104</v>
      </c>
      <c r="Q13" s="26">
        <v>-10631024</v>
      </c>
      <c r="R13" s="26">
        <v>-3802008</v>
      </c>
      <c r="S13" s="26">
        <v>-5526723</v>
      </c>
      <c r="T13" s="26"/>
      <c r="U13" s="26">
        <v>-9328731</v>
      </c>
      <c r="V13" s="26">
        <v>-50147735</v>
      </c>
      <c r="W13" s="26">
        <v>-20166996</v>
      </c>
      <c r="X13" s="26">
        <v>-29980739</v>
      </c>
      <c r="Y13" s="106">
        <v>148.66</v>
      </c>
      <c r="Z13" s="28">
        <v>-20166996</v>
      </c>
    </row>
    <row r="14" spans="1:26" ht="13.5">
      <c r="A14" s="225" t="s">
        <v>41</v>
      </c>
      <c r="B14" s="158" t="s">
        <v>71</v>
      </c>
      <c r="C14" s="121">
        <v>-161541</v>
      </c>
      <c r="D14" s="25"/>
      <c r="E14" s="26"/>
      <c r="F14" s="26">
        <v>-945321</v>
      </c>
      <c r="G14" s="26"/>
      <c r="H14" s="26"/>
      <c r="I14" s="26">
        <v>-945321</v>
      </c>
      <c r="J14" s="26"/>
      <c r="K14" s="26"/>
      <c r="L14" s="26"/>
      <c r="M14" s="26"/>
      <c r="N14" s="26"/>
      <c r="O14" s="26">
        <v>-27586</v>
      </c>
      <c r="P14" s="26"/>
      <c r="Q14" s="26">
        <v>-27586</v>
      </c>
      <c r="R14" s="26"/>
      <c r="S14" s="26"/>
      <c r="T14" s="26"/>
      <c r="U14" s="26"/>
      <c r="V14" s="26">
        <v>-972907</v>
      </c>
      <c r="W14" s="26"/>
      <c r="X14" s="26">
        <v>-972907</v>
      </c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29232835</v>
      </c>
      <c r="D15" s="38">
        <f t="shared" si="0"/>
        <v>5584012</v>
      </c>
      <c r="E15" s="39">
        <f t="shared" si="0"/>
        <v>5584012</v>
      </c>
      <c r="F15" s="39">
        <f t="shared" si="0"/>
        <v>21748225</v>
      </c>
      <c r="G15" s="39">
        <f t="shared" si="0"/>
        <v>2652597</v>
      </c>
      <c r="H15" s="39">
        <f t="shared" si="0"/>
        <v>-4302382</v>
      </c>
      <c r="I15" s="39">
        <f t="shared" si="0"/>
        <v>20098440</v>
      </c>
      <c r="J15" s="39">
        <f t="shared" si="0"/>
        <v>-7184836</v>
      </c>
      <c r="K15" s="39">
        <f t="shared" si="0"/>
        <v>24919144</v>
      </c>
      <c r="L15" s="39">
        <f t="shared" si="0"/>
        <v>-2297596</v>
      </c>
      <c r="M15" s="39">
        <f t="shared" si="0"/>
        <v>15436712</v>
      </c>
      <c r="N15" s="39">
        <f t="shared" si="0"/>
        <v>-1178352</v>
      </c>
      <c r="O15" s="39">
        <f t="shared" si="0"/>
        <v>-4676911</v>
      </c>
      <c r="P15" s="39">
        <f t="shared" si="0"/>
        <v>16789711</v>
      </c>
      <c r="Q15" s="39">
        <f t="shared" si="0"/>
        <v>10934448</v>
      </c>
      <c r="R15" s="39">
        <f t="shared" si="0"/>
        <v>-3213106</v>
      </c>
      <c r="S15" s="39">
        <f t="shared" si="0"/>
        <v>-4801064</v>
      </c>
      <c r="T15" s="39">
        <f t="shared" si="0"/>
        <v>0</v>
      </c>
      <c r="U15" s="39">
        <f t="shared" si="0"/>
        <v>-8014170</v>
      </c>
      <c r="V15" s="39">
        <f t="shared" si="0"/>
        <v>38455430</v>
      </c>
      <c r="W15" s="39">
        <f t="shared" si="0"/>
        <v>5584012</v>
      </c>
      <c r="X15" s="39">
        <f t="shared" si="0"/>
        <v>32871418</v>
      </c>
      <c r="Y15" s="140">
        <f>+IF(W15&lt;&gt;0,+(X15/W15)*100,0)</f>
        <v>588.6702607372621</v>
      </c>
      <c r="Z15" s="40">
        <f>SUM(Z6:Z14)</f>
        <v>5584012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>
        <v>4960721</v>
      </c>
      <c r="D22" s="25"/>
      <c r="E22" s="26"/>
      <c r="F22" s="26"/>
      <c r="G22" s="26"/>
      <c r="H22" s="26"/>
      <c r="I22" s="26"/>
      <c r="J22" s="26">
        <v>5000000</v>
      </c>
      <c r="K22" s="26"/>
      <c r="L22" s="26">
        <v>-18500000</v>
      </c>
      <c r="M22" s="26">
        <v>-13500000</v>
      </c>
      <c r="N22" s="26">
        <v>6028563</v>
      </c>
      <c r="O22" s="26">
        <v>3000000</v>
      </c>
      <c r="P22" s="26">
        <v>7096830</v>
      </c>
      <c r="Q22" s="26">
        <v>16125393</v>
      </c>
      <c r="R22" s="26"/>
      <c r="S22" s="26">
        <v>4125119</v>
      </c>
      <c r="T22" s="26"/>
      <c r="U22" s="26">
        <v>4125119</v>
      </c>
      <c r="V22" s="26">
        <v>6750512</v>
      </c>
      <c r="W22" s="26"/>
      <c r="X22" s="26">
        <v>6750512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-34619897</v>
      </c>
      <c r="D24" s="25"/>
      <c r="E24" s="26"/>
      <c r="F24" s="26">
        <v>-3224192</v>
      </c>
      <c r="G24" s="26">
        <v>-14194383</v>
      </c>
      <c r="H24" s="26">
        <v>-634915</v>
      </c>
      <c r="I24" s="26">
        <v>-18053490</v>
      </c>
      <c r="J24" s="26">
        <v>-1727506</v>
      </c>
      <c r="K24" s="26">
        <v>-2594960</v>
      </c>
      <c r="L24" s="26">
        <v>-4621490</v>
      </c>
      <c r="M24" s="26">
        <v>-8943956</v>
      </c>
      <c r="N24" s="26">
        <v>-915444</v>
      </c>
      <c r="O24" s="26">
        <v>-3867563</v>
      </c>
      <c r="P24" s="26">
        <v>-1187848</v>
      </c>
      <c r="Q24" s="26">
        <v>-5970855</v>
      </c>
      <c r="R24" s="26">
        <v>-352863</v>
      </c>
      <c r="S24" s="26">
        <v>-4825195</v>
      </c>
      <c r="T24" s="26"/>
      <c r="U24" s="26">
        <v>-5178058</v>
      </c>
      <c r="V24" s="26">
        <v>-38146359</v>
      </c>
      <c r="W24" s="26"/>
      <c r="X24" s="26">
        <v>-38146359</v>
      </c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-29659176</v>
      </c>
      <c r="D25" s="38">
        <f t="shared" si="1"/>
        <v>0</v>
      </c>
      <c r="E25" s="39">
        <f t="shared" si="1"/>
        <v>0</v>
      </c>
      <c r="F25" s="39">
        <f t="shared" si="1"/>
        <v>-3224192</v>
      </c>
      <c r="G25" s="39">
        <f t="shared" si="1"/>
        <v>-14194383</v>
      </c>
      <c r="H25" s="39">
        <f t="shared" si="1"/>
        <v>-634915</v>
      </c>
      <c r="I25" s="39">
        <f t="shared" si="1"/>
        <v>-18053490</v>
      </c>
      <c r="J25" s="39">
        <f t="shared" si="1"/>
        <v>3272494</v>
      </c>
      <c r="K25" s="39">
        <f t="shared" si="1"/>
        <v>-2594960</v>
      </c>
      <c r="L25" s="39">
        <f t="shared" si="1"/>
        <v>-23121490</v>
      </c>
      <c r="M25" s="39">
        <f t="shared" si="1"/>
        <v>-22443956</v>
      </c>
      <c r="N25" s="39">
        <f t="shared" si="1"/>
        <v>5113119</v>
      </c>
      <c r="O25" s="39">
        <f t="shared" si="1"/>
        <v>-867563</v>
      </c>
      <c r="P25" s="39">
        <f t="shared" si="1"/>
        <v>5908982</v>
      </c>
      <c r="Q25" s="39">
        <f t="shared" si="1"/>
        <v>10154538</v>
      </c>
      <c r="R25" s="39">
        <f t="shared" si="1"/>
        <v>-352863</v>
      </c>
      <c r="S25" s="39">
        <f t="shared" si="1"/>
        <v>-700076</v>
      </c>
      <c r="T25" s="39">
        <f t="shared" si="1"/>
        <v>0</v>
      </c>
      <c r="U25" s="39">
        <f t="shared" si="1"/>
        <v>-1052939</v>
      </c>
      <c r="V25" s="39">
        <f t="shared" si="1"/>
        <v>-31395847</v>
      </c>
      <c r="W25" s="39">
        <f t="shared" si="1"/>
        <v>0</v>
      </c>
      <c r="X25" s="39">
        <f t="shared" si="1"/>
        <v>-31395847</v>
      </c>
      <c r="Y25" s="140">
        <f>+IF(W25&lt;&gt;0,+(X25/W25)*100,0)</f>
        <v>0</v>
      </c>
      <c r="Z25" s="40">
        <f>SUM(Z19:Z24)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>
        <v>3257</v>
      </c>
      <c r="D31" s="25"/>
      <c r="E31" s="26"/>
      <c r="F31" s="26">
        <v>-1373</v>
      </c>
      <c r="G31" s="125">
        <v>6157</v>
      </c>
      <c r="H31" s="125">
        <v>8241</v>
      </c>
      <c r="I31" s="125">
        <v>13025</v>
      </c>
      <c r="J31" s="26">
        <v>3510</v>
      </c>
      <c r="K31" s="26">
        <v>-2036</v>
      </c>
      <c r="L31" s="26">
        <v>3272</v>
      </c>
      <c r="M31" s="26">
        <v>4746</v>
      </c>
      <c r="N31" s="125">
        <v>2196</v>
      </c>
      <c r="O31" s="125">
        <v>7244</v>
      </c>
      <c r="P31" s="125">
        <v>3988</v>
      </c>
      <c r="Q31" s="26">
        <v>13428</v>
      </c>
      <c r="R31" s="26">
        <v>1851</v>
      </c>
      <c r="S31" s="26">
        <v>7519</v>
      </c>
      <c r="T31" s="26"/>
      <c r="U31" s="125">
        <v>9370</v>
      </c>
      <c r="V31" s="125">
        <v>40569</v>
      </c>
      <c r="W31" s="125"/>
      <c r="X31" s="26">
        <v>40569</v>
      </c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-1343522</v>
      </c>
      <c r="D33" s="25"/>
      <c r="E33" s="26"/>
      <c r="F33" s="26">
        <v>-111888</v>
      </c>
      <c r="G33" s="26">
        <v>-111888</v>
      </c>
      <c r="H33" s="26">
        <v>-111888</v>
      </c>
      <c r="I33" s="26">
        <v>-335664</v>
      </c>
      <c r="J33" s="26">
        <v>-224262</v>
      </c>
      <c r="K33" s="26">
        <v>-111889</v>
      </c>
      <c r="L33" s="26">
        <v>-111889</v>
      </c>
      <c r="M33" s="26">
        <v>-448040</v>
      </c>
      <c r="N33" s="26">
        <v>-111889</v>
      </c>
      <c r="O33" s="26">
        <v>-111889</v>
      </c>
      <c r="P33" s="26">
        <v>-111926</v>
      </c>
      <c r="Q33" s="26">
        <v>-335704</v>
      </c>
      <c r="R33" s="26">
        <v>-111889</v>
      </c>
      <c r="S33" s="26">
        <v>-111889</v>
      </c>
      <c r="T33" s="26"/>
      <c r="U33" s="26">
        <v>-223778</v>
      </c>
      <c r="V33" s="26">
        <v>-1343186</v>
      </c>
      <c r="W33" s="26"/>
      <c r="X33" s="26">
        <v>-1343186</v>
      </c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-1340265</v>
      </c>
      <c r="D34" s="38">
        <f t="shared" si="2"/>
        <v>0</v>
      </c>
      <c r="E34" s="39">
        <f t="shared" si="2"/>
        <v>0</v>
      </c>
      <c r="F34" s="39">
        <f t="shared" si="2"/>
        <v>-113261</v>
      </c>
      <c r="G34" s="39">
        <f t="shared" si="2"/>
        <v>-105731</v>
      </c>
      <c r="H34" s="39">
        <f t="shared" si="2"/>
        <v>-103647</v>
      </c>
      <c r="I34" s="39">
        <f t="shared" si="2"/>
        <v>-322639</v>
      </c>
      <c r="J34" s="39">
        <f t="shared" si="2"/>
        <v>-220752</v>
      </c>
      <c r="K34" s="39">
        <f t="shared" si="2"/>
        <v>-113925</v>
      </c>
      <c r="L34" s="39">
        <f t="shared" si="2"/>
        <v>-108617</v>
      </c>
      <c r="M34" s="39">
        <f t="shared" si="2"/>
        <v>-443294</v>
      </c>
      <c r="N34" s="39">
        <f t="shared" si="2"/>
        <v>-109693</v>
      </c>
      <c r="O34" s="39">
        <f t="shared" si="2"/>
        <v>-104645</v>
      </c>
      <c r="P34" s="39">
        <f t="shared" si="2"/>
        <v>-107938</v>
      </c>
      <c r="Q34" s="39">
        <f t="shared" si="2"/>
        <v>-322276</v>
      </c>
      <c r="R34" s="39">
        <f t="shared" si="2"/>
        <v>-110038</v>
      </c>
      <c r="S34" s="39">
        <f t="shared" si="2"/>
        <v>-104370</v>
      </c>
      <c r="T34" s="39">
        <f t="shared" si="2"/>
        <v>0</v>
      </c>
      <c r="U34" s="39">
        <f t="shared" si="2"/>
        <v>-214408</v>
      </c>
      <c r="V34" s="39">
        <f t="shared" si="2"/>
        <v>-1302617</v>
      </c>
      <c r="W34" s="39">
        <f t="shared" si="2"/>
        <v>0</v>
      </c>
      <c r="X34" s="39">
        <f t="shared" si="2"/>
        <v>-1302617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-1766606</v>
      </c>
      <c r="D36" s="65">
        <f t="shared" si="3"/>
        <v>5584012</v>
      </c>
      <c r="E36" s="66">
        <f t="shared" si="3"/>
        <v>5584012</v>
      </c>
      <c r="F36" s="66">
        <f t="shared" si="3"/>
        <v>18410772</v>
      </c>
      <c r="G36" s="66">
        <f t="shared" si="3"/>
        <v>-11647517</v>
      </c>
      <c r="H36" s="66">
        <f t="shared" si="3"/>
        <v>-5040944</v>
      </c>
      <c r="I36" s="66">
        <f t="shared" si="3"/>
        <v>1722311</v>
      </c>
      <c r="J36" s="66">
        <f t="shared" si="3"/>
        <v>-4133094</v>
      </c>
      <c r="K36" s="66">
        <f t="shared" si="3"/>
        <v>22210259</v>
      </c>
      <c r="L36" s="66">
        <f t="shared" si="3"/>
        <v>-25527703</v>
      </c>
      <c r="M36" s="66">
        <f t="shared" si="3"/>
        <v>-7450538</v>
      </c>
      <c r="N36" s="66">
        <f t="shared" si="3"/>
        <v>3825074</v>
      </c>
      <c r="O36" s="66">
        <f t="shared" si="3"/>
        <v>-5649119</v>
      </c>
      <c r="P36" s="66">
        <f t="shared" si="3"/>
        <v>22590755</v>
      </c>
      <c r="Q36" s="66">
        <f t="shared" si="3"/>
        <v>20766710</v>
      </c>
      <c r="R36" s="66">
        <f t="shared" si="3"/>
        <v>-3676007</v>
      </c>
      <c r="S36" s="66">
        <f t="shared" si="3"/>
        <v>-5605510</v>
      </c>
      <c r="T36" s="66">
        <f t="shared" si="3"/>
        <v>0</v>
      </c>
      <c r="U36" s="66">
        <f t="shared" si="3"/>
        <v>-9281517</v>
      </c>
      <c r="V36" s="66">
        <f t="shared" si="3"/>
        <v>5756966</v>
      </c>
      <c r="W36" s="66">
        <f t="shared" si="3"/>
        <v>5584012</v>
      </c>
      <c r="X36" s="66">
        <f t="shared" si="3"/>
        <v>172954</v>
      </c>
      <c r="Y36" s="103">
        <f>+IF(W36&lt;&gt;0,+(X36/W36)*100,0)</f>
        <v>3.097307097477584</v>
      </c>
      <c r="Z36" s="68">
        <f>+Z15+Z25+Z34</f>
        <v>5584012</v>
      </c>
    </row>
    <row r="37" spans="1:26" ht="13.5">
      <c r="A37" s="225" t="s">
        <v>201</v>
      </c>
      <c r="B37" s="158" t="s">
        <v>95</v>
      </c>
      <c r="C37" s="119">
        <v>16242692</v>
      </c>
      <c r="D37" s="65"/>
      <c r="E37" s="66"/>
      <c r="F37" s="66">
        <v>24478481</v>
      </c>
      <c r="G37" s="66">
        <v>42889253</v>
      </c>
      <c r="H37" s="66">
        <v>31241736</v>
      </c>
      <c r="I37" s="66">
        <v>24478481</v>
      </c>
      <c r="J37" s="66">
        <v>26200792</v>
      </c>
      <c r="K37" s="66">
        <v>22067698</v>
      </c>
      <c r="L37" s="66">
        <v>44277957</v>
      </c>
      <c r="M37" s="66">
        <v>26200792</v>
      </c>
      <c r="N37" s="66">
        <v>18750254</v>
      </c>
      <c r="O37" s="66">
        <v>22575328</v>
      </c>
      <c r="P37" s="66">
        <v>16926209</v>
      </c>
      <c r="Q37" s="66">
        <v>18750254</v>
      </c>
      <c r="R37" s="66">
        <v>39516964</v>
      </c>
      <c r="S37" s="66">
        <v>35840957</v>
      </c>
      <c r="T37" s="66">
        <v>30235447</v>
      </c>
      <c r="U37" s="66">
        <v>39516964</v>
      </c>
      <c r="V37" s="66">
        <v>24478481</v>
      </c>
      <c r="W37" s="66"/>
      <c r="X37" s="66">
        <v>24478481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14476086</v>
      </c>
      <c r="D38" s="234">
        <v>5584012</v>
      </c>
      <c r="E38" s="235">
        <v>5584012</v>
      </c>
      <c r="F38" s="235">
        <v>42889253</v>
      </c>
      <c r="G38" s="235">
        <v>31241736</v>
      </c>
      <c r="H38" s="235">
        <v>26200792</v>
      </c>
      <c r="I38" s="235">
        <v>26200792</v>
      </c>
      <c r="J38" s="235">
        <v>22067698</v>
      </c>
      <c r="K38" s="235">
        <v>44277957</v>
      </c>
      <c r="L38" s="235">
        <v>18750254</v>
      </c>
      <c r="M38" s="235">
        <v>18750254</v>
      </c>
      <c r="N38" s="235">
        <v>22575328</v>
      </c>
      <c r="O38" s="235">
        <v>16926209</v>
      </c>
      <c r="P38" s="235">
        <v>39516964</v>
      </c>
      <c r="Q38" s="235">
        <v>39516964</v>
      </c>
      <c r="R38" s="235">
        <v>35840957</v>
      </c>
      <c r="S38" s="235">
        <v>30235447</v>
      </c>
      <c r="T38" s="235">
        <v>30235447</v>
      </c>
      <c r="U38" s="235">
        <v>30235447</v>
      </c>
      <c r="V38" s="235">
        <v>30235447</v>
      </c>
      <c r="W38" s="235">
        <v>5584012</v>
      </c>
      <c r="X38" s="235">
        <v>24651435</v>
      </c>
      <c r="Y38" s="236">
        <v>441.46</v>
      </c>
      <c r="Z38" s="237">
        <v>5584012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2011-08-12T15:43:56Z</dcterms:created>
  <dcterms:modified xsi:type="dcterms:W3CDTF">2011-08-12T15:43:56Z</dcterms:modified>
  <cp:category/>
  <cp:version/>
  <cp:contentType/>
  <cp:contentStatus/>
</cp:coreProperties>
</file>