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<sst xmlns="http://schemas.openxmlformats.org/spreadsheetml/2006/main" count="497" uniqueCount="248">
  <si>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Free State: Moqhaka(FS201)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</si>
  <si>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</si>
  <si>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</si>
  <si>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</si>
  <si>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</si>
  <si>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</si>
  <si>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</si>
  <si>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</si>
  <si>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</si>
  <si>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</si>
  <si>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</si>
  <si>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</si>
  <si>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</si>
  <si>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</si>
  <si>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</si>
  <si>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</si>
  <si>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</si>
  <si>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</si>
  <si>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</si>
  <si>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</si>
  <si>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</si>
  <si>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</si>
  <si>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</si>
  <si>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</si>
  <si>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</si>
  <si>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</si>
  <si>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</si>
  <si>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</si>
  <si>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</si>
  <si>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</si>
  <si>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</si>
  <si>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</si>
  <si>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</si>
  <si>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</si>
  <si>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</si>
  <si>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</si>
  <si>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</si>
  <si>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</si>
  <si>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</si>
  <si>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</si>
  <si>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</si>
  <si>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</si>
  <si>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</si>
  <si>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</si>
  <si>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</si>
  <si>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</si>
  <si>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</si>
  <si>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</si>
  <si>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</si>
  <si>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</si>
  <si>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</si>
  <si>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</si>
  <si>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</si>
  <si>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</si>
  <si>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</si>
  <si>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</si>
  <si>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</si>
  <si>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</si>
  <si>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</si>
  <si>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</si>
  <si>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</si>
  <si>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</si>
  <si>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</si>
  <si>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</si>
  <si>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</si>
  <si>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</si>
  <si>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</si>
  <si>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</si>
  <si>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</si>
  <si>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Moqhaka(FS201)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</si>
  <si>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</si>
  <si>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</si>
  <si>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</si>
  <si>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</si>
  <si>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</si>
  <si>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</si>
  <si>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</si>
  <si>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</si>
  <si>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</si>
  <si>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</si>
  <si>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</si>
  <si>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</si>
  <si>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</si>
  <si>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</si>
  <si>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</si>
  <si>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</si>
  <si>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</si>
  <si>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</si>
  <si>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</si>
  <si>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</si>
  <si>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</si>
  <si>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</si>
  <si>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</si>
  <si>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</si>
  <si>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</si>
  <si>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</si>
  <si>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</si>
  <si>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</si>
  <si>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</si>
  <si>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Moqhaka(FS201)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</si>
  <si>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</si>
  <si>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</si>
  <si>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</si>
  <si>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</si>
  <si>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</si>
  <si>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</si>
  <si>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</si>
  <si>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</si>
  <si>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</si>
  <si>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</si>
  <si>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</si>
  <si>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</si>
  <si>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</si>
  <si>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</si>
  <si>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</si>
  <si>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</si>
  <si>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</si>
  <si>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</si>
  <si>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</si>
  <si>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</si>
  <si>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</si>
  <si>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</si>
  <si>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</si>
  <si>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</si>
  <si>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</si>
  <si>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</si>
  <si>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</si>
  <si>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</si>
  <si>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</si>
  <si>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</si>
  <si>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</si>
  <si>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</si>
  <si>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Moqhaka(FS201)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</si>
  <si>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</si>
  <si>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</si>
  <si>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</si>
  <si>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</si>
  <si>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</si>
  <si>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</si>
  <si>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</si>
  <si>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</si>
  <si>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</si>
  <si>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Moqhaka(FS201)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</si>
  <si>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</si>
  <si>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</si>
  <si>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</si>
  <si>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</si>
  <si>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</si>
  <si>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</si>
  <si>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</si>
  <si>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</si>
  <si>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</si>
  <si>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</si>
  <si>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</si>
  <si>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</si>
  <si>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</si>
  <si>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</si>
  <si>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</si>
  <si>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</si>
  <si>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</si>
  <si>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</si>
  <si>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</si>
  <si>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</si>
  <si>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</si>
  <si>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</si>
  <si>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</si>
  <si>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</si>
  <si>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</si>
  <si>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</si>
  <si>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</si>
  <si>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</si>
  <si>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</si>
  <si>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</si>
  <si>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</si>
  <si>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</si>
  <si>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</si>
  <si>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Moqhaka(FS201)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</si>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</sst>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32235710</v>
      </c>
      <c r="D5" s="26">
        <v>32235710</v>
      </c>
      <c r="E5" s="26">
        <v>5515093</v>
      </c>
      <c r="F5" s="26">
        <v>2814996</v>
      </c>
      <c r="G5" s="26">
        <v>2819564</v>
      </c>
      <c r="H5" s="26">
        <v>11149653</v>
      </c>
      <c r="I5" s="26">
        <v>2819564</v>
      </c>
      <c r="J5" s="26">
        <v>2804912</v>
      </c>
      <c r="K5" s="26">
        <v>2819564</v>
      </c>
      <c r="L5" s="26">
        <v>8444040</v>
      </c>
      <c r="M5" s="26">
        <v>0</v>
      </c>
      <c r="N5" s="26">
        <v>2819564</v>
      </c>
      <c r="O5" s="26">
        <v>0</v>
      </c>
      <c r="P5" s="26">
        <v>2819564</v>
      </c>
      <c r="Q5" s="26">
        <v>0</v>
      </c>
      <c r="R5" s="26">
        <v>2819564</v>
      </c>
      <c r="S5" s="26">
        <v>2819564</v>
      </c>
      <c r="T5" s="26">
        <v>5639128</v>
      </c>
      <c r="U5" s="26">
        <v>28052385</v>
      </c>
      <c r="V5" s="26">
        <v>32235710</v>
      </c>
      <c r="W5" s="26">
        <v>-4183325</v>
      </c>
      <c r="X5" s="27">
        <v>-12.98</v>
      </c>
      <c r="Y5" s="28">
        <v>32235710</v>
      </c>
    </row>
    <row r="6" spans="1:25" ht="13.5">
      <c r="A6" s="24" t="s">
        <v>31</v>
      </c>
      <c r="B6" s="2">
        <v>0</v>
      </c>
      <c r="C6" s="25">
        <v>196173292</v>
      </c>
      <c r="D6" s="26">
        <v>196173292</v>
      </c>
      <c r="E6" s="26">
        <v>6068540</v>
      </c>
      <c r="F6" s="26">
        <v>36367859</v>
      </c>
      <c r="G6" s="26">
        <v>18964289</v>
      </c>
      <c r="H6" s="26">
        <v>61400688</v>
      </c>
      <c r="I6" s="26">
        <v>18964289</v>
      </c>
      <c r="J6" s="26">
        <v>35333778</v>
      </c>
      <c r="K6" s="26">
        <v>18964289</v>
      </c>
      <c r="L6" s="26">
        <v>73262356</v>
      </c>
      <c r="M6" s="26">
        <v>0</v>
      </c>
      <c r="N6" s="26">
        <v>18964289</v>
      </c>
      <c r="O6" s="26">
        <v>0</v>
      </c>
      <c r="P6" s="26">
        <v>18964289</v>
      </c>
      <c r="Q6" s="26">
        <v>0</v>
      </c>
      <c r="R6" s="26">
        <v>18964289</v>
      </c>
      <c r="S6" s="26">
        <v>18964289</v>
      </c>
      <c r="T6" s="26">
        <v>37928578</v>
      </c>
      <c r="U6" s="26">
        <v>191555911</v>
      </c>
      <c r="V6" s="26">
        <v>196173292</v>
      </c>
      <c r="W6" s="26">
        <v>-4617381</v>
      </c>
      <c r="X6" s="27">
        <v>-2.35</v>
      </c>
      <c r="Y6" s="28">
        <v>196173292</v>
      </c>
    </row>
    <row r="7" spans="1:25" ht="13.5">
      <c r="A7" s="24" t="s">
        <v>32</v>
      </c>
      <c r="B7" s="2">
        <v>0</v>
      </c>
      <c r="C7" s="25">
        <v>500000</v>
      </c>
      <c r="D7" s="26">
        <v>500000</v>
      </c>
      <c r="E7" s="26">
        <v>38</v>
      </c>
      <c r="F7" s="26">
        <v>154</v>
      </c>
      <c r="G7" s="26">
        <v>123</v>
      </c>
      <c r="H7" s="26">
        <v>315</v>
      </c>
      <c r="I7" s="26">
        <v>123</v>
      </c>
      <c r="J7" s="26">
        <v>317</v>
      </c>
      <c r="K7" s="26">
        <v>123</v>
      </c>
      <c r="L7" s="26">
        <v>563</v>
      </c>
      <c r="M7" s="26">
        <v>0</v>
      </c>
      <c r="N7" s="26">
        <v>123</v>
      </c>
      <c r="O7" s="26">
        <v>0</v>
      </c>
      <c r="P7" s="26">
        <v>123</v>
      </c>
      <c r="Q7" s="26">
        <v>0</v>
      </c>
      <c r="R7" s="26">
        <v>123</v>
      </c>
      <c r="S7" s="26">
        <v>123</v>
      </c>
      <c r="T7" s="26">
        <v>246</v>
      </c>
      <c r="U7" s="26">
        <v>1247</v>
      </c>
      <c r="V7" s="26">
        <v>500000</v>
      </c>
      <c r="W7" s="26">
        <v>-498753</v>
      </c>
      <c r="X7" s="27">
        <v>-99.75</v>
      </c>
      <c r="Y7" s="28">
        <v>500000</v>
      </c>
    </row>
    <row r="8" spans="1:25" ht="13.5">
      <c r="A8" s="24" t="s">
        <v>33</v>
      </c>
      <c r="B8" s="2">
        <v>0</v>
      </c>
      <c r="C8" s="25">
        <v>137739000</v>
      </c>
      <c r="D8" s="26">
        <v>137739000</v>
      </c>
      <c r="E8" s="26">
        <v>68285159</v>
      </c>
      <c r="F8" s="26">
        <v>1200000</v>
      </c>
      <c r="G8" s="26">
        <v>0</v>
      </c>
      <c r="H8" s="26">
        <v>69485159</v>
      </c>
      <c r="I8" s="26">
        <v>0</v>
      </c>
      <c r="J8" s="26">
        <v>721000</v>
      </c>
      <c r="K8" s="26">
        <v>0</v>
      </c>
      <c r="L8" s="26">
        <v>721000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70206159</v>
      </c>
      <c r="V8" s="26">
        <v>137739000</v>
      </c>
      <c r="W8" s="26">
        <v>-67532841</v>
      </c>
      <c r="X8" s="27">
        <v>-49.03</v>
      </c>
      <c r="Y8" s="28">
        <v>137739000</v>
      </c>
    </row>
    <row r="9" spans="1:25" ht="13.5">
      <c r="A9" s="24" t="s">
        <v>34</v>
      </c>
      <c r="B9" s="2">
        <v>0</v>
      </c>
      <c r="C9" s="25">
        <v>21414705</v>
      </c>
      <c r="D9" s="26">
        <v>21414705</v>
      </c>
      <c r="E9" s="26">
        <v>1058524</v>
      </c>
      <c r="F9" s="26">
        <v>1099093</v>
      </c>
      <c r="G9" s="26">
        <v>1331488</v>
      </c>
      <c r="H9" s="26">
        <v>3489105</v>
      </c>
      <c r="I9" s="26">
        <v>1331488</v>
      </c>
      <c r="J9" s="26">
        <v>2571593</v>
      </c>
      <c r="K9" s="26">
        <v>1331488</v>
      </c>
      <c r="L9" s="26">
        <v>5234569</v>
      </c>
      <c r="M9" s="26">
        <v>0</v>
      </c>
      <c r="N9" s="26">
        <v>1331488</v>
      </c>
      <c r="O9" s="26">
        <v>0</v>
      </c>
      <c r="P9" s="26">
        <v>1331488</v>
      </c>
      <c r="Q9" s="26">
        <v>0</v>
      </c>
      <c r="R9" s="26">
        <v>1348695</v>
      </c>
      <c r="S9" s="26">
        <v>1260520</v>
      </c>
      <c r="T9" s="26">
        <v>2609215</v>
      </c>
      <c r="U9" s="26">
        <v>12664377</v>
      </c>
      <c r="V9" s="26">
        <v>21414705</v>
      </c>
      <c r="W9" s="26">
        <v>-8750328</v>
      </c>
      <c r="X9" s="27">
        <v>-40.86</v>
      </c>
      <c r="Y9" s="28">
        <v>21414705</v>
      </c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388062707</v>
      </c>
      <c r="D10" s="32">
        <f t="shared" si="0"/>
        <v>388062707</v>
      </c>
      <c r="E10" s="32">
        <f t="shared" si="0"/>
        <v>80927354</v>
      </c>
      <c r="F10" s="32">
        <f t="shared" si="0"/>
        <v>41482102</v>
      </c>
      <c r="G10" s="32">
        <f t="shared" si="0"/>
        <v>23115464</v>
      </c>
      <c r="H10" s="32">
        <f t="shared" si="0"/>
        <v>145524920</v>
      </c>
      <c r="I10" s="32">
        <f t="shared" si="0"/>
        <v>23115464</v>
      </c>
      <c r="J10" s="32">
        <f t="shared" si="0"/>
        <v>41431600</v>
      </c>
      <c r="K10" s="32">
        <f t="shared" si="0"/>
        <v>23115464</v>
      </c>
      <c r="L10" s="32">
        <f t="shared" si="0"/>
        <v>87662528</v>
      </c>
      <c r="M10" s="32">
        <f t="shared" si="0"/>
        <v>0</v>
      </c>
      <c r="N10" s="32">
        <f t="shared" si="0"/>
        <v>23115464</v>
      </c>
      <c r="O10" s="32">
        <f t="shared" si="0"/>
        <v>0</v>
      </c>
      <c r="P10" s="32">
        <f t="shared" si="0"/>
        <v>23115464</v>
      </c>
      <c r="Q10" s="32">
        <f t="shared" si="0"/>
        <v>0</v>
      </c>
      <c r="R10" s="32">
        <f t="shared" si="0"/>
        <v>23132671</v>
      </c>
      <c r="S10" s="32">
        <f t="shared" si="0"/>
        <v>23044496</v>
      </c>
      <c r="T10" s="32">
        <f t="shared" si="0"/>
        <v>46177167</v>
      </c>
      <c r="U10" s="32">
        <f t="shared" si="0"/>
        <v>302480079</v>
      </c>
      <c r="V10" s="32">
        <f t="shared" si="0"/>
        <v>388062707</v>
      </c>
      <c r="W10" s="32">
        <f t="shared" si="0"/>
        <v>-85582628</v>
      </c>
      <c r="X10" s="33">
        <f>+IF(V10&lt;&gt;0,(W10/V10)*100,0)</f>
        <v>-22.053814101750312</v>
      </c>
      <c r="Y10" s="34">
        <f t="shared" si="0"/>
        <v>388062707</v>
      </c>
    </row>
    <row r="11" spans="1:25" ht="13.5">
      <c r="A11" s="24" t="s">
        <v>36</v>
      </c>
      <c r="B11" s="2">
        <v>0</v>
      </c>
      <c r="C11" s="25">
        <v>150519628</v>
      </c>
      <c r="D11" s="26">
        <v>150519628</v>
      </c>
      <c r="E11" s="26">
        <v>14028010</v>
      </c>
      <c r="F11" s="26">
        <v>16874533</v>
      </c>
      <c r="G11" s="26">
        <v>10705914</v>
      </c>
      <c r="H11" s="26">
        <v>41608457</v>
      </c>
      <c r="I11" s="26">
        <v>10705914</v>
      </c>
      <c r="J11" s="26">
        <v>19629469</v>
      </c>
      <c r="K11" s="26">
        <v>10705914</v>
      </c>
      <c r="L11" s="26">
        <v>41041297</v>
      </c>
      <c r="M11" s="26">
        <v>640717</v>
      </c>
      <c r="N11" s="26">
        <v>10705914</v>
      </c>
      <c r="O11" s="26">
        <v>0</v>
      </c>
      <c r="P11" s="26">
        <v>11346631</v>
      </c>
      <c r="Q11" s="26">
        <v>640717</v>
      </c>
      <c r="R11" s="26">
        <v>10705914</v>
      </c>
      <c r="S11" s="26">
        <v>10328725</v>
      </c>
      <c r="T11" s="26">
        <v>21675356</v>
      </c>
      <c r="U11" s="26">
        <v>115671741</v>
      </c>
      <c r="V11" s="26">
        <v>150519628</v>
      </c>
      <c r="W11" s="26">
        <v>-34847887</v>
      </c>
      <c r="X11" s="27">
        <v>-23.15</v>
      </c>
      <c r="Y11" s="28">
        <v>150519628</v>
      </c>
    </row>
    <row r="12" spans="1:25" ht="13.5">
      <c r="A12" s="24" t="s">
        <v>37</v>
      </c>
      <c r="B12" s="2">
        <v>0</v>
      </c>
      <c r="C12" s="25">
        <v>13335517</v>
      </c>
      <c r="D12" s="26">
        <v>13335517</v>
      </c>
      <c r="E12" s="26">
        <v>1002098</v>
      </c>
      <c r="F12" s="26">
        <v>1000658</v>
      </c>
      <c r="G12" s="26">
        <v>1000658</v>
      </c>
      <c r="H12" s="26">
        <v>3003414</v>
      </c>
      <c r="I12" s="26">
        <v>1000658</v>
      </c>
      <c r="J12" s="26">
        <v>1000116</v>
      </c>
      <c r="K12" s="26">
        <v>1000658</v>
      </c>
      <c r="L12" s="26">
        <v>3001432</v>
      </c>
      <c r="M12" s="26">
        <v>1000658</v>
      </c>
      <c r="N12" s="26">
        <v>1000658</v>
      </c>
      <c r="O12" s="26">
        <v>0</v>
      </c>
      <c r="P12" s="26">
        <v>2001316</v>
      </c>
      <c r="Q12" s="26">
        <v>1000658</v>
      </c>
      <c r="R12" s="26">
        <v>1000658</v>
      </c>
      <c r="S12" s="26">
        <v>1000658</v>
      </c>
      <c r="T12" s="26">
        <v>3001974</v>
      </c>
      <c r="U12" s="26">
        <v>11008136</v>
      </c>
      <c r="V12" s="26">
        <v>13335517</v>
      </c>
      <c r="W12" s="26">
        <v>-2327381</v>
      </c>
      <c r="X12" s="27">
        <v>-17.45</v>
      </c>
      <c r="Y12" s="28">
        <v>13335517</v>
      </c>
    </row>
    <row r="13" spans="1:25" ht="13.5">
      <c r="A13" s="24" t="s">
        <v>213</v>
      </c>
      <c r="B13" s="2">
        <v>0</v>
      </c>
      <c r="C13" s="25">
        <v>40000000</v>
      </c>
      <c r="D13" s="26">
        <v>40000000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40000000</v>
      </c>
      <c r="W13" s="26">
        <v>-40000000</v>
      </c>
      <c r="X13" s="27">
        <v>-100</v>
      </c>
      <c r="Y13" s="28">
        <v>40000000</v>
      </c>
    </row>
    <row r="14" spans="1:25" ht="13.5">
      <c r="A14" s="24" t="s">
        <v>39</v>
      </c>
      <c r="B14" s="2">
        <v>0</v>
      </c>
      <c r="C14" s="25">
        <v>6142610</v>
      </c>
      <c r="D14" s="26">
        <v>6142610</v>
      </c>
      <c r="E14" s="26">
        <v>-2435543</v>
      </c>
      <c r="F14" s="26">
        <v>0</v>
      </c>
      <c r="G14" s="26">
        <v>1799</v>
      </c>
      <c r="H14" s="26">
        <v>-2433744</v>
      </c>
      <c r="I14" s="26">
        <v>1799</v>
      </c>
      <c r="J14" s="26">
        <v>853</v>
      </c>
      <c r="K14" s="26">
        <v>1799</v>
      </c>
      <c r="L14" s="26">
        <v>4451</v>
      </c>
      <c r="M14" s="26">
        <v>0</v>
      </c>
      <c r="N14" s="26">
        <v>1799</v>
      </c>
      <c r="O14" s="26">
        <v>0</v>
      </c>
      <c r="P14" s="26">
        <v>1799</v>
      </c>
      <c r="Q14" s="26">
        <v>0</v>
      </c>
      <c r="R14" s="26">
        <v>1799</v>
      </c>
      <c r="S14" s="26">
        <v>1799</v>
      </c>
      <c r="T14" s="26">
        <v>3598</v>
      </c>
      <c r="U14" s="26">
        <v>-2423896</v>
      </c>
      <c r="V14" s="26">
        <v>6142610</v>
      </c>
      <c r="W14" s="26">
        <v>-8566506</v>
      </c>
      <c r="X14" s="27">
        <v>-139.46</v>
      </c>
      <c r="Y14" s="28">
        <v>6142610</v>
      </c>
    </row>
    <row r="15" spans="1:25" ht="13.5">
      <c r="A15" s="24" t="s">
        <v>40</v>
      </c>
      <c r="B15" s="2">
        <v>0</v>
      </c>
      <c r="C15" s="25">
        <v>77724000</v>
      </c>
      <c r="D15" s="26">
        <v>77724000</v>
      </c>
      <c r="E15" s="26">
        <v>2136441</v>
      </c>
      <c r="F15" s="26">
        <v>0</v>
      </c>
      <c r="G15" s="26">
        <v>0</v>
      </c>
      <c r="H15" s="26">
        <v>2136441</v>
      </c>
      <c r="I15" s="26">
        <v>0</v>
      </c>
      <c r="J15" s="26">
        <v>594650</v>
      </c>
      <c r="K15" s="26">
        <v>0</v>
      </c>
      <c r="L15" s="26">
        <v>594650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2731091</v>
      </c>
      <c r="V15" s="26">
        <v>77724000</v>
      </c>
      <c r="W15" s="26">
        <v>-74992909</v>
      </c>
      <c r="X15" s="27">
        <v>-96.49</v>
      </c>
      <c r="Y15" s="28">
        <v>77724000</v>
      </c>
    </row>
    <row r="16" spans="1:25" ht="13.5">
      <c r="A16" s="35" t="s">
        <v>41</v>
      </c>
      <c r="B16" s="2">
        <v>0</v>
      </c>
      <c r="C16" s="25">
        <v>32144000</v>
      </c>
      <c r="D16" s="26">
        <v>32144000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32144000</v>
      </c>
      <c r="W16" s="26">
        <v>-32144000</v>
      </c>
      <c r="X16" s="27">
        <v>-100</v>
      </c>
      <c r="Y16" s="28">
        <v>32144000</v>
      </c>
    </row>
    <row r="17" spans="1:25" ht="13.5">
      <c r="A17" s="24" t="s">
        <v>42</v>
      </c>
      <c r="B17" s="2">
        <v>0</v>
      </c>
      <c r="C17" s="25">
        <v>100293429</v>
      </c>
      <c r="D17" s="26">
        <v>100293429</v>
      </c>
      <c r="E17" s="26">
        <v>-764164</v>
      </c>
      <c r="F17" s="26">
        <v>9825462</v>
      </c>
      <c r="G17" s="26">
        <v>9051367</v>
      </c>
      <c r="H17" s="26">
        <v>18112665</v>
      </c>
      <c r="I17" s="26">
        <v>9051367</v>
      </c>
      <c r="J17" s="26">
        <v>15296337</v>
      </c>
      <c r="K17" s="26">
        <v>9051367</v>
      </c>
      <c r="L17" s="26">
        <v>33399071</v>
      </c>
      <c r="M17" s="26">
        <v>88311</v>
      </c>
      <c r="N17" s="26">
        <v>9051367</v>
      </c>
      <c r="O17" s="26">
        <v>0</v>
      </c>
      <c r="P17" s="26">
        <v>9139678</v>
      </c>
      <c r="Q17" s="26">
        <v>88311</v>
      </c>
      <c r="R17" s="26">
        <v>8693806</v>
      </c>
      <c r="S17" s="26">
        <v>8693806</v>
      </c>
      <c r="T17" s="26">
        <v>17475923</v>
      </c>
      <c r="U17" s="26">
        <v>78127337</v>
      </c>
      <c r="V17" s="26">
        <v>100293429</v>
      </c>
      <c r="W17" s="26">
        <v>-22166092</v>
      </c>
      <c r="X17" s="27">
        <v>-22.1</v>
      </c>
      <c r="Y17" s="28">
        <v>100293429</v>
      </c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420159184</v>
      </c>
      <c r="D18" s="39">
        <f t="shared" si="1"/>
        <v>420159184</v>
      </c>
      <c r="E18" s="39">
        <f t="shared" si="1"/>
        <v>13966842</v>
      </c>
      <c r="F18" s="39">
        <f t="shared" si="1"/>
        <v>27700653</v>
      </c>
      <c r="G18" s="39">
        <f t="shared" si="1"/>
        <v>20759738</v>
      </c>
      <c r="H18" s="39">
        <f t="shared" si="1"/>
        <v>62427233</v>
      </c>
      <c r="I18" s="39">
        <f t="shared" si="1"/>
        <v>20759738</v>
      </c>
      <c r="J18" s="39">
        <f t="shared" si="1"/>
        <v>36521425</v>
      </c>
      <c r="K18" s="39">
        <f t="shared" si="1"/>
        <v>20759738</v>
      </c>
      <c r="L18" s="39">
        <f t="shared" si="1"/>
        <v>78040901</v>
      </c>
      <c r="M18" s="39">
        <f t="shared" si="1"/>
        <v>1729686</v>
      </c>
      <c r="N18" s="39">
        <f t="shared" si="1"/>
        <v>20759738</v>
      </c>
      <c r="O18" s="39">
        <f t="shared" si="1"/>
        <v>0</v>
      </c>
      <c r="P18" s="39">
        <f t="shared" si="1"/>
        <v>22489424</v>
      </c>
      <c r="Q18" s="39">
        <f t="shared" si="1"/>
        <v>1729686</v>
      </c>
      <c r="R18" s="39">
        <f t="shared" si="1"/>
        <v>20402177</v>
      </c>
      <c r="S18" s="39">
        <f t="shared" si="1"/>
        <v>20024988</v>
      </c>
      <c r="T18" s="39">
        <f t="shared" si="1"/>
        <v>42156851</v>
      </c>
      <c r="U18" s="39">
        <f t="shared" si="1"/>
        <v>205114409</v>
      </c>
      <c r="V18" s="39">
        <f t="shared" si="1"/>
        <v>420159184</v>
      </c>
      <c r="W18" s="39">
        <f t="shared" si="1"/>
        <v>-215044775</v>
      </c>
      <c r="X18" s="33">
        <f>+IF(V18&lt;&gt;0,(W18/V18)*100,0)</f>
        <v>-51.18173853841071</v>
      </c>
      <c r="Y18" s="40">
        <f t="shared" si="1"/>
        <v>420159184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-32096477</v>
      </c>
      <c r="D19" s="43">
        <f t="shared" si="2"/>
        <v>-32096477</v>
      </c>
      <c r="E19" s="43">
        <f t="shared" si="2"/>
        <v>66960512</v>
      </c>
      <c r="F19" s="43">
        <f t="shared" si="2"/>
        <v>13781449</v>
      </c>
      <c r="G19" s="43">
        <f t="shared" si="2"/>
        <v>2355726</v>
      </c>
      <c r="H19" s="43">
        <f t="shared" si="2"/>
        <v>83097687</v>
      </c>
      <c r="I19" s="43">
        <f t="shared" si="2"/>
        <v>2355726</v>
      </c>
      <c r="J19" s="43">
        <f t="shared" si="2"/>
        <v>4910175</v>
      </c>
      <c r="K19" s="43">
        <f t="shared" si="2"/>
        <v>2355726</v>
      </c>
      <c r="L19" s="43">
        <f t="shared" si="2"/>
        <v>9621627</v>
      </c>
      <c r="M19" s="43">
        <f t="shared" si="2"/>
        <v>-1729686</v>
      </c>
      <c r="N19" s="43">
        <f t="shared" si="2"/>
        <v>2355726</v>
      </c>
      <c r="O19" s="43">
        <f t="shared" si="2"/>
        <v>0</v>
      </c>
      <c r="P19" s="43">
        <f t="shared" si="2"/>
        <v>626040</v>
      </c>
      <c r="Q19" s="43">
        <f t="shared" si="2"/>
        <v>-1729686</v>
      </c>
      <c r="R19" s="43">
        <f t="shared" si="2"/>
        <v>2730494</v>
      </c>
      <c r="S19" s="43">
        <f t="shared" si="2"/>
        <v>3019508</v>
      </c>
      <c r="T19" s="43">
        <f t="shared" si="2"/>
        <v>4020316</v>
      </c>
      <c r="U19" s="43">
        <f t="shared" si="2"/>
        <v>97365670</v>
      </c>
      <c r="V19" s="43">
        <f>IF(D10=D18,0,V10-V18)</f>
        <v>-32096477</v>
      </c>
      <c r="W19" s="43">
        <f t="shared" si="2"/>
        <v>129462147</v>
      </c>
      <c r="X19" s="44">
        <f>+IF(V19&lt;&gt;0,(W19/V19)*100,0)</f>
        <v>-403.35313747985487</v>
      </c>
      <c r="Y19" s="45">
        <f t="shared" si="2"/>
        <v>-32096477</v>
      </c>
    </row>
    <row r="20" spans="1:25" ht="13.5">
      <c r="A20" s="24" t="s">
        <v>45</v>
      </c>
      <c r="B20" s="2">
        <v>0</v>
      </c>
      <c r="C20" s="25">
        <v>32144000</v>
      </c>
      <c r="D20" s="26">
        <v>32144000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32144000</v>
      </c>
      <c r="W20" s="26">
        <v>-32144000</v>
      </c>
      <c r="X20" s="27">
        <v>-100</v>
      </c>
      <c r="Y20" s="28">
        <v>32144000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47523</v>
      </c>
      <c r="D22" s="54">
        <f t="shared" si="3"/>
        <v>47523</v>
      </c>
      <c r="E22" s="54">
        <f t="shared" si="3"/>
        <v>66960512</v>
      </c>
      <c r="F22" s="54">
        <f t="shared" si="3"/>
        <v>13781449</v>
      </c>
      <c r="G22" s="54">
        <f t="shared" si="3"/>
        <v>2355726</v>
      </c>
      <c r="H22" s="54">
        <f t="shared" si="3"/>
        <v>83097687</v>
      </c>
      <c r="I22" s="54">
        <f t="shared" si="3"/>
        <v>2355726</v>
      </c>
      <c r="J22" s="54">
        <f t="shared" si="3"/>
        <v>4910175</v>
      </c>
      <c r="K22" s="54">
        <f t="shared" si="3"/>
        <v>2355726</v>
      </c>
      <c r="L22" s="54">
        <f t="shared" si="3"/>
        <v>9621627</v>
      </c>
      <c r="M22" s="54">
        <f t="shared" si="3"/>
        <v>-1729686</v>
      </c>
      <c r="N22" s="54">
        <f t="shared" si="3"/>
        <v>2355726</v>
      </c>
      <c r="O22" s="54">
        <f t="shared" si="3"/>
        <v>0</v>
      </c>
      <c r="P22" s="54">
        <f t="shared" si="3"/>
        <v>626040</v>
      </c>
      <c r="Q22" s="54">
        <f t="shared" si="3"/>
        <v>-1729686</v>
      </c>
      <c r="R22" s="54">
        <f t="shared" si="3"/>
        <v>2730494</v>
      </c>
      <c r="S22" s="54">
        <f t="shared" si="3"/>
        <v>3019508</v>
      </c>
      <c r="T22" s="54">
        <f t="shared" si="3"/>
        <v>4020316</v>
      </c>
      <c r="U22" s="54">
        <f t="shared" si="3"/>
        <v>97365670</v>
      </c>
      <c r="V22" s="54">
        <f t="shared" si="3"/>
        <v>47523</v>
      </c>
      <c r="W22" s="54">
        <f t="shared" si="3"/>
        <v>97318147</v>
      </c>
      <c r="X22" s="55">
        <f>+IF(V22&lt;&gt;0,(W22/V22)*100,0)</f>
        <v>204781.15228415714</v>
      </c>
      <c r="Y22" s="56">
        <f t="shared" si="3"/>
        <v>47523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47523</v>
      </c>
      <c r="D24" s="43">
        <f t="shared" si="4"/>
        <v>47523</v>
      </c>
      <c r="E24" s="43">
        <f t="shared" si="4"/>
        <v>66960512</v>
      </c>
      <c r="F24" s="43">
        <f t="shared" si="4"/>
        <v>13781449</v>
      </c>
      <c r="G24" s="43">
        <f t="shared" si="4"/>
        <v>2355726</v>
      </c>
      <c r="H24" s="43">
        <f t="shared" si="4"/>
        <v>83097687</v>
      </c>
      <c r="I24" s="43">
        <f t="shared" si="4"/>
        <v>2355726</v>
      </c>
      <c r="J24" s="43">
        <f t="shared" si="4"/>
        <v>4910175</v>
      </c>
      <c r="K24" s="43">
        <f t="shared" si="4"/>
        <v>2355726</v>
      </c>
      <c r="L24" s="43">
        <f t="shared" si="4"/>
        <v>9621627</v>
      </c>
      <c r="M24" s="43">
        <f t="shared" si="4"/>
        <v>-1729686</v>
      </c>
      <c r="N24" s="43">
        <f t="shared" si="4"/>
        <v>2355726</v>
      </c>
      <c r="O24" s="43">
        <f t="shared" si="4"/>
        <v>0</v>
      </c>
      <c r="P24" s="43">
        <f t="shared" si="4"/>
        <v>626040</v>
      </c>
      <c r="Q24" s="43">
        <f t="shared" si="4"/>
        <v>-1729686</v>
      </c>
      <c r="R24" s="43">
        <f t="shared" si="4"/>
        <v>2730494</v>
      </c>
      <c r="S24" s="43">
        <f t="shared" si="4"/>
        <v>3019508</v>
      </c>
      <c r="T24" s="43">
        <f t="shared" si="4"/>
        <v>4020316</v>
      </c>
      <c r="U24" s="43">
        <f t="shared" si="4"/>
        <v>97365670</v>
      </c>
      <c r="V24" s="43">
        <f t="shared" si="4"/>
        <v>47523</v>
      </c>
      <c r="W24" s="43">
        <f t="shared" si="4"/>
        <v>97318147</v>
      </c>
      <c r="X24" s="44">
        <f>+IF(V24&lt;&gt;0,(W24/V24)*100,0)</f>
        <v>204781.15228415714</v>
      </c>
      <c r="Y24" s="45">
        <f t="shared" si="4"/>
        <v>47523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126266981</v>
      </c>
      <c r="D27" s="66">
        <v>126266981</v>
      </c>
      <c r="E27" s="66">
        <v>6634246</v>
      </c>
      <c r="F27" s="66">
        <v>2531603</v>
      </c>
      <c r="G27" s="66">
        <v>1566524</v>
      </c>
      <c r="H27" s="66">
        <v>10732373</v>
      </c>
      <c r="I27" s="66">
        <v>4772239</v>
      </c>
      <c r="J27" s="66">
        <v>367383</v>
      </c>
      <c r="K27" s="66">
        <v>0</v>
      </c>
      <c r="L27" s="66">
        <v>5139622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15871995</v>
      </c>
      <c r="V27" s="66">
        <v>126266981</v>
      </c>
      <c r="W27" s="66">
        <v>-110394986</v>
      </c>
      <c r="X27" s="67">
        <v>-87.43</v>
      </c>
      <c r="Y27" s="68">
        <v>126266981</v>
      </c>
    </row>
    <row r="28" spans="1:25" ht="13.5">
      <c r="A28" s="69" t="s">
        <v>45</v>
      </c>
      <c r="B28" s="2">
        <v>0</v>
      </c>
      <c r="C28" s="25">
        <v>61760008</v>
      </c>
      <c r="D28" s="26">
        <v>61760008</v>
      </c>
      <c r="E28" s="26">
        <v>6602902</v>
      </c>
      <c r="F28" s="26">
        <v>2531603</v>
      </c>
      <c r="G28" s="26">
        <v>1566524</v>
      </c>
      <c r="H28" s="26">
        <v>10701029</v>
      </c>
      <c r="I28" s="26">
        <v>4732274</v>
      </c>
      <c r="J28" s="26">
        <v>329738</v>
      </c>
      <c r="K28" s="26">
        <v>0</v>
      </c>
      <c r="L28" s="26">
        <v>5062012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15763041</v>
      </c>
      <c r="V28" s="26">
        <v>61760008</v>
      </c>
      <c r="W28" s="26">
        <v>-45996967</v>
      </c>
      <c r="X28" s="27">
        <v>-74.48</v>
      </c>
      <c r="Y28" s="28">
        <v>61760008</v>
      </c>
    </row>
    <row r="29" spans="1:25" ht="13.5">
      <c r="A29" s="24" t="s">
        <v>217</v>
      </c>
      <c r="B29" s="2">
        <v>0</v>
      </c>
      <c r="C29" s="25">
        <v>35267554</v>
      </c>
      <c r="D29" s="26">
        <v>35267554</v>
      </c>
      <c r="E29" s="26">
        <v>31344</v>
      </c>
      <c r="F29" s="26">
        <v>0</v>
      </c>
      <c r="G29" s="26">
        <v>0</v>
      </c>
      <c r="H29" s="26">
        <v>31344</v>
      </c>
      <c r="I29" s="26">
        <v>39965</v>
      </c>
      <c r="J29" s="26">
        <v>37645</v>
      </c>
      <c r="K29" s="26">
        <v>0</v>
      </c>
      <c r="L29" s="26">
        <v>77610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108954</v>
      </c>
      <c r="V29" s="26">
        <v>35267554</v>
      </c>
      <c r="W29" s="26">
        <v>-35158600</v>
      </c>
      <c r="X29" s="27">
        <v>-99.69</v>
      </c>
      <c r="Y29" s="28">
        <v>35267554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29239419</v>
      </c>
      <c r="D31" s="26">
        <v>29239419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29239419</v>
      </c>
      <c r="W31" s="26">
        <v>-29239419</v>
      </c>
      <c r="X31" s="27">
        <v>-100</v>
      </c>
      <c r="Y31" s="28">
        <v>29239419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126266981</v>
      </c>
      <c r="D32" s="66">
        <f t="shared" si="5"/>
        <v>126266981</v>
      </c>
      <c r="E32" s="66">
        <f t="shared" si="5"/>
        <v>6634246</v>
      </c>
      <c r="F32" s="66">
        <f t="shared" si="5"/>
        <v>2531603</v>
      </c>
      <c r="G32" s="66">
        <f t="shared" si="5"/>
        <v>1566524</v>
      </c>
      <c r="H32" s="66">
        <f t="shared" si="5"/>
        <v>10732373</v>
      </c>
      <c r="I32" s="66">
        <f t="shared" si="5"/>
        <v>4772239</v>
      </c>
      <c r="J32" s="66">
        <f t="shared" si="5"/>
        <v>367383</v>
      </c>
      <c r="K32" s="66">
        <f t="shared" si="5"/>
        <v>0</v>
      </c>
      <c r="L32" s="66">
        <f t="shared" si="5"/>
        <v>5139622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0</v>
      </c>
      <c r="U32" s="66">
        <f t="shared" si="5"/>
        <v>15871995</v>
      </c>
      <c r="V32" s="66">
        <f t="shared" si="5"/>
        <v>126266981</v>
      </c>
      <c r="W32" s="66">
        <f t="shared" si="5"/>
        <v>-110394986</v>
      </c>
      <c r="X32" s="67">
        <f>+IF(V32&lt;&gt;0,(W32/V32)*100,0)</f>
        <v>-87.42981349969871</v>
      </c>
      <c r="Y32" s="68">
        <f t="shared" si="5"/>
        <v>126266981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99751141</v>
      </c>
      <c r="D35" s="26">
        <v>81672000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81672000</v>
      </c>
      <c r="W35" s="26">
        <v>-81672000</v>
      </c>
      <c r="X35" s="27">
        <v>-100</v>
      </c>
      <c r="Y35" s="28">
        <v>81672000</v>
      </c>
    </row>
    <row r="36" spans="1:25" ht="13.5">
      <c r="A36" s="24" t="s">
        <v>56</v>
      </c>
      <c r="B36" s="2">
        <v>0</v>
      </c>
      <c r="C36" s="25">
        <v>1056640132</v>
      </c>
      <c r="D36" s="26">
        <v>1029482000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1029482000</v>
      </c>
      <c r="W36" s="26">
        <v>-1029482000</v>
      </c>
      <c r="X36" s="27">
        <v>-100</v>
      </c>
      <c r="Y36" s="28">
        <v>1029482000</v>
      </c>
    </row>
    <row r="37" spans="1:25" ht="13.5">
      <c r="A37" s="24" t="s">
        <v>57</v>
      </c>
      <c r="B37" s="2">
        <v>0</v>
      </c>
      <c r="C37" s="25">
        <v>90789000</v>
      </c>
      <c r="D37" s="26">
        <v>90789000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90789000</v>
      </c>
      <c r="W37" s="26">
        <v>-90789000</v>
      </c>
      <c r="X37" s="27">
        <v>-100</v>
      </c>
      <c r="Y37" s="28">
        <v>90789000</v>
      </c>
    </row>
    <row r="38" spans="1:25" ht="13.5">
      <c r="A38" s="24" t="s">
        <v>58</v>
      </c>
      <c r="B38" s="2">
        <v>0</v>
      </c>
      <c r="C38" s="25">
        <v>23046950</v>
      </c>
      <c r="D38" s="26">
        <v>23047000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23047000</v>
      </c>
      <c r="W38" s="26">
        <v>-23047000</v>
      </c>
      <c r="X38" s="27">
        <v>-100</v>
      </c>
      <c r="Y38" s="28">
        <v>23047000</v>
      </c>
    </row>
    <row r="39" spans="1:25" ht="13.5">
      <c r="A39" s="24" t="s">
        <v>59</v>
      </c>
      <c r="B39" s="2">
        <v>0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53089026</v>
      </c>
      <c r="C42" s="25">
        <v>46878012</v>
      </c>
      <c r="D42" s="26">
        <v>25700</v>
      </c>
      <c r="E42" s="26">
        <v>4841402</v>
      </c>
      <c r="F42" s="26">
        <v>12287453</v>
      </c>
      <c r="G42" s="26">
        <v>-14117209</v>
      </c>
      <c r="H42" s="26">
        <v>3011646</v>
      </c>
      <c r="I42" s="26">
        <v>2264174</v>
      </c>
      <c r="J42" s="26">
        <v>49664924</v>
      </c>
      <c r="K42" s="26">
        <v>-46920209</v>
      </c>
      <c r="L42" s="26">
        <v>5008889</v>
      </c>
      <c r="M42" s="26">
        <v>-2639987</v>
      </c>
      <c r="N42" s="26">
        <v>1214975</v>
      </c>
      <c r="O42" s="26">
        <v>16015332</v>
      </c>
      <c r="P42" s="26">
        <v>14590320</v>
      </c>
      <c r="Q42" s="26">
        <v>-542369</v>
      </c>
      <c r="R42" s="26">
        <v>178045</v>
      </c>
      <c r="S42" s="26">
        <v>741927</v>
      </c>
      <c r="T42" s="26">
        <v>377603</v>
      </c>
      <c r="U42" s="26">
        <v>22988458</v>
      </c>
      <c r="V42" s="26">
        <v>25700</v>
      </c>
      <c r="W42" s="26">
        <v>22962758</v>
      </c>
      <c r="X42" s="27">
        <v>89349.25</v>
      </c>
      <c r="Y42" s="28">
        <v>25700</v>
      </c>
    </row>
    <row r="43" spans="1:25" ht="13.5">
      <c r="A43" s="24" t="s">
        <v>62</v>
      </c>
      <c r="B43" s="2">
        <v>-37157843</v>
      </c>
      <c r="C43" s="25">
        <v>-6993000</v>
      </c>
      <c r="D43" s="26">
        <v>0</v>
      </c>
      <c r="E43" s="26">
        <v>1000000</v>
      </c>
      <c r="F43" s="26">
        <v>-7692821</v>
      </c>
      <c r="G43" s="26">
        <v>0</v>
      </c>
      <c r="H43" s="26">
        <v>-6692821</v>
      </c>
      <c r="I43" s="26">
        <v>-747073</v>
      </c>
      <c r="J43" s="26">
        <v>-560265</v>
      </c>
      <c r="K43" s="26">
        <v>0</v>
      </c>
      <c r="L43" s="26">
        <v>-1307338</v>
      </c>
      <c r="M43" s="26">
        <v>-4422</v>
      </c>
      <c r="N43" s="26">
        <v>-3875389</v>
      </c>
      <c r="O43" s="26">
        <v>-1910655</v>
      </c>
      <c r="P43" s="26">
        <v>-5790466</v>
      </c>
      <c r="Q43" s="26">
        <v>-2259764</v>
      </c>
      <c r="R43" s="26">
        <v>-3404250</v>
      </c>
      <c r="S43" s="26">
        <v>-2391441</v>
      </c>
      <c r="T43" s="26">
        <v>-8055455</v>
      </c>
      <c r="U43" s="26">
        <v>-21846080</v>
      </c>
      <c r="V43" s="26">
        <v>0</v>
      </c>
      <c r="W43" s="26">
        <v>-21846080</v>
      </c>
      <c r="X43" s="27">
        <v>0</v>
      </c>
      <c r="Y43" s="28">
        <v>0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-150000</v>
      </c>
      <c r="S44" s="26">
        <v>0</v>
      </c>
      <c r="T44" s="26">
        <v>-150000</v>
      </c>
      <c r="U44" s="26">
        <v>-150000</v>
      </c>
      <c r="V44" s="26">
        <v>0</v>
      </c>
      <c r="W44" s="26">
        <v>-150000</v>
      </c>
      <c r="X44" s="27">
        <v>0</v>
      </c>
      <c r="Y44" s="28">
        <v>0</v>
      </c>
    </row>
    <row r="45" spans="1:25" ht="13.5">
      <c r="A45" s="36" t="s">
        <v>64</v>
      </c>
      <c r="B45" s="3">
        <v>5354186</v>
      </c>
      <c r="C45" s="65">
        <v>39885012</v>
      </c>
      <c r="D45" s="66">
        <v>25700</v>
      </c>
      <c r="E45" s="66">
        <v>7833983</v>
      </c>
      <c r="F45" s="66">
        <v>12428615</v>
      </c>
      <c r="G45" s="66">
        <v>-1688594</v>
      </c>
      <c r="H45" s="66">
        <v>-1688594</v>
      </c>
      <c r="I45" s="66">
        <v>-171493</v>
      </c>
      <c r="J45" s="66">
        <v>48933166</v>
      </c>
      <c r="K45" s="66">
        <v>2012957</v>
      </c>
      <c r="L45" s="66">
        <v>2012957</v>
      </c>
      <c r="M45" s="66">
        <v>-631452</v>
      </c>
      <c r="N45" s="66">
        <v>-3291866</v>
      </c>
      <c r="O45" s="66">
        <v>10812811</v>
      </c>
      <c r="P45" s="66">
        <v>10812811</v>
      </c>
      <c r="Q45" s="66">
        <v>8010678</v>
      </c>
      <c r="R45" s="66">
        <v>4634473</v>
      </c>
      <c r="S45" s="66">
        <v>2984959</v>
      </c>
      <c r="T45" s="66">
        <v>2984959</v>
      </c>
      <c r="U45" s="66">
        <v>2984959</v>
      </c>
      <c r="V45" s="66">
        <v>25700</v>
      </c>
      <c r="W45" s="66">
        <v>2959259</v>
      </c>
      <c r="X45" s="67">
        <v>11514.63</v>
      </c>
      <c r="Y45" s="68">
        <v>25700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22879416</v>
      </c>
      <c r="C51" s="95">
        <v>9714472</v>
      </c>
      <c r="D51" s="20">
        <v>8809102</v>
      </c>
      <c r="E51" s="20">
        <v>0</v>
      </c>
      <c r="F51" s="20">
        <v>0</v>
      </c>
      <c r="G51" s="20">
        <v>0</v>
      </c>
      <c r="H51" s="20">
        <v>8745417</v>
      </c>
      <c r="I51" s="20">
        <v>0</v>
      </c>
      <c r="J51" s="20">
        <v>0</v>
      </c>
      <c r="K51" s="20">
        <v>0</v>
      </c>
      <c r="L51" s="20">
        <v>6898833</v>
      </c>
      <c r="M51" s="20">
        <v>0</v>
      </c>
      <c r="N51" s="20">
        <v>0</v>
      </c>
      <c r="O51" s="20">
        <v>0</v>
      </c>
      <c r="P51" s="20">
        <v>81819</v>
      </c>
      <c r="Q51" s="20">
        <v>0</v>
      </c>
      <c r="R51" s="20">
        <v>0</v>
      </c>
      <c r="S51" s="20">
        <v>0</v>
      </c>
      <c r="T51" s="20">
        <v>3792674</v>
      </c>
      <c r="U51" s="20">
        <v>0</v>
      </c>
      <c r="V51" s="20">
        <v>60921733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50435560</v>
      </c>
      <c r="E5" s="66">
        <f t="shared" si="0"/>
        <v>50435560</v>
      </c>
      <c r="F5" s="66">
        <f t="shared" si="0"/>
        <v>5963797</v>
      </c>
      <c r="G5" s="66">
        <f t="shared" si="0"/>
        <v>4430981</v>
      </c>
      <c r="H5" s="66">
        <f t="shared" si="0"/>
        <v>3332606</v>
      </c>
      <c r="I5" s="66">
        <f t="shared" si="0"/>
        <v>13727384</v>
      </c>
      <c r="J5" s="66">
        <f t="shared" si="0"/>
        <v>3332606</v>
      </c>
      <c r="K5" s="66">
        <f t="shared" si="0"/>
        <v>4050063</v>
      </c>
      <c r="L5" s="66">
        <f t="shared" si="0"/>
        <v>3332606</v>
      </c>
      <c r="M5" s="66">
        <f t="shared" si="0"/>
        <v>10715275</v>
      </c>
      <c r="N5" s="66">
        <f t="shared" si="0"/>
        <v>0</v>
      </c>
      <c r="O5" s="66">
        <f t="shared" si="0"/>
        <v>3332606</v>
      </c>
      <c r="P5" s="66">
        <f t="shared" si="0"/>
        <v>0</v>
      </c>
      <c r="Q5" s="66">
        <f t="shared" si="0"/>
        <v>3332606</v>
      </c>
      <c r="R5" s="66">
        <f t="shared" si="0"/>
        <v>0</v>
      </c>
      <c r="S5" s="66">
        <f t="shared" si="0"/>
        <v>3349813</v>
      </c>
      <c r="T5" s="66">
        <f t="shared" si="0"/>
        <v>3349813</v>
      </c>
      <c r="U5" s="66">
        <f t="shared" si="0"/>
        <v>6699626</v>
      </c>
      <c r="V5" s="66">
        <f t="shared" si="0"/>
        <v>34474891</v>
      </c>
      <c r="W5" s="66">
        <f t="shared" si="0"/>
        <v>50435560</v>
      </c>
      <c r="X5" s="66">
        <f t="shared" si="0"/>
        <v>-15960669</v>
      </c>
      <c r="Y5" s="103">
        <f>+IF(W5&lt;&gt;0,+(X5/W5)*100,0)</f>
        <v>-31.6456662719716</v>
      </c>
      <c r="Z5" s="119">
        <f>SUM(Z6:Z8)</f>
        <v>50435560</v>
      </c>
    </row>
    <row r="6" spans="1:26" ht="13.5">
      <c r="A6" s="104" t="s">
        <v>74</v>
      </c>
      <c r="B6" s="102"/>
      <c r="C6" s="121"/>
      <c r="D6" s="122">
        <v>15000</v>
      </c>
      <c r="E6" s="26">
        <v>15000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15000</v>
      </c>
      <c r="X6" s="26">
        <v>-15000</v>
      </c>
      <c r="Y6" s="106">
        <v>-100</v>
      </c>
      <c r="Z6" s="121">
        <v>15000</v>
      </c>
    </row>
    <row r="7" spans="1:26" ht="13.5">
      <c r="A7" s="104" t="s">
        <v>75</v>
      </c>
      <c r="B7" s="102"/>
      <c r="C7" s="123"/>
      <c r="D7" s="124">
        <v>49491160</v>
      </c>
      <c r="E7" s="125">
        <v>49491160</v>
      </c>
      <c r="F7" s="125">
        <v>5898518</v>
      </c>
      <c r="G7" s="125">
        <v>4403459</v>
      </c>
      <c r="H7" s="125">
        <v>3200807</v>
      </c>
      <c r="I7" s="125">
        <v>13502784</v>
      </c>
      <c r="J7" s="125">
        <v>3200807</v>
      </c>
      <c r="K7" s="125">
        <v>3997244</v>
      </c>
      <c r="L7" s="125">
        <v>3200807</v>
      </c>
      <c r="M7" s="125">
        <v>10398858</v>
      </c>
      <c r="N7" s="125"/>
      <c r="O7" s="125">
        <v>3200807</v>
      </c>
      <c r="P7" s="125"/>
      <c r="Q7" s="125">
        <v>3200807</v>
      </c>
      <c r="R7" s="125"/>
      <c r="S7" s="125">
        <v>3218014</v>
      </c>
      <c r="T7" s="125">
        <v>3218014</v>
      </c>
      <c r="U7" s="125">
        <v>6436028</v>
      </c>
      <c r="V7" s="125">
        <v>33538477</v>
      </c>
      <c r="W7" s="125">
        <v>49491160</v>
      </c>
      <c r="X7" s="125">
        <v>-15952683</v>
      </c>
      <c r="Y7" s="107">
        <v>-32.23</v>
      </c>
      <c r="Z7" s="123">
        <v>49491160</v>
      </c>
    </row>
    <row r="8" spans="1:26" ht="13.5">
      <c r="A8" s="104" t="s">
        <v>76</v>
      </c>
      <c r="B8" s="102"/>
      <c r="C8" s="121"/>
      <c r="D8" s="122">
        <v>929400</v>
      </c>
      <c r="E8" s="26">
        <v>929400</v>
      </c>
      <c r="F8" s="26">
        <v>65279</v>
      </c>
      <c r="G8" s="26">
        <v>27522</v>
      </c>
      <c r="H8" s="26">
        <v>131799</v>
      </c>
      <c r="I8" s="26">
        <v>224600</v>
      </c>
      <c r="J8" s="26">
        <v>131799</v>
      </c>
      <c r="K8" s="26">
        <v>52819</v>
      </c>
      <c r="L8" s="26">
        <v>131799</v>
      </c>
      <c r="M8" s="26">
        <v>316417</v>
      </c>
      <c r="N8" s="26"/>
      <c r="O8" s="26">
        <v>131799</v>
      </c>
      <c r="P8" s="26"/>
      <c r="Q8" s="26">
        <v>131799</v>
      </c>
      <c r="R8" s="26"/>
      <c r="S8" s="26">
        <v>131799</v>
      </c>
      <c r="T8" s="26">
        <v>131799</v>
      </c>
      <c r="U8" s="26">
        <v>263598</v>
      </c>
      <c r="V8" s="26">
        <v>936414</v>
      </c>
      <c r="W8" s="26">
        <v>929400</v>
      </c>
      <c r="X8" s="26">
        <v>7014</v>
      </c>
      <c r="Y8" s="106">
        <v>0.75</v>
      </c>
      <c r="Z8" s="121">
        <v>929400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5561100</v>
      </c>
      <c r="E9" s="66">
        <f t="shared" si="1"/>
        <v>5561100</v>
      </c>
      <c r="F9" s="66">
        <f t="shared" si="1"/>
        <v>57847169</v>
      </c>
      <c r="G9" s="66">
        <f t="shared" si="1"/>
        <v>1282585</v>
      </c>
      <c r="H9" s="66">
        <f t="shared" si="1"/>
        <v>538204</v>
      </c>
      <c r="I9" s="66">
        <f t="shared" si="1"/>
        <v>59667958</v>
      </c>
      <c r="J9" s="66">
        <f t="shared" si="1"/>
        <v>538204</v>
      </c>
      <c r="K9" s="66">
        <f t="shared" si="1"/>
        <v>2058683</v>
      </c>
      <c r="L9" s="66">
        <f t="shared" si="1"/>
        <v>538204</v>
      </c>
      <c r="M9" s="66">
        <f t="shared" si="1"/>
        <v>3135091</v>
      </c>
      <c r="N9" s="66">
        <f t="shared" si="1"/>
        <v>0</v>
      </c>
      <c r="O9" s="66">
        <f t="shared" si="1"/>
        <v>538204</v>
      </c>
      <c r="P9" s="66">
        <f t="shared" si="1"/>
        <v>0</v>
      </c>
      <c r="Q9" s="66">
        <f t="shared" si="1"/>
        <v>538204</v>
      </c>
      <c r="R9" s="66">
        <f t="shared" si="1"/>
        <v>0</v>
      </c>
      <c r="S9" s="66">
        <f t="shared" si="1"/>
        <v>538204</v>
      </c>
      <c r="T9" s="66">
        <f t="shared" si="1"/>
        <v>450029</v>
      </c>
      <c r="U9" s="66">
        <f t="shared" si="1"/>
        <v>988233</v>
      </c>
      <c r="V9" s="66">
        <f t="shared" si="1"/>
        <v>64329486</v>
      </c>
      <c r="W9" s="66">
        <f t="shared" si="1"/>
        <v>5561100</v>
      </c>
      <c r="X9" s="66">
        <f t="shared" si="1"/>
        <v>58768386</v>
      </c>
      <c r="Y9" s="103">
        <f>+IF(W9&lt;&gt;0,+(X9/W9)*100,0)</f>
        <v>1056.7762852673034</v>
      </c>
      <c r="Z9" s="119">
        <f>SUM(Z10:Z14)</f>
        <v>5561100</v>
      </c>
    </row>
    <row r="10" spans="1:26" ht="13.5">
      <c r="A10" s="104" t="s">
        <v>78</v>
      </c>
      <c r="B10" s="102"/>
      <c r="C10" s="121"/>
      <c r="D10" s="122">
        <v>635500</v>
      </c>
      <c r="E10" s="26">
        <v>635500</v>
      </c>
      <c r="F10" s="26">
        <v>57664896</v>
      </c>
      <c r="G10" s="26">
        <v>1034527</v>
      </c>
      <c r="H10" s="26">
        <v>75939</v>
      </c>
      <c r="I10" s="26">
        <v>58775362</v>
      </c>
      <c r="J10" s="26">
        <v>75939</v>
      </c>
      <c r="K10" s="26">
        <v>1507565</v>
      </c>
      <c r="L10" s="26">
        <v>75939</v>
      </c>
      <c r="M10" s="26">
        <v>1659443</v>
      </c>
      <c r="N10" s="26"/>
      <c r="O10" s="26">
        <v>75939</v>
      </c>
      <c r="P10" s="26"/>
      <c r="Q10" s="26">
        <v>75939</v>
      </c>
      <c r="R10" s="26"/>
      <c r="S10" s="26">
        <v>75939</v>
      </c>
      <c r="T10" s="26">
        <v>75939</v>
      </c>
      <c r="U10" s="26">
        <v>151878</v>
      </c>
      <c r="V10" s="26">
        <v>60662622</v>
      </c>
      <c r="W10" s="26">
        <v>635500</v>
      </c>
      <c r="X10" s="26">
        <v>60027122</v>
      </c>
      <c r="Y10" s="106">
        <v>9445.65</v>
      </c>
      <c r="Z10" s="121">
        <v>635500</v>
      </c>
    </row>
    <row r="11" spans="1:26" ht="13.5">
      <c r="A11" s="104" t="s">
        <v>79</v>
      </c>
      <c r="B11" s="102"/>
      <c r="C11" s="121"/>
      <c r="D11" s="122">
        <v>3129100</v>
      </c>
      <c r="E11" s="26">
        <v>3129100</v>
      </c>
      <c r="F11" s="26">
        <v>146020</v>
      </c>
      <c r="G11" s="26">
        <v>167395</v>
      </c>
      <c r="H11" s="26">
        <v>280788</v>
      </c>
      <c r="I11" s="26">
        <v>594203</v>
      </c>
      <c r="J11" s="26">
        <v>280788</v>
      </c>
      <c r="K11" s="26">
        <v>329247</v>
      </c>
      <c r="L11" s="26">
        <v>280788</v>
      </c>
      <c r="M11" s="26">
        <v>890823</v>
      </c>
      <c r="N11" s="26"/>
      <c r="O11" s="26">
        <v>280788</v>
      </c>
      <c r="P11" s="26"/>
      <c r="Q11" s="26">
        <v>280788</v>
      </c>
      <c r="R11" s="26"/>
      <c r="S11" s="26">
        <v>280788</v>
      </c>
      <c r="T11" s="26">
        <v>280788</v>
      </c>
      <c r="U11" s="26">
        <v>561576</v>
      </c>
      <c r="V11" s="26">
        <v>2327390</v>
      </c>
      <c r="W11" s="26">
        <v>3129100</v>
      </c>
      <c r="X11" s="26">
        <v>-801710</v>
      </c>
      <c r="Y11" s="106">
        <v>-25.62</v>
      </c>
      <c r="Z11" s="121">
        <v>3129100</v>
      </c>
    </row>
    <row r="12" spans="1:26" ht="13.5">
      <c r="A12" s="104" t="s">
        <v>80</v>
      </c>
      <c r="B12" s="102"/>
      <c r="C12" s="121"/>
      <c r="D12" s="122">
        <v>1311500</v>
      </c>
      <c r="E12" s="26">
        <v>1311500</v>
      </c>
      <c r="F12" s="26"/>
      <c r="G12" s="26">
        <v>46309</v>
      </c>
      <c r="H12" s="26">
        <v>144983</v>
      </c>
      <c r="I12" s="26">
        <v>191292</v>
      </c>
      <c r="J12" s="26">
        <v>144983</v>
      </c>
      <c r="K12" s="26">
        <v>187183</v>
      </c>
      <c r="L12" s="26">
        <v>144983</v>
      </c>
      <c r="M12" s="26">
        <v>477149</v>
      </c>
      <c r="N12" s="26"/>
      <c r="O12" s="26">
        <v>144983</v>
      </c>
      <c r="P12" s="26"/>
      <c r="Q12" s="26">
        <v>144983</v>
      </c>
      <c r="R12" s="26"/>
      <c r="S12" s="26">
        <v>144983</v>
      </c>
      <c r="T12" s="26">
        <v>56808</v>
      </c>
      <c r="U12" s="26">
        <v>201791</v>
      </c>
      <c r="V12" s="26">
        <v>1015215</v>
      </c>
      <c r="W12" s="26">
        <v>1311500</v>
      </c>
      <c r="X12" s="26">
        <v>-296285</v>
      </c>
      <c r="Y12" s="106">
        <v>-22.59</v>
      </c>
      <c r="Z12" s="121">
        <v>1311500</v>
      </c>
    </row>
    <row r="13" spans="1:26" ht="13.5">
      <c r="A13" s="104" t="s">
        <v>81</v>
      </c>
      <c r="B13" s="102"/>
      <c r="C13" s="121"/>
      <c r="D13" s="122">
        <v>485000</v>
      </c>
      <c r="E13" s="26">
        <v>485000</v>
      </c>
      <c r="F13" s="26">
        <v>36253</v>
      </c>
      <c r="G13" s="26">
        <v>34354</v>
      </c>
      <c r="H13" s="26">
        <v>36494</v>
      </c>
      <c r="I13" s="26">
        <v>107101</v>
      </c>
      <c r="J13" s="26">
        <v>36494</v>
      </c>
      <c r="K13" s="26">
        <v>34688</v>
      </c>
      <c r="L13" s="26">
        <v>36494</v>
      </c>
      <c r="M13" s="26">
        <v>107676</v>
      </c>
      <c r="N13" s="26"/>
      <c r="O13" s="26">
        <v>36494</v>
      </c>
      <c r="P13" s="26"/>
      <c r="Q13" s="26">
        <v>36494</v>
      </c>
      <c r="R13" s="26"/>
      <c r="S13" s="26">
        <v>36494</v>
      </c>
      <c r="T13" s="26">
        <v>36494</v>
      </c>
      <c r="U13" s="26">
        <v>72988</v>
      </c>
      <c r="V13" s="26">
        <v>324259</v>
      </c>
      <c r="W13" s="26">
        <v>485000</v>
      </c>
      <c r="X13" s="26">
        <v>-160741</v>
      </c>
      <c r="Y13" s="106">
        <v>-33.14</v>
      </c>
      <c r="Z13" s="121">
        <v>485000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58676626</v>
      </c>
      <c r="E15" s="66">
        <f t="shared" si="2"/>
        <v>58676626</v>
      </c>
      <c r="F15" s="66">
        <f t="shared" si="2"/>
        <v>59450</v>
      </c>
      <c r="G15" s="66">
        <f t="shared" si="2"/>
        <v>17528034</v>
      </c>
      <c r="H15" s="66">
        <f t="shared" si="2"/>
        <v>149868</v>
      </c>
      <c r="I15" s="66">
        <f t="shared" si="2"/>
        <v>17737352</v>
      </c>
      <c r="J15" s="66">
        <f t="shared" si="2"/>
        <v>149868</v>
      </c>
      <c r="K15" s="66">
        <f t="shared" si="2"/>
        <v>17569716</v>
      </c>
      <c r="L15" s="66">
        <f t="shared" si="2"/>
        <v>149868</v>
      </c>
      <c r="M15" s="66">
        <f t="shared" si="2"/>
        <v>17869452</v>
      </c>
      <c r="N15" s="66">
        <f t="shared" si="2"/>
        <v>0</v>
      </c>
      <c r="O15" s="66">
        <f t="shared" si="2"/>
        <v>149868</v>
      </c>
      <c r="P15" s="66">
        <f t="shared" si="2"/>
        <v>0</v>
      </c>
      <c r="Q15" s="66">
        <f t="shared" si="2"/>
        <v>149868</v>
      </c>
      <c r="R15" s="66">
        <f t="shared" si="2"/>
        <v>0</v>
      </c>
      <c r="S15" s="66">
        <f t="shared" si="2"/>
        <v>149868</v>
      </c>
      <c r="T15" s="66">
        <f t="shared" si="2"/>
        <v>149868</v>
      </c>
      <c r="U15" s="66">
        <f t="shared" si="2"/>
        <v>299736</v>
      </c>
      <c r="V15" s="66">
        <f t="shared" si="2"/>
        <v>36056408</v>
      </c>
      <c r="W15" s="66">
        <f t="shared" si="2"/>
        <v>58676626</v>
      </c>
      <c r="X15" s="66">
        <f t="shared" si="2"/>
        <v>-22620218</v>
      </c>
      <c r="Y15" s="103">
        <f>+IF(W15&lt;&gt;0,+(X15/W15)*100,0)</f>
        <v>-38.55064536260146</v>
      </c>
      <c r="Z15" s="119">
        <f>SUM(Z16:Z18)</f>
        <v>58676626</v>
      </c>
    </row>
    <row r="16" spans="1:26" ht="13.5">
      <c r="A16" s="104" t="s">
        <v>84</v>
      </c>
      <c r="B16" s="102"/>
      <c r="C16" s="121"/>
      <c r="D16" s="122">
        <v>58676626</v>
      </c>
      <c r="E16" s="26">
        <v>58676626</v>
      </c>
      <c r="F16" s="26">
        <v>53203</v>
      </c>
      <c r="G16" s="26">
        <v>17521727</v>
      </c>
      <c r="H16" s="26">
        <v>116561</v>
      </c>
      <c r="I16" s="26">
        <v>17691491</v>
      </c>
      <c r="J16" s="26">
        <v>116561</v>
      </c>
      <c r="K16" s="26">
        <v>17554272</v>
      </c>
      <c r="L16" s="26">
        <v>116561</v>
      </c>
      <c r="M16" s="26">
        <v>17787394</v>
      </c>
      <c r="N16" s="26"/>
      <c r="O16" s="26">
        <v>116561</v>
      </c>
      <c r="P16" s="26"/>
      <c r="Q16" s="26">
        <v>116561</v>
      </c>
      <c r="R16" s="26"/>
      <c r="S16" s="26">
        <v>116561</v>
      </c>
      <c r="T16" s="26">
        <v>116561</v>
      </c>
      <c r="U16" s="26">
        <v>233122</v>
      </c>
      <c r="V16" s="26">
        <v>35828568</v>
      </c>
      <c r="W16" s="26">
        <v>58676626</v>
      </c>
      <c r="X16" s="26">
        <v>-22848058</v>
      </c>
      <c r="Y16" s="106">
        <v>-38.94</v>
      </c>
      <c r="Z16" s="121">
        <v>58676626</v>
      </c>
    </row>
    <row r="17" spans="1:26" ht="13.5">
      <c r="A17" s="104" t="s">
        <v>85</v>
      </c>
      <c r="B17" s="102"/>
      <c r="C17" s="121"/>
      <c r="D17" s="122"/>
      <c r="E17" s="26"/>
      <c r="F17" s="26">
        <v>6247</v>
      </c>
      <c r="G17" s="26">
        <v>6307</v>
      </c>
      <c r="H17" s="26">
        <v>33307</v>
      </c>
      <c r="I17" s="26">
        <v>45861</v>
      </c>
      <c r="J17" s="26">
        <v>33307</v>
      </c>
      <c r="K17" s="26">
        <v>15444</v>
      </c>
      <c r="L17" s="26">
        <v>33307</v>
      </c>
      <c r="M17" s="26">
        <v>82058</v>
      </c>
      <c r="N17" s="26"/>
      <c r="O17" s="26">
        <v>33307</v>
      </c>
      <c r="P17" s="26"/>
      <c r="Q17" s="26">
        <v>33307</v>
      </c>
      <c r="R17" s="26"/>
      <c r="S17" s="26">
        <v>33307</v>
      </c>
      <c r="T17" s="26">
        <v>33307</v>
      </c>
      <c r="U17" s="26">
        <v>66614</v>
      </c>
      <c r="V17" s="26">
        <v>227840</v>
      </c>
      <c r="W17" s="26"/>
      <c r="X17" s="26">
        <v>227840</v>
      </c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305533421</v>
      </c>
      <c r="E19" s="66">
        <f t="shared" si="3"/>
        <v>305533421</v>
      </c>
      <c r="F19" s="66">
        <f t="shared" si="3"/>
        <v>17056938</v>
      </c>
      <c r="G19" s="66">
        <f t="shared" si="3"/>
        <v>18240502</v>
      </c>
      <c r="H19" s="66">
        <f t="shared" si="3"/>
        <v>19094786</v>
      </c>
      <c r="I19" s="66">
        <f t="shared" si="3"/>
        <v>54392226</v>
      </c>
      <c r="J19" s="66">
        <f t="shared" si="3"/>
        <v>19094786</v>
      </c>
      <c r="K19" s="66">
        <f t="shared" si="3"/>
        <v>17753138</v>
      </c>
      <c r="L19" s="66">
        <f t="shared" si="3"/>
        <v>19094786</v>
      </c>
      <c r="M19" s="66">
        <f t="shared" si="3"/>
        <v>55942710</v>
      </c>
      <c r="N19" s="66">
        <f t="shared" si="3"/>
        <v>0</v>
      </c>
      <c r="O19" s="66">
        <f t="shared" si="3"/>
        <v>19094786</v>
      </c>
      <c r="P19" s="66">
        <f t="shared" si="3"/>
        <v>0</v>
      </c>
      <c r="Q19" s="66">
        <f t="shared" si="3"/>
        <v>19094786</v>
      </c>
      <c r="R19" s="66">
        <f t="shared" si="3"/>
        <v>0</v>
      </c>
      <c r="S19" s="66">
        <f t="shared" si="3"/>
        <v>19094786</v>
      </c>
      <c r="T19" s="66">
        <f t="shared" si="3"/>
        <v>19094786</v>
      </c>
      <c r="U19" s="66">
        <f t="shared" si="3"/>
        <v>38189572</v>
      </c>
      <c r="V19" s="66">
        <f t="shared" si="3"/>
        <v>167619294</v>
      </c>
      <c r="W19" s="66">
        <f t="shared" si="3"/>
        <v>305533421</v>
      </c>
      <c r="X19" s="66">
        <f t="shared" si="3"/>
        <v>-137914127</v>
      </c>
      <c r="Y19" s="103">
        <f>+IF(W19&lt;&gt;0,+(X19/W19)*100,0)</f>
        <v>-45.13880234398318</v>
      </c>
      <c r="Z19" s="119">
        <f>SUM(Z20:Z23)</f>
        <v>305533421</v>
      </c>
    </row>
    <row r="20" spans="1:26" ht="13.5">
      <c r="A20" s="104" t="s">
        <v>88</v>
      </c>
      <c r="B20" s="102"/>
      <c r="C20" s="121"/>
      <c r="D20" s="122">
        <v>162589650</v>
      </c>
      <c r="E20" s="26">
        <v>162589650</v>
      </c>
      <c r="F20" s="26"/>
      <c r="G20" s="26">
        <v>13420944</v>
      </c>
      <c r="H20" s="26">
        <v>13311374</v>
      </c>
      <c r="I20" s="26">
        <v>26732318</v>
      </c>
      <c r="J20" s="26">
        <v>13311374</v>
      </c>
      <c r="K20" s="26">
        <v>12381306</v>
      </c>
      <c r="L20" s="26">
        <v>13311374</v>
      </c>
      <c r="M20" s="26">
        <v>39004054</v>
      </c>
      <c r="N20" s="26"/>
      <c r="O20" s="26">
        <v>13311374</v>
      </c>
      <c r="P20" s="26"/>
      <c r="Q20" s="26">
        <v>13311374</v>
      </c>
      <c r="R20" s="26"/>
      <c r="S20" s="26">
        <v>13311374</v>
      </c>
      <c r="T20" s="26">
        <v>13311374</v>
      </c>
      <c r="U20" s="26">
        <v>26622748</v>
      </c>
      <c r="V20" s="26">
        <v>105670494</v>
      </c>
      <c r="W20" s="26">
        <v>162589650</v>
      </c>
      <c r="X20" s="26">
        <v>-56919156</v>
      </c>
      <c r="Y20" s="106">
        <v>-35.01</v>
      </c>
      <c r="Z20" s="121">
        <v>162589650</v>
      </c>
    </row>
    <row r="21" spans="1:26" ht="13.5">
      <c r="A21" s="104" t="s">
        <v>89</v>
      </c>
      <c r="B21" s="102"/>
      <c r="C21" s="121"/>
      <c r="D21" s="122"/>
      <c r="E21" s="26"/>
      <c r="F21" s="26">
        <v>3572311</v>
      </c>
      <c r="G21" s="26">
        <v>3052669</v>
      </c>
      <c r="H21" s="26">
        <v>3988971</v>
      </c>
      <c r="I21" s="26">
        <v>10613951</v>
      </c>
      <c r="J21" s="26">
        <v>3988971</v>
      </c>
      <c r="K21" s="26">
        <v>3592841</v>
      </c>
      <c r="L21" s="26">
        <v>3988971</v>
      </c>
      <c r="M21" s="26">
        <v>11570783</v>
      </c>
      <c r="N21" s="26"/>
      <c r="O21" s="26">
        <v>3988971</v>
      </c>
      <c r="P21" s="26"/>
      <c r="Q21" s="26">
        <v>3988971</v>
      </c>
      <c r="R21" s="26"/>
      <c r="S21" s="26">
        <v>3988971</v>
      </c>
      <c r="T21" s="26">
        <v>3988971</v>
      </c>
      <c r="U21" s="26">
        <v>7977942</v>
      </c>
      <c r="V21" s="26">
        <v>34151647</v>
      </c>
      <c r="W21" s="26"/>
      <c r="X21" s="26">
        <v>34151647</v>
      </c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>
        <v>1032403</v>
      </c>
      <c r="G22" s="125">
        <v>1018304</v>
      </c>
      <c r="H22" s="125">
        <v>1046282</v>
      </c>
      <c r="I22" s="125">
        <v>3096989</v>
      </c>
      <c r="J22" s="125">
        <v>1046282</v>
      </c>
      <c r="K22" s="125">
        <v>1027805</v>
      </c>
      <c r="L22" s="125">
        <v>1046282</v>
      </c>
      <c r="M22" s="125">
        <v>3120369</v>
      </c>
      <c r="N22" s="125"/>
      <c r="O22" s="125">
        <v>1046282</v>
      </c>
      <c r="P22" s="125"/>
      <c r="Q22" s="125">
        <v>1046282</v>
      </c>
      <c r="R22" s="125"/>
      <c r="S22" s="125">
        <v>1046282</v>
      </c>
      <c r="T22" s="125">
        <v>1046282</v>
      </c>
      <c r="U22" s="125">
        <v>2092564</v>
      </c>
      <c r="V22" s="125">
        <v>9356204</v>
      </c>
      <c r="W22" s="125"/>
      <c r="X22" s="125">
        <v>9356204</v>
      </c>
      <c r="Y22" s="107">
        <v>0</v>
      </c>
      <c r="Z22" s="123"/>
    </row>
    <row r="23" spans="1:26" ht="13.5">
      <c r="A23" s="104" t="s">
        <v>91</v>
      </c>
      <c r="B23" s="102"/>
      <c r="C23" s="121"/>
      <c r="D23" s="122">
        <v>142943771</v>
      </c>
      <c r="E23" s="26">
        <v>142943771</v>
      </c>
      <c r="F23" s="26">
        <v>12452224</v>
      </c>
      <c r="G23" s="26">
        <v>748585</v>
      </c>
      <c r="H23" s="26">
        <v>748159</v>
      </c>
      <c r="I23" s="26">
        <v>13948968</v>
      </c>
      <c r="J23" s="26">
        <v>748159</v>
      </c>
      <c r="K23" s="26">
        <v>751186</v>
      </c>
      <c r="L23" s="26">
        <v>748159</v>
      </c>
      <c r="M23" s="26">
        <v>2247504</v>
      </c>
      <c r="N23" s="26"/>
      <c r="O23" s="26">
        <v>748159</v>
      </c>
      <c r="P23" s="26"/>
      <c r="Q23" s="26">
        <v>748159</v>
      </c>
      <c r="R23" s="26"/>
      <c r="S23" s="26">
        <v>748159</v>
      </c>
      <c r="T23" s="26">
        <v>748159</v>
      </c>
      <c r="U23" s="26">
        <v>1496318</v>
      </c>
      <c r="V23" s="26">
        <v>18440949</v>
      </c>
      <c r="W23" s="26">
        <v>142943771</v>
      </c>
      <c r="X23" s="26">
        <v>-124502822</v>
      </c>
      <c r="Y23" s="106">
        <v>-87.1</v>
      </c>
      <c r="Z23" s="121">
        <v>142943771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420206707</v>
      </c>
      <c r="E25" s="39">
        <f t="shared" si="4"/>
        <v>420206707</v>
      </c>
      <c r="F25" s="39">
        <f t="shared" si="4"/>
        <v>80927354</v>
      </c>
      <c r="G25" s="39">
        <f t="shared" si="4"/>
        <v>41482102</v>
      </c>
      <c r="H25" s="39">
        <f t="shared" si="4"/>
        <v>23115464</v>
      </c>
      <c r="I25" s="39">
        <f t="shared" si="4"/>
        <v>145524920</v>
      </c>
      <c r="J25" s="39">
        <f t="shared" si="4"/>
        <v>23115464</v>
      </c>
      <c r="K25" s="39">
        <f t="shared" si="4"/>
        <v>41431600</v>
      </c>
      <c r="L25" s="39">
        <f t="shared" si="4"/>
        <v>23115464</v>
      </c>
      <c r="M25" s="39">
        <f t="shared" si="4"/>
        <v>87662528</v>
      </c>
      <c r="N25" s="39">
        <f t="shared" si="4"/>
        <v>0</v>
      </c>
      <c r="O25" s="39">
        <f t="shared" si="4"/>
        <v>23115464</v>
      </c>
      <c r="P25" s="39">
        <f t="shared" si="4"/>
        <v>0</v>
      </c>
      <c r="Q25" s="39">
        <f t="shared" si="4"/>
        <v>23115464</v>
      </c>
      <c r="R25" s="39">
        <f t="shared" si="4"/>
        <v>0</v>
      </c>
      <c r="S25" s="39">
        <f t="shared" si="4"/>
        <v>23132671</v>
      </c>
      <c r="T25" s="39">
        <f t="shared" si="4"/>
        <v>23044496</v>
      </c>
      <c r="U25" s="39">
        <f t="shared" si="4"/>
        <v>46177167</v>
      </c>
      <c r="V25" s="39">
        <f t="shared" si="4"/>
        <v>302480079</v>
      </c>
      <c r="W25" s="39">
        <f t="shared" si="4"/>
        <v>420206707</v>
      </c>
      <c r="X25" s="39">
        <f t="shared" si="4"/>
        <v>-117726628</v>
      </c>
      <c r="Y25" s="140">
        <f>+IF(W25&lt;&gt;0,+(X25/W25)*100,0)</f>
        <v>-28.016361004918465</v>
      </c>
      <c r="Z25" s="138">
        <f>+Z5+Z9+Z15+Z19+Z24</f>
        <v>420206707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138297398</v>
      </c>
      <c r="E28" s="66">
        <f t="shared" si="5"/>
        <v>138297398</v>
      </c>
      <c r="F28" s="66">
        <f t="shared" si="5"/>
        <v>2099525</v>
      </c>
      <c r="G28" s="66">
        <f t="shared" si="5"/>
        <v>6790282</v>
      </c>
      <c r="H28" s="66">
        <f t="shared" si="5"/>
        <v>7314770</v>
      </c>
      <c r="I28" s="66">
        <f t="shared" si="5"/>
        <v>16204577</v>
      </c>
      <c r="J28" s="66">
        <f t="shared" si="5"/>
        <v>7314770</v>
      </c>
      <c r="K28" s="66">
        <f t="shared" si="5"/>
        <v>6793608</v>
      </c>
      <c r="L28" s="66">
        <f t="shared" si="5"/>
        <v>7314770</v>
      </c>
      <c r="M28" s="66">
        <f t="shared" si="5"/>
        <v>21423148</v>
      </c>
      <c r="N28" s="66">
        <f t="shared" si="5"/>
        <v>1729686</v>
      </c>
      <c r="O28" s="66">
        <f t="shared" si="5"/>
        <v>7314770</v>
      </c>
      <c r="P28" s="66">
        <f t="shared" si="5"/>
        <v>0</v>
      </c>
      <c r="Q28" s="66">
        <f t="shared" si="5"/>
        <v>9044456</v>
      </c>
      <c r="R28" s="66">
        <f t="shared" si="5"/>
        <v>1729686</v>
      </c>
      <c r="S28" s="66">
        <f t="shared" si="5"/>
        <v>6957209</v>
      </c>
      <c r="T28" s="66">
        <f t="shared" si="5"/>
        <v>6957209</v>
      </c>
      <c r="U28" s="66">
        <f t="shared" si="5"/>
        <v>15644104</v>
      </c>
      <c r="V28" s="66">
        <f t="shared" si="5"/>
        <v>62316285</v>
      </c>
      <c r="W28" s="66">
        <f t="shared" si="5"/>
        <v>138297398</v>
      </c>
      <c r="X28" s="66">
        <f t="shared" si="5"/>
        <v>-75981113</v>
      </c>
      <c r="Y28" s="103">
        <f>+IF(W28&lt;&gt;0,+(X28/W28)*100,0)</f>
        <v>-54.94037783704362</v>
      </c>
      <c r="Z28" s="119">
        <f>SUM(Z29:Z31)</f>
        <v>138297398</v>
      </c>
    </row>
    <row r="29" spans="1:26" ht="13.5">
      <c r="A29" s="104" t="s">
        <v>74</v>
      </c>
      <c r="B29" s="102"/>
      <c r="C29" s="121"/>
      <c r="D29" s="122">
        <v>33971892</v>
      </c>
      <c r="E29" s="26">
        <v>33971892</v>
      </c>
      <c r="F29" s="26">
        <v>1862602</v>
      </c>
      <c r="G29" s="26">
        <v>1838060</v>
      </c>
      <c r="H29" s="26">
        <v>1729686</v>
      </c>
      <c r="I29" s="26">
        <v>5430348</v>
      </c>
      <c r="J29" s="26">
        <v>1729686</v>
      </c>
      <c r="K29" s="26">
        <v>1769573</v>
      </c>
      <c r="L29" s="26">
        <v>1729686</v>
      </c>
      <c r="M29" s="26">
        <v>5228945</v>
      </c>
      <c r="N29" s="26">
        <v>1729686</v>
      </c>
      <c r="O29" s="26">
        <v>1729686</v>
      </c>
      <c r="P29" s="26"/>
      <c r="Q29" s="26">
        <v>3459372</v>
      </c>
      <c r="R29" s="26">
        <v>1729686</v>
      </c>
      <c r="S29" s="26">
        <v>1729686</v>
      </c>
      <c r="T29" s="26">
        <v>1729686</v>
      </c>
      <c r="U29" s="26">
        <v>5189058</v>
      </c>
      <c r="V29" s="26">
        <v>19307723</v>
      </c>
      <c r="W29" s="26">
        <v>33971892</v>
      </c>
      <c r="X29" s="26">
        <v>-14664169</v>
      </c>
      <c r="Y29" s="106">
        <v>-43.17</v>
      </c>
      <c r="Z29" s="121">
        <v>33971892</v>
      </c>
    </row>
    <row r="30" spans="1:26" ht="13.5">
      <c r="A30" s="104" t="s">
        <v>75</v>
      </c>
      <c r="B30" s="102"/>
      <c r="C30" s="123"/>
      <c r="D30" s="124">
        <v>83058835</v>
      </c>
      <c r="E30" s="125">
        <v>83058835</v>
      </c>
      <c r="F30" s="125">
        <v>-1067336</v>
      </c>
      <c r="G30" s="125">
        <v>3470560</v>
      </c>
      <c r="H30" s="125">
        <v>3401939</v>
      </c>
      <c r="I30" s="125">
        <v>5805163</v>
      </c>
      <c r="J30" s="125">
        <v>3401939</v>
      </c>
      <c r="K30" s="125">
        <v>3401710</v>
      </c>
      <c r="L30" s="125">
        <v>3401939</v>
      </c>
      <c r="M30" s="125">
        <v>10205588</v>
      </c>
      <c r="N30" s="125"/>
      <c r="O30" s="125">
        <v>3401939</v>
      </c>
      <c r="P30" s="125"/>
      <c r="Q30" s="125">
        <v>3401939</v>
      </c>
      <c r="R30" s="125"/>
      <c r="S30" s="125">
        <v>3044378</v>
      </c>
      <c r="T30" s="125">
        <v>3044378</v>
      </c>
      <c r="U30" s="125">
        <v>6088756</v>
      </c>
      <c r="V30" s="125">
        <v>25501446</v>
      </c>
      <c r="W30" s="125">
        <v>83058835</v>
      </c>
      <c r="X30" s="125">
        <v>-57557389</v>
      </c>
      <c r="Y30" s="107">
        <v>-69.3</v>
      </c>
      <c r="Z30" s="123">
        <v>83058835</v>
      </c>
    </row>
    <row r="31" spans="1:26" ht="13.5">
      <c r="A31" s="104" t="s">
        <v>76</v>
      </c>
      <c r="B31" s="102"/>
      <c r="C31" s="121"/>
      <c r="D31" s="122">
        <v>21266671</v>
      </c>
      <c r="E31" s="26">
        <v>21266671</v>
      </c>
      <c r="F31" s="26">
        <v>1304259</v>
      </c>
      <c r="G31" s="26">
        <v>1481662</v>
      </c>
      <c r="H31" s="26">
        <v>2183145</v>
      </c>
      <c r="I31" s="26">
        <v>4969066</v>
      </c>
      <c r="J31" s="26">
        <v>2183145</v>
      </c>
      <c r="K31" s="26">
        <v>1622325</v>
      </c>
      <c r="L31" s="26">
        <v>2183145</v>
      </c>
      <c r="M31" s="26">
        <v>5988615</v>
      </c>
      <c r="N31" s="26"/>
      <c r="O31" s="26">
        <v>2183145</v>
      </c>
      <c r="P31" s="26"/>
      <c r="Q31" s="26">
        <v>2183145</v>
      </c>
      <c r="R31" s="26"/>
      <c r="S31" s="26">
        <v>2183145</v>
      </c>
      <c r="T31" s="26">
        <v>2183145</v>
      </c>
      <c r="U31" s="26">
        <v>4366290</v>
      </c>
      <c r="V31" s="26">
        <v>17507116</v>
      </c>
      <c r="W31" s="26">
        <v>21266671</v>
      </c>
      <c r="X31" s="26">
        <v>-3759555</v>
      </c>
      <c r="Y31" s="106">
        <v>-17.68</v>
      </c>
      <c r="Z31" s="121">
        <v>21266671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31599424</v>
      </c>
      <c r="E32" s="66">
        <f t="shared" si="6"/>
        <v>31599424</v>
      </c>
      <c r="F32" s="66">
        <f t="shared" si="6"/>
        <v>4114581</v>
      </c>
      <c r="G32" s="66">
        <f t="shared" si="6"/>
        <v>7686585</v>
      </c>
      <c r="H32" s="66">
        <f t="shared" si="6"/>
        <v>3271357</v>
      </c>
      <c r="I32" s="66">
        <f t="shared" si="6"/>
        <v>15072523</v>
      </c>
      <c r="J32" s="66">
        <f t="shared" si="6"/>
        <v>3271357</v>
      </c>
      <c r="K32" s="66">
        <f t="shared" si="6"/>
        <v>8927683</v>
      </c>
      <c r="L32" s="66">
        <f t="shared" si="6"/>
        <v>3271357</v>
      </c>
      <c r="M32" s="66">
        <f t="shared" si="6"/>
        <v>15470397</v>
      </c>
      <c r="N32" s="66">
        <f t="shared" si="6"/>
        <v>0</v>
      </c>
      <c r="O32" s="66">
        <f t="shared" si="6"/>
        <v>3271357</v>
      </c>
      <c r="P32" s="66">
        <f t="shared" si="6"/>
        <v>0</v>
      </c>
      <c r="Q32" s="66">
        <f t="shared" si="6"/>
        <v>3271357</v>
      </c>
      <c r="R32" s="66">
        <f t="shared" si="6"/>
        <v>0</v>
      </c>
      <c r="S32" s="66">
        <f t="shared" si="6"/>
        <v>3271357</v>
      </c>
      <c r="T32" s="66">
        <f t="shared" si="6"/>
        <v>2894168</v>
      </c>
      <c r="U32" s="66">
        <f t="shared" si="6"/>
        <v>6165525</v>
      </c>
      <c r="V32" s="66">
        <f t="shared" si="6"/>
        <v>39979802</v>
      </c>
      <c r="W32" s="66">
        <f t="shared" si="6"/>
        <v>31599424</v>
      </c>
      <c r="X32" s="66">
        <f t="shared" si="6"/>
        <v>8380378</v>
      </c>
      <c r="Y32" s="103">
        <f>+IF(W32&lt;&gt;0,+(X32/W32)*100,0)</f>
        <v>26.520666958992674</v>
      </c>
      <c r="Z32" s="119">
        <f>SUM(Z33:Z37)</f>
        <v>31599424</v>
      </c>
    </row>
    <row r="33" spans="1:26" ht="13.5">
      <c r="A33" s="104" t="s">
        <v>78</v>
      </c>
      <c r="B33" s="102"/>
      <c r="C33" s="121"/>
      <c r="D33" s="122">
        <v>9141526</v>
      </c>
      <c r="E33" s="26">
        <v>9141526</v>
      </c>
      <c r="F33" s="26">
        <v>2102442</v>
      </c>
      <c r="G33" s="26">
        <v>5042529</v>
      </c>
      <c r="H33" s="26">
        <v>766650</v>
      </c>
      <c r="I33" s="26">
        <v>7911621</v>
      </c>
      <c r="J33" s="26">
        <v>766650</v>
      </c>
      <c r="K33" s="26">
        <v>6797745</v>
      </c>
      <c r="L33" s="26">
        <v>766650</v>
      </c>
      <c r="M33" s="26">
        <v>8331045</v>
      </c>
      <c r="N33" s="26"/>
      <c r="O33" s="26">
        <v>766650</v>
      </c>
      <c r="P33" s="26"/>
      <c r="Q33" s="26">
        <v>766650</v>
      </c>
      <c r="R33" s="26"/>
      <c r="S33" s="26">
        <v>766650</v>
      </c>
      <c r="T33" s="26">
        <v>766650</v>
      </c>
      <c r="U33" s="26">
        <v>1533300</v>
      </c>
      <c r="V33" s="26">
        <v>18542616</v>
      </c>
      <c r="W33" s="26">
        <v>9141526</v>
      </c>
      <c r="X33" s="26">
        <v>9401090</v>
      </c>
      <c r="Y33" s="106">
        <v>102.84</v>
      </c>
      <c r="Z33" s="121">
        <v>9141526</v>
      </c>
    </row>
    <row r="34" spans="1:26" ht="13.5">
      <c r="A34" s="104" t="s">
        <v>79</v>
      </c>
      <c r="B34" s="102"/>
      <c r="C34" s="121"/>
      <c r="D34" s="122">
        <v>9203039</v>
      </c>
      <c r="E34" s="26">
        <v>9203039</v>
      </c>
      <c r="F34" s="26">
        <v>1212788</v>
      </c>
      <c r="G34" s="26">
        <v>1380901</v>
      </c>
      <c r="H34" s="26">
        <v>1323889</v>
      </c>
      <c r="I34" s="26">
        <v>3917578</v>
      </c>
      <c r="J34" s="26">
        <v>1323889</v>
      </c>
      <c r="K34" s="26">
        <v>551628</v>
      </c>
      <c r="L34" s="26">
        <v>1323889</v>
      </c>
      <c r="M34" s="26">
        <v>3199406</v>
      </c>
      <c r="N34" s="26"/>
      <c r="O34" s="26">
        <v>1323889</v>
      </c>
      <c r="P34" s="26"/>
      <c r="Q34" s="26">
        <v>1323889</v>
      </c>
      <c r="R34" s="26"/>
      <c r="S34" s="26">
        <v>1323889</v>
      </c>
      <c r="T34" s="26">
        <v>1323889</v>
      </c>
      <c r="U34" s="26">
        <v>2647778</v>
      </c>
      <c r="V34" s="26">
        <v>11088651</v>
      </c>
      <c r="W34" s="26">
        <v>9203039</v>
      </c>
      <c r="X34" s="26">
        <v>1885612</v>
      </c>
      <c r="Y34" s="106">
        <v>20.49</v>
      </c>
      <c r="Z34" s="121">
        <v>9203039</v>
      </c>
    </row>
    <row r="35" spans="1:26" ht="13.5">
      <c r="A35" s="104" t="s">
        <v>80</v>
      </c>
      <c r="B35" s="102"/>
      <c r="C35" s="121"/>
      <c r="D35" s="122">
        <v>10672590</v>
      </c>
      <c r="E35" s="26">
        <v>10672590</v>
      </c>
      <c r="F35" s="26">
        <v>644260</v>
      </c>
      <c r="G35" s="26">
        <v>1105162</v>
      </c>
      <c r="H35" s="26">
        <v>1028188</v>
      </c>
      <c r="I35" s="26">
        <v>2777610</v>
      </c>
      <c r="J35" s="26">
        <v>1028188</v>
      </c>
      <c r="K35" s="26">
        <v>1404085</v>
      </c>
      <c r="L35" s="26">
        <v>1028188</v>
      </c>
      <c r="M35" s="26">
        <v>3460461</v>
      </c>
      <c r="N35" s="26"/>
      <c r="O35" s="26">
        <v>1028188</v>
      </c>
      <c r="P35" s="26"/>
      <c r="Q35" s="26">
        <v>1028188</v>
      </c>
      <c r="R35" s="26"/>
      <c r="S35" s="26">
        <v>1028188</v>
      </c>
      <c r="T35" s="26">
        <v>650999</v>
      </c>
      <c r="U35" s="26">
        <v>1679187</v>
      </c>
      <c r="V35" s="26">
        <v>8945446</v>
      </c>
      <c r="W35" s="26">
        <v>10672590</v>
      </c>
      <c r="X35" s="26">
        <v>-1727144</v>
      </c>
      <c r="Y35" s="106">
        <v>-16.18</v>
      </c>
      <c r="Z35" s="121">
        <v>10672590</v>
      </c>
    </row>
    <row r="36" spans="1:26" ht="13.5">
      <c r="A36" s="104" t="s">
        <v>81</v>
      </c>
      <c r="B36" s="102"/>
      <c r="C36" s="121"/>
      <c r="D36" s="122">
        <v>2582269</v>
      </c>
      <c r="E36" s="26">
        <v>2582269</v>
      </c>
      <c r="F36" s="26">
        <v>155091</v>
      </c>
      <c r="G36" s="26">
        <v>157993</v>
      </c>
      <c r="H36" s="26">
        <v>152630</v>
      </c>
      <c r="I36" s="26">
        <v>465714</v>
      </c>
      <c r="J36" s="26">
        <v>152630</v>
      </c>
      <c r="K36" s="26">
        <v>174225</v>
      </c>
      <c r="L36" s="26">
        <v>152630</v>
      </c>
      <c r="M36" s="26">
        <v>479485</v>
      </c>
      <c r="N36" s="26"/>
      <c r="O36" s="26">
        <v>152630</v>
      </c>
      <c r="P36" s="26"/>
      <c r="Q36" s="26">
        <v>152630</v>
      </c>
      <c r="R36" s="26"/>
      <c r="S36" s="26">
        <v>152630</v>
      </c>
      <c r="T36" s="26">
        <v>152630</v>
      </c>
      <c r="U36" s="26">
        <v>305260</v>
      </c>
      <c r="V36" s="26">
        <v>1403089</v>
      </c>
      <c r="W36" s="26">
        <v>2582269</v>
      </c>
      <c r="X36" s="26">
        <v>-1179180</v>
      </c>
      <c r="Y36" s="106">
        <v>-45.66</v>
      </c>
      <c r="Z36" s="121">
        <v>2582269</v>
      </c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95732624</v>
      </c>
      <c r="E38" s="66">
        <f t="shared" si="7"/>
        <v>95732624</v>
      </c>
      <c r="F38" s="66">
        <f t="shared" si="7"/>
        <v>1451395</v>
      </c>
      <c r="G38" s="66">
        <f t="shared" si="7"/>
        <v>8998263</v>
      </c>
      <c r="H38" s="66">
        <f t="shared" si="7"/>
        <v>2131046</v>
      </c>
      <c r="I38" s="66">
        <f t="shared" si="7"/>
        <v>12580704</v>
      </c>
      <c r="J38" s="66">
        <f t="shared" si="7"/>
        <v>2131046</v>
      </c>
      <c r="K38" s="66">
        <f t="shared" si="7"/>
        <v>15427960</v>
      </c>
      <c r="L38" s="66">
        <f t="shared" si="7"/>
        <v>2131046</v>
      </c>
      <c r="M38" s="66">
        <f t="shared" si="7"/>
        <v>19690052</v>
      </c>
      <c r="N38" s="66">
        <f t="shared" si="7"/>
        <v>0</v>
      </c>
      <c r="O38" s="66">
        <f t="shared" si="7"/>
        <v>2131046</v>
      </c>
      <c r="P38" s="66">
        <f t="shared" si="7"/>
        <v>0</v>
      </c>
      <c r="Q38" s="66">
        <f t="shared" si="7"/>
        <v>2131046</v>
      </c>
      <c r="R38" s="66">
        <f t="shared" si="7"/>
        <v>0</v>
      </c>
      <c r="S38" s="66">
        <f t="shared" si="7"/>
        <v>2131046</v>
      </c>
      <c r="T38" s="66">
        <f t="shared" si="7"/>
        <v>2131046</v>
      </c>
      <c r="U38" s="66">
        <f t="shared" si="7"/>
        <v>4262092</v>
      </c>
      <c r="V38" s="66">
        <f t="shared" si="7"/>
        <v>38663894</v>
      </c>
      <c r="W38" s="66">
        <f t="shared" si="7"/>
        <v>95732624</v>
      </c>
      <c r="X38" s="66">
        <f t="shared" si="7"/>
        <v>-57068730</v>
      </c>
      <c r="Y38" s="103">
        <f>+IF(W38&lt;&gt;0,+(X38/W38)*100,0)</f>
        <v>-59.61262484563255</v>
      </c>
      <c r="Z38" s="119">
        <f>SUM(Z39:Z41)</f>
        <v>95732624</v>
      </c>
    </row>
    <row r="39" spans="1:26" ht="13.5">
      <c r="A39" s="104" t="s">
        <v>84</v>
      </c>
      <c r="B39" s="102"/>
      <c r="C39" s="121"/>
      <c r="D39" s="122">
        <v>95732624</v>
      </c>
      <c r="E39" s="26">
        <v>95732624</v>
      </c>
      <c r="F39" s="26">
        <v>493899</v>
      </c>
      <c r="G39" s="26">
        <v>7831935</v>
      </c>
      <c r="H39" s="26">
        <v>1383109</v>
      </c>
      <c r="I39" s="26">
        <v>9708943</v>
      </c>
      <c r="J39" s="26">
        <v>1383109</v>
      </c>
      <c r="K39" s="26">
        <v>14614375</v>
      </c>
      <c r="L39" s="26">
        <v>1383109</v>
      </c>
      <c r="M39" s="26">
        <v>17380593</v>
      </c>
      <c r="N39" s="26"/>
      <c r="O39" s="26">
        <v>1383109</v>
      </c>
      <c r="P39" s="26"/>
      <c r="Q39" s="26">
        <v>1383109</v>
      </c>
      <c r="R39" s="26"/>
      <c r="S39" s="26">
        <v>1383109</v>
      </c>
      <c r="T39" s="26">
        <v>1383109</v>
      </c>
      <c r="U39" s="26">
        <v>2766218</v>
      </c>
      <c r="V39" s="26">
        <v>31238863</v>
      </c>
      <c r="W39" s="26">
        <v>95732624</v>
      </c>
      <c r="X39" s="26">
        <v>-64493761</v>
      </c>
      <c r="Y39" s="106">
        <v>-67.37</v>
      </c>
      <c r="Z39" s="121">
        <v>95732624</v>
      </c>
    </row>
    <row r="40" spans="1:26" ht="13.5">
      <c r="A40" s="104" t="s">
        <v>85</v>
      </c>
      <c r="B40" s="102"/>
      <c r="C40" s="121"/>
      <c r="D40" s="122"/>
      <c r="E40" s="26"/>
      <c r="F40" s="26">
        <v>957496</v>
      </c>
      <c r="G40" s="26">
        <v>1166328</v>
      </c>
      <c r="H40" s="26">
        <v>747937</v>
      </c>
      <c r="I40" s="26">
        <v>2871761</v>
      </c>
      <c r="J40" s="26">
        <v>747937</v>
      </c>
      <c r="K40" s="26">
        <v>813585</v>
      </c>
      <c r="L40" s="26">
        <v>747937</v>
      </c>
      <c r="M40" s="26">
        <v>2309459</v>
      </c>
      <c r="N40" s="26"/>
      <c r="O40" s="26">
        <v>747937</v>
      </c>
      <c r="P40" s="26"/>
      <c r="Q40" s="26">
        <v>747937</v>
      </c>
      <c r="R40" s="26"/>
      <c r="S40" s="26">
        <v>747937</v>
      </c>
      <c r="T40" s="26">
        <v>747937</v>
      </c>
      <c r="U40" s="26">
        <v>1495874</v>
      </c>
      <c r="V40" s="26">
        <v>7425031</v>
      </c>
      <c r="W40" s="26"/>
      <c r="X40" s="26">
        <v>7425031</v>
      </c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154529738</v>
      </c>
      <c r="E42" s="66">
        <f t="shared" si="8"/>
        <v>154529738</v>
      </c>
      <c r="F42" s="66">
        <f t="shared" si="8"/>
        <v>6301341</v>
      </c>
      <c r="G42" s="66">
        <f t="shared" si="8"/>
        <v>4225523</v>
      </c>
      <c r="H42" s="66">
        <f t="shared" si="8"/>
        <v>8042565</v>
      </c>
      <c r="I42" s="66">
        <f t="shared" si="8"/>
        <v>18569429</v>
      </c>
      <c r="J42" s="66">
        <f t="shared" si="8"/>
        <v>8042565</v>
      </c>
      <c r="K42" s="66">
        <f t="shared" si="8"/>
        <v>5372174</v>
      </c>
      <c r="L42" s="66">
        <f t="shared" si="8"/>
        <v>8042565</v>
      </c>
      <c r="M42" s="66">
        <f t="shared" si="8"/>
        <v>21457304</v>
      </c>
      <c r="N42" s="66">
        <f t="shared" si="8"/>
        <v>0</v>
      </c>
      <c r="O42" s="66">
        <f t="shared" si="8"/>
        <v>8042565</v>
      </c>
      <c r="P42" s="66">
        <f t="shared" si="8"/>
        <v>0</v>
      </c>
      <c r="Q42" s="66">
        <f t="shared" si="8"/>
        <v>8042565</v>
      </c>
      <c r="R42" s="66">
        <f t="shared" si="8"/>
        <v>0</v>
      </c>
      <c r="S42" s="66">
        <f t="shared" si="8"/>
        <v>8042565</v>
      </c>
      <c r="T42" s="66">
        <f t="shared" si="8"/>
        <v>8042565</v>
      </c>
      <c r="U42" s="66">
        <f t="shared" si="8"/>
        <v>16085130</v>
      </c>
      <c r="V42" s="66">
        <f t="shared" si="8"/>
        <v>64154428</v>
      </c>
      <c r="W42" s="66">
        <f t="shared" si="8"/>
        <v>154529738</v>
      </c>
      <c r="X42" s="66">
        <f t="shared" si="8"/>
        <v>-90375310</v>
      </c>
      <c r="Y42" s="103">
        <f>+IF(W42&lt;&gt;0,+(X42/W42)*100,0)</f>
        <v>-58.484089321370625</v>
      </c>
      <c r="Z42" s="119">
        <f>SUM(Z43:Z46)</f>
        <v>154529738</v>
      </c>
    </row>
    <row r="43" spans="1:26" ht="13.5">
      <c r="A43" s="104" t="s">
        <v>88</v>
      </c>
      <c r="B43" s="102"/>
      <c r="C43" s="121"/>
      <c r="D43" s="122">
        <v>111451485</v>
      </c>
      <c r="E43" s="26">
        <v>111451485</v>
      </c>
      <c r="F43" s="26">
        <v>3516220</v>
      </c>
      <c r="G43" s="26">
        <v>1227790</v>
      </c>
      <c r="H43" s="26">
        <v>3911899</v>
      </c>
      <c r="I43" s="26">
        <v>8655909</v>
      </c>
      <c r="J43" s="26">
        <v>3911899</v>
      </c>
      <c r="K43" s="26">
        <v>1453787</v>
      </c>
      <c r="L43" s="26">
        <v>3911899</v>
      </c>
      <c r="M43" s="26">
        <v>9277585</v>
      </c>
      <c r="N43" s="26"/>
      <c r="O43" s="26">
        <v>3911899</v>
      </c>
      <c r="P43" s="26"/>
      <c r="Q43" s="26">
        <v>3911899</v>
      </c>
      <c r="R43" s="26"/>
      <c r="S43" s="26">
        <v>3911899</v>
      </c>
      <c r="T43" s="26">
        <v>3911899</v>
      </c>
      <c r="U43" s="26">
        <v>7823798</v>
      </c>
      <c r="V43" s="26">
        <v>29669191</v>
      </c>
      <c r="W43" s="26">
        <v>111451485</v>
      </c>
      <c r="X43" s="26">
        <v>-81782294</v>
      </c>
      <c r="Y43" s="106">
        <v>-73.38</v>
      </c>
      <c r="Z43" s="121">
        <v>111451485</v>
      </c>
    </row>
    <row r="44" spans="1:26" ht="13.5">
      <c r="A44" s="104" t="s">
        <v>89</v>
      </c>
      <c r="B44" s="102"/>
      <c r="C44" s="121"/>
      <c r="D44" s="122">
        <v>19291175</v>
      </c>
      <c r="E44" s="26">
        <v>19291175</v>
      </c>
      <c r="F44" s="26">
        <v>863804</v>
      </c>
      <c r="G44" s="26">
        <v>919695</v>
      </c>
      <c r="H44" s="26">
        <v>1921584</v>
      </c>
      <c r="I44" s="26">
        <v>3705083</v>
      </c>
      <c r="J44" s="26">
        <v>1921584</v>
      </c>
      <c r="K44" s="26">
        <v>1710205</v>
      </c>
      <c r="L44" s="26">
        <v>1921584</v>
      </c>
      <c r="M44" s="26">
        <v>5553373</v>
      </c>
      <c r="N44" s="26"/>
      <c r="O44" s="26">
        <v>1921584</v>
      </c>
      <c r="P44" s="26"/>
      <c r="Q44" s="26">
        <v>1921584</v>
      </c>
      <c r="R44" s="26"/>
      <c r="S44" s="26">
        <v>1921584</v>
      </c>
      <c r="T44" s="26">
        <v>1921584</v>
      </c>
      <c r="U44" s="26">
        <v>3843168</v>
      </c>
      <c r="V44" s="26">
        <v>15023208</v>
      </c>
      <c r="W44" s="26">
        <v>19291175</v>
      </c>
      <c r="X44" s="26">
        <v>-4267967</v>
      </c>
      <c r="Y44" s="106">
        <v>-22.12</v>
      </c>
      <c r="Z44" s="121">
        <v>19291175</v>
      </c>
    </row>
    <row r="45" spans="1:26" ht="13.5">
      <c r="A45" s="104" t="s">
        <v>90</v>
      </c>
      <c r="B45" s="102"/>
      <c r="C45" s="123"/>
      <c r="D45" s="124">
        <v>13656559</v>
      </c>
      <c r="E45" s="125">
        <v>13656559</v>
      </c>
      <c r="F45" s="125">
        <v>839401</v>
      </c>
      <c r="G45" s="125">
        <v>855402</v>
      </c>
      <c r="H45" s="125">
        <v>1050136</v>
      </c>
      <c r="I45" s="125">
        <v>2744939</v>
      </c>
      <c r="J45" s="125">
        <v>1050136</v>
      </c>
      <c r="K45" s="125">
        <v>934671</v>
      </c>
      <c r="L45" s="125">
        <v>1050136</v>
      </c>
      <c r="M45" s="125">
        <v>3034943</v>
      </c>
      <c r="N45" s="125"/>
      <c r="O45" s="125">
        <v>1050136</v>
      </c>
      <c r="P45" s="125"/>
      <c r="Q45" s="125">
        <v>1050136</v>
      </c>
      <c r="R45" s="125"/>
      <c r="S45" s="125">
        <v>1050136</v>
      </c>
      <c r="T45" s="125">
        <v>1050136</v>
      </c>
      <c r="U45" s="125">
        <v>2100272</v>
      </c>
      <c r="V45" s="125">
        <v>8930290</v>
      </c>
      <c r="W45" s="125">
        <v>13656559</v>
      </c>
      <c r="X45" s="125">
        <v>-4726269</v>
      </c>
      <c r="Y45" s="107">
        <v>-34.61</v>
      </c>
      <c r="Z45" s="123">
        <v>13656559</v>
      </c>
    </row>
    <row r="46" spans="1:26" ht="13.5">
      <c r="A46" s="104" t="s">
        <v>91</v>
      </c>
      <c r="B46" s="102"/>
      <c r="C46" s="121"/>
      <c r="D46" s="122">
        <v>10130519</v>
      </c>
      <c r="E46" s="26">
        <v>10130519</v>
      </c>
      <c r="F46" s="26">
        <v>1081916</v>
      </c>
      <c r="G46" s="26">
        <v>1222636</v>
      </c>
      <c r="H46" s="26">
        <v>1158946</v>
      </c>
      <c r="I46" s="26">
        <v>3463498</v>
      </c>
      <c r="J46" s="26">
        <v>1158946</v>
      </c>
      <c r="K46" s="26">
        <v>1273511</v>
      </c>
      <c r="L46" s="26">
        <v>1158946</v>
      </c>
      <c r="M46" s="26">
        <v>3591403</v>
      </c>
      <c r="N46" s="26"/>
      <c r="O46" s="26">
        <v>1158946</v>
      </c>
      <c r="P46" s="26"/>
      <c r="Q46" s="26">
        <v>1158946</v>
      </c>
      <c r="R46" s="26"/>
      <c r="S46" s="26">
        <v>1158946</v>
      </c>
      <c r="T46" s="26">
        <v>1158946</v>
      </c>
      <c r="U46" s="26">
        <v>2317892</v>
      </c>
      <c r="V46" s="26">
        <v>10531739</v>
      </c>
      <c r="W46" s="26">
        <v>10130519</v>
      </c>
      <c r="X46" s="26">
        <v>401220</v>
      </c>
      <c r="Y46" s="106">
        <v>3.96</v>
      </c>
      <c r="Z46" s="121">
        <v>10130519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420159184</v>
      </c>
      <c r="E48" s="39">
        <f t="shared" si="9"/>
        <v>420159184</v>
      </c>
      <c r="F48" s="39">
        <f t="shared" si="9"/>
        <v>13966842</v>
      </c>
      <c r="G48" s="39">
        <f t="shared" si="9"/>
        <v>27700653</v>
      </c>
      <c r="H48" s="39">
        <f t="shared" si="9"/>
        <v>20759738</v>
      </c>
      <c r="I48" s="39">
        <f t="shared" si="9"/>
        <v>62427233</v>
      </c>
      <c r="J48" s="39">
        <f t="shared" si="9"/>
        <v>20759738</v>
      </c>
      <c r="K48" s="39">
        <f t="shared" si="9"/>
        <v>36521425</v>
      </c>
      <c r="L48" s="39">
        <f t="shared" si="9"/>
        <v>20759738</v>
      </c>
      <c r="M48" s="39">
        <f t="shared" si="9"/>
        <v>78040901</v>
      </c>
      <c r="N48" s="39">
        <f t="shared" si="9"/>
        <v>1729686</v>
      </c>
      <c r="O48" s="39">
        <f t="shared" si="9"/>
        <v>20759738</v>
      </c>
      <c r="P48" s="39">
        <f t="shared" si="9"/>
        <v>0</v>
      </c>
      <c r="Q48" s="39">
        <f t="shared" si="9"/>
        <v>22489424</v>
      </c>
      <c r="R48" s="39">
        <f t="shared" si="9"/>
        <v>1729686</v>
      </c>
      <c r="S48" s="39">
        <f t="shared" si="9"/>
        <v>20402177</v>
      </c>
      <c r="T48" s="39">
        <f t="shared" si="9"/>
        <v>20024988</v>
      </c>
      <c r="U48" s="39">
        <f t="shared" si="9"/>
        <v>42156851</v>
      </c>
      <c r="V48" s="39">
        <f t="shared" si="9"/>
        <v>205114409</v>
      </c>
      <c r="W48" s="39">
        <f t="shared" si="9"/>
        <v>420159184</v>
      </c>
      <c r="X48" s="39">
        <f t="shared" si="9"/>
        <v>-215044775</v>
      </c>
      <c r="Y48" s="140">
        <f>+IF(W48&lt;&gt;0,+(X48/W48)*100,0)</f>
        <v>-51.18173853841071</v>
      </c>
      <c r="Z48" s="138">
        <f>+Z28+Z32+Z38+Z42+Z47</f>
        <v>420159184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47523</v>
      </c>
      <c r="E49" s="143">
        <f t="shared" si="10"/>
        <v>47523</v>
      </c>
      <c r="F49" s="143">
        <f t="shared" si="10"/>
        <v>66960512</v>
      </c>
      <c r="G49" s="143">
        <f t="shared" si="10"/>
        <v>13781449</v>
      </c>
      <c r="H49" s="143">
        <f t="shared" si="10"/>
        <v>2355726</v>
      </c>
      <c r="I49" s="143">
        <f t="shared" si="10"/>
        <v>83097687</v>
      </c>
      <c r="J49" s="143">
        <f t="shared" si="10"/>
        <v>2355726</v>
      </c>
      <c r="K49" s="143">
        <f t="shared" si="10"/>
        <v>4910175</v>
      </c>
      <c r="L49" s="143">
        <f t="shared" si="10"/>
        <v>2355726</v>
      </c>
      <c r="M49" s="143">
        <f t="shared" si="10"/>
        <v>9621627</v>
      </c>
      <c r="N49" s="143">
        <f t="shared" si="10"/>
        <v>-1729686</v>
      </c>
      <c r="O49" s="143">
        <f t="shared" si="10"/>
        <v>2355726</v>
      </c>
      <c r="P49" s="143">
        <f t="shared" si="10"/>
        <v>0</v>
      </c>
      <c r="Q49" s="143">
        <f t="shared" si="10"/>
        <v>626040</v>
      </c>
      <c r="R49" s="143">
        <f t="shared" si="10"/>
        <v>-1729686</v>
      </c>
      <c r="S49" s="143">
        <f t="shared" si="10"/>
        <v>2730494</v>
      </c>
      <c r="T49" s="143">
        <f t="shared" si="10"/>
        <v>3019508</v>
      </c>
      <c r="U49" s="143">
        <f t="shared" si="10"/>
        <v>4020316</v>
      </c>
      <c r="V49" s="143">
        <f t="shared" si="10"/>
        <v>97365670</v>
      </c>
      <c r="W49" s="143">
        <f>IF(E25=E48,0,W25-W48)</f>
        <v>47523</v>
      </c>
      <c r="X49" s="143">
        <f t="shared" si="10"/>
        <v>97318147</v>
      </c>
      <c r="Y49" s="144">
        <f>+IF(W49&lt;&gt;0,+(X49/W49)*100,0)</f>
        <v>204781.15228415714</v>
      </c>
      <c r="Z49" s="141">
        <f>+Z25-Z48</f>
        <v>47523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32235710</v>
      </c>
      <c r="E5" s="26">
        <v>32235710</v>
      </c>
      <c r="F5" s="26">
        <v>5515093</v>
      </c>
      <c r="G5" s="26">
        <v>2814996</v>
      </c>
      <c r="H5" s="26">
        <v>2819564</v>
      </c>
      <c r="I5" s="26">
        <v>11149653</v>
      </c>
      <c r="J5" s="26">
        <v>2819564</v>
      </c>
      <c r="K5" s="26">
        <v>2804912</v>
      </c>
      <c r="L5" s="26">
        <v>2819564</v>
      </c>
      <c r="M5" s="26">
        <v>8444040</v>
      </c>
      <c r="N5" s="26">
        <v>0</v>
      </c>
      <c r="O5" s="26">
        <v>2819564</v>
      </c>
      <c r="P5" s="26">
        <v>0</v>
      </c>
      <c r="Q5" s="26">
        <v>2819564</v>
      </c>
      <c r="R5" s="26">
        <v>0</v>
      </c>
      <c r="S5" s="26">
        <v>2819564</v>
      </c>
      <c r="T5" s="26">
        <v>2819564</v>
      </c>
      <c r="U5" s="26">
        <v>5639128</v>
      </c>
      <c r="V5" s="26">
        <v>28052385</v>
      </c>
      <c r="W5" s="26">
        <v>32235710</v>
      </c>
      <c r="X5" s="26">
        <v>-4183325</v>
      </c>
      <c r="Y5" s="106">
        <v>-12.98</v>
      </c>
      <c r="Z5" s="121">
        <v>32235710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162589650</v>
      </c>
      <c r="E7" s="26">
        <v>162589650</v>
      </c>
      <c r="F7" s="26">
        <v>0</v>
      </c>
      <c r="G7" s="26">
        <v>13380127</v>
      </c>
      <c r="H7" s="26">
        <v>13224737</v>
      </c>
      <c r="I7" s="26">
        <v>26604864</v>
      </c>
      <c r="J7" s="26">
        <v>13224737</v>
      </c>
      <c r="K7" s="26">
        <v>12308050</v>
      </c>
      <c r="L7" s="26">
        <v>13224737</v>
      </c>
      <c r="M7" s="26">
        <v>38757524</v>
      </c>
      <c r="N7" s="26">
        <v>0</v>
      </c>
      <c r="O7" s="26">
        <v>13224737</v>
      </c>
      <c r="P7" s="26">
        <v>0</v>
      </c>
      <c r="Q7" s="26">
        <v>13224737</v>
      </c>
      <c r="R7" s="26">
        <v>0</v>
      </c>
      <c r="S7" s="26">
        <v>13224737</v>
      </c>
      <c r="T7" s="26">
        <v>13224737</v>
      </c>
      <c r="U7" s="26">
        <v>26449474</v>
      </c>
      <c r="V7" s="26">
        <v>105036599</v>
      </c>
      <c r="W7" s="26">
        <v>162589650</v>
      </c>
      <c r="X7" s="26">
        <v>-57553051</v>
      </c>
      <c r="Y7" s="106">
        <v>-35.4</v>
      </c>
      <c r="Z7" s="121">
        <v>162589650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3572910</v>
      </c>
      <c r="G8" s="26">
        <v>3046452</v>
      </c>
      <c r="H8" s="26">
        <v>3986752</v>
      </c>
      <c r="I8" s="26">
        <v>10606114</v>
      </c>
      <c r="J8" s="26">
        <v>3986752</v>
      </c>
      <c r="K8" s="26">
        <v>3588823</v>
      </c>
      <c r="L8" s="26">
        <v>3986752</v>
      </c>
      <c r="M8" s="26">
        <v>11562327</v>
      </c>
      <c r="N8" s="26">
        <v>0</v>
      </c>
      <c r="O8" s="26">
        <v>3986752</v>
      </c>
      <c r="P8" s="26">
        <v>0</v>
      </c>
      <c r="Q8" s="26">
        <v>3986752</v>
      </c>
      <c r="R8" s="26">
        <v>0</v>
      </c>
      <c r="S8" s="26">
        <v>3986752</v>
      </c>
      <c r="T8" s="26">
        <v>3986752</v>
      </c>
      <c r="U8" s="26">
        <v>7973504</v>
      </c>
      <c r="V8" s="26">
        <v>34128697</v>
      </c>
      <c r="W8" s="26">
        <v>0</v>
      </c>
      <c r="X8" s="26">
        <v>34128697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1016939</v>
      </c>
      <c r="G9" s="26">
        <v>1014809</v>
      </c>
      <c r="H9" s="26">
        <v>1011674</v>
      </c>
      <c r="I9" s="26">
        <v>3043422</v>
      </c>
      <c r="J9" s="26">
        <v>1011674</v>
      </c>
      <c r="K9" s="26">
        <v>1023059</v>
      </c>
      <c r="L9" s="26">
        <v>1011674</v>
      </c>
      <c r="M9" s="26">
        <v>3046407</v>
      </c>
      <c r="N9" s="26">
        <v>0</v>
      </c>
      <c r="O9" s="26">
        <v>1011674</v>
      </c>
      <c r="P9" s="26">
        <v>0</v>
      </c>
      <c r="Q9" s="26">
        <v>1011674</v>
      </c>
      <c r="R9" s="26">
        <v>0</v>
      </c>
      <c r="S9" s="26">
        <v>1011674</v>
      </c>
      <c r="T9" s="26">
        <v>1011674</v>
      </c>
      <c r="U9" s="26">
        <v>2023348</v>
      </c>
      <c r="V9" s="26">
        <v>9124851</v>
      </c>
      <c r="W9" s="26">
        <v>0</v>
      </c>
      <c r="X9" s="26">
        <v>9124851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10902771</v>
      </c>
      <c r="E10" s="20">
        <v>10902771</v>
      </c>
      <c r="F10" s="20">
        <v>739345</v>
      </c>
      <c r="G10" s="20">
        <v>740419</v>
      </c>
      <c r="H10" s="20">
        <v>741126</v>
      </c>
      <c r="I10" s="20">
        <v>2220890</v>
      </c>
      <c r="J10" s="20">
        <v>741126</v>
      </c>
      <c r="K10" s="20">
        <v>743859</v>
      </c>
      <c r="L10" s="20">
        <v>741126</v>
      </c>
      <c r="M10" s="20">
        <v>2226111</v>
      </c>
      <c r="N10" s="20">
        <v>0</v>
      </c>
      <c r="O10" s="20">
        <v>741126</v>
      </c>
      <c r="P10" s="20">
        <v>0</v>
      </c>
      <c r="Q10" s="20">
        <v>741126</v>
      </c>
      <c r="R10" s="20">
        <v>0</v>
      </c>
      <c r="S10" s="20">
        <v>741126</v>
      </c>
      <c r="T10" s="20">
        <v>741126</v>
      </c>
      <c r="U10" s="20">
        <v>1482252</v>
      </c>
      <c r="V10" s="20">
        <v>6670379</v>
      </c>
      <c r="W10" s="20">
        <v>10902771</v>
      </c>
      <c r="X10" s="20">
        <v>-4232392</v>
      </c>
      <c r="Y10" s="160">
        <v>-38.82</v>
      </c>
      <c r="Z10" s="96">
        <v>10902771</v>
      </c>
    </row>
    <row r="11" spans="1:26" ht="13.5">
      <c r="A11" s="159" t="s">
        <v>106</v>
      </c>
      <c r="B11" s="161"/>
      <c r="C11" s="121">
        <v>0</v>
      </c>
      <c r="D11" s="122">
        <v>22680871</v>
      </c>
      <c r="E11" s="26">
        <v>22680871</v>
      </c>
      <c r="F11" s="26">
        <v>739346</v>
      </c>
      <c r="G11" s="26">
        <v>18186052</v>
      </c>
      <c r="H11" s="26">
        <v>0</v>
      </c>
      <c r="I11" s="26">
        <v>18925398</v>
      </c>
      <c r="J11" s="26">
        <v>0</v>
      </c>
      <c r="K11" s="26">
        <v>17669987</v>
      </c>
      <c r="L11" s="26">
        <v>0</v>
      </c>
      <c r="M11" s="26">
        <v>17669987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36595385</v>
      </c>
      <c r="W11" s="26">
        <v>22680871</v>
      </c>
      <c r="X11" s="26">
        <v>13914514</v>
      </c>
      <c r="Y11" s="106">
        <v>61.35</v>
      </c>
      <c r="Z11" s="121">
        <v>22680871</v>
      </c>
    </row>
    <row r="12" spans="1:26" ht="13.5">
      <c r="A12" s="159" t="s">
        <v>107</v>
      </c>
      <c r="B12" s="161"/>
      <c r="C12" s="121">
        <v>0</v>
      </c>
      <c r="D12" s="122">
        <v>3023705</v>
      </c>
      <c r="E12" s="26">
        <v>3023705</v>
      </c>
      <c r="F12" s="26">
        <v>382120</v>
      </c>
      <c r="G12" s="26">
        <v>337913</v>
      </c>
      <c r="H12" s="26">
        <v>298883</v>
      </c>
      <c r="I12" s="26">
        <v>1018916</v>
      </c>
      <c r="J12" s="26">
        <v>298883</v>
      </c>
      <c r="K12" s="26">
        <v>1048005</v>
      </c>
      <c r="L12" s="26">
        <v>298883</v>
      </c>
      <c r="M12" s="26">
        <v>1645771</v>
      </c>
      <c r="N12" s="26">
        <v>0</v>
      </c>
      <c r="O12" s="26">
        <v>298883</v>
      </c>
      <c r="P12" s="26">
        <v>0</v>
      </c>
      <c r="Q12" s="26">
        <v>298883</v>
      </c>
      <c r="R12" s="26">
        <v>0</v>
      </c>
      <c r="S12" s="26">
        <v>298883</v>
      </c>
      <c r="T12" s="26">
        <v>298883</v>
      </c>
      <c r="U12" s="26">
        <v>597766</v>
      </c>
      <c r="V12" s="26">
        <v>3561336</v>
      </c>
      <c r="W12" s="26">
        <v>3023705</v>
      </c>
      <c r="X12" s="26">
        <v>537631</v>
      </c>
      <c r="Y12" s="106">
        <v>17.78</v>
      </c>
      <c r="Z12" s="121">
        <v>3023705</v>
      </c>
    </row>
    <row r="13" spans="1:26" ht="13.5">
      <c r="A13" s="157" t="s">
        <v>108</v>
      </c>
      <c r="B13" s="161"/>
      <c r="C13" s="121">
        <v>0</v>
      </c>
      <c r="D13" s="122">
        <v>500000</v>
      </c>
      <c r="E13" s="26">
        <v>500000</v>
      </c>
      <c r="F13" s="26">
        <v>38</v>
      </c>
      <c r="G13" s="26">
        <v>154</v>
      </c>
      <c r="H13" s="26">
        <v>123</v>
      </c>
      <c r="I13" s="26">
        <v>315</v>
      </c>
      <c r="J13" s="26">
        <v>123</v>
      </c>
      <c r="K13" s="26">
        <v>317</v>
      </c>
      <c r="L13" s="26">
        <v>123</v>
      </c>
      <c r="M13" s="26">
        <v>563</v>
      </c>
      <c r="N13" s="26">
        <v>0</v>
      </c>
      <c r="O13" s="26">
        <v>123</v>
      </c>
      <c r="P13" s="26">
        <v>0</v>
      </c>
      <c r="Q13" s="26">
        <v>123</v>
      </c>
      <c r="R13" s="26">
        <v>0</v>
      </c>
      <c r="S13" s="26">
        <v>123</v>
      </c>
      <c r="T13" s="26">
        <v>123</v>
      </c>
      <c r="U13" s="26">
        <v>246</v>
      </c>
      <c r="V13" s="26">
        <v>1247</v>
      </c>
      <c r="W13" s="26">
        <v>500000</v>
      </c>
      <c r="X13" s="26">
        <v>-498753</v>
      </c>
      <c r="Y13" s="106">
        <v>-99.75</v>
      </c>
      <c r="Z13" s="121">
        <v>500000</v>
      </c>
    </row>
    <row r="14" spans="1:26" ht="13.5">
      <c r="A14" s="157" t="s">
        <v>109</v>
      </c>
      <c r="B14" s="161"/>
      <c r="C14" s="121">
        <v>0</v>
      </c>
      <c r="D14" s="122">
        <v>5000000</v>
      </c>
      <c r="E14" s="26">
        <v>5000000</v>
      </c>
      <c r="F14" s="26">
        <v>364989</v>
      </c>
      <c r="G14" s="26">
        <v>370693</v>
      </c>
      <c r="H14" s="26">
        <v>357467</v>
      </c>
      <c r="I14" s="26">
        <v>1093149</v>
      </c>
      <c r="J14" s="26">
        <v>357467</v>
      </c>
      <c r="K14" s="26">
        <v>332567</v>
      </c>
      <c r="L14" s="26">
        <v>357467</v>
      </c>
      <c r="M14" s="26">
        <v>1047501</v>
      </c>
      <c r="N14" s="26">
        <v>0</v>
      </c>
      <c r="O14" s="26">
        <v>357467</v>
      </c>
      <c r="P14" s="26">
        <v>0</v>
      </c>
      <c r="Q14" s="26">
        <v>357467</v>
      </c>
      <c r="R14" s="26">
        <v>0</v>
      </c>
      <c r="S14" s="26">
        <v>357467</v>
      </c>
      <c r="T14" s="26">
        <v>357467</v>
      </c>
      <c r="U14" s="26">
        <v>714934</v>
      </c>
      <c r="V14" s="26">
        <v>3213051</v>
      </c>
      <c r="W14" s="26">
        <v>5000000</v>
      </c>
      <c r="X14" s="26">
        <v>-1786949</v>
      </c>
      <c r="Y14" s="106">
        <v>-35.74</v>
      </c>
      <c r="Z14" s="121">
        <v>5000000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3677</v>
      </c>
      <c r="I15" s="26">
        <v>3677</v>
      </c>
      <c r="J15" s="26">
        <v>3677</v>
      </c>
      <c r="K15" s="26">
        <v>0</v>
      </c>
      <c r="L15" s="26">
        <v>3677</v>
      </c>
      <c r="M15" s="26">
        <v>7354</v>
      </c>
      <c r="N15" s="26">
        <v>0</v>
      </c>
      <c r="O15" s="26">
        <v>3677</v>
      </c>
      <c r="P15" s="26">
        <v>0</v>
      </c>
      <c r="Q15" s="26">
        <v>3677</v>
      </c>
      <c r="R15" s="26">
        <v>0</v>
      </c>
      <c r="S15" s="26">
        <v>3677</v>
      </c>
      <c r="T15" s="26">
        <v>3677</v>
      </c>
      <c r="U15" s="26">
        <v>7354</v>
      </c>
      <c r="V15" s="26">
        <v>22062</v>
      </c>
      <c r="W15" s="26">
        <v>0</v>
      </c>
      <c r="X15" s="26">
        <v>22062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844000</v>
      </c>
      <c r="E16" s="26">
        <v>844000</v>
      </c>
      <c r="F16" s="26">
        <v>50477</v>
      </c>
      <c r="G16" s="26">
        <v>88236</v>
      </c>
      <c r="H16" s="26">
        <v>92471</v>
      </c>
      <c r="I16" s="26">
        <v>231184</v>
      </c>
      <c r="J16" s="26">
        <v>92471</v>
      </c>
      <c r="K16" s="26">
        <v>369665</v>
      </c>
      <c r="L16" s="26">
        <v>92471</v>
      </c>
      <c r="M16" s="26">
        <v>554607</v>
      </c>
      <c r="N16" s="26">
        <v>0</v>
      </c>
      <c r="O16" s="26">
        <v>92471</v>
      </c>
      <c r="P16" s="26">
        <v>0</v>
      </c>
      <c r="Q16" s="26">
        <v>92471</v>
      </c>
      <c r="R16" s="26">
        <v>0</v>
      </c>
      <c r="S16" s="26">
        <v>92471</v>
      </c>
      <c r="T16" s="26">
        <v>4296</v>
      </c>
      <c r="U16" s="26">
        <v>96767</v>
      </c>
      <c r="V16" s="26">
        <v>975029</v>
      </c>
      <c r="W16" s="26">
        <v>844000</v>
      </c>
      <c r="X16" s="26">
        <v>131029</v>
      </c>
      <c r="Y16" s="106">
        <v>15.52</v>
      </c>
      <c r="Z16" s="121">
        <v>844000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71468</v>
      </c>
      <c r="L17" s="26">
        <v>0</v>
      </c>
      <c r="M17" s="26">
        <v>71468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71468</v>
      </c>
      <c r="W17" s="26">
        <v>0</v>
      </c>
      <c r="X17" s="26">
        <v>71468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137739000</v>
      </c>
      <c r="E19" s="26">
        <v>137739000</v>
      </c>
      <c r="F19" s="26">
        <v>68285159</v>
      </c>
      <c r="G19" s="26">
        <v>1200000</v>
      </c>
      <c r="H19" s="26">
        <v>0</v>
      </c>
      <c r="I19" s="26">
        <v>69485159</v>
      </c>
      <c r="J19" s="26">
        <v>0</v>
      </c>
      <c r="K19" s="26">
        <v>721000</v>
      </c>
      <c r="L19" s="26">
        <v>0</v>
      </c>
      <c r="M19" s="26">
        <v>721000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70206159</v>
      </c>
      <c r="W19" s="26">
        <v>137739000</v>
      </c>
      <c r="X19" s="26">
        <v>-67532841</v>
      </c>
      <c r="Y19" s="106">
        <v>-49.03</v>
      </c>
      <c r="Z19" s="121">
        <v>137739000</v>
      </c>
    </row>
    <row r="20" spans="1:26" ht="13.5">
      <c r="A20" s="157" t="s">
        <v>34</v>
      </c>
      <c r="B20" s="161" t="s">
        <v>95</v>
      </c>
      <c r="C20" s="121">
        <v>0</v>
      </c>
      <c r="D20" s="122">
        <v>12547000</v>
      </c>
      <c r="E20" s="20">
        <v>12547000</v>
      </c>
      <c r="F20" s="20">
        <v>260938</v>
      </c>
      <c r="G20" s="20">
        <v>302251</v>
      </c>
      <c r="H20" s="20">
        <v>578990</v>
      </c>
      <c r="I20" s="20">
        <v>1142179</v>
      </c>
      <c r="J20" s="20">
        <v>578990</v>
      </c>
      <c r="K20" s="20">
        <v>749888</v>
      </c>
      <c r="L20" s="20">
        <v>578990</v>
      </c>
      <c r="M20" s="20">
        <v>1907868</v>
      </c>
      <c r="N20" s="20">
        <v>0</v>
      </c>
      <c r="O20" s="20">
        <v>578990</v>
      </c>
      <c r="P20" s="20">
        <v>0</v>
      </c>
      <c r="Q20" s="20">
        <v>578990</v>
      </c>
      <c r="R20" s="20">
        <v>0</v>
      </c>
      <c r="S20" s="20">
        <v>596197</v>
      </c>
      <c r="T20" s="20">
        <v>596197</v>
      </c>
      <c r="U20" s="20">
        <v>1192394</v>
      </c>
      <c r="V20" s="20">
        <v>4821431</v>
      </c>
      <c r="W20" s="20">
        <v>12547000</v>
      </c>
      <c r="X20" s="20">
        <v>-7725569</v>
      </c>
      <c r="Y20" s="160">
        <v>-61.57</v>
      </c>
      <c r="Z20" s="96">
        <v>12547000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388062707</v>
      </c>
      <c r="E22" s="166">
        <f t="shared" si="0"/>
        <v>388062707</v>
      </c>
      <c r="F22" s="166">
        <f t="shared" si="0"/>
        <v>80927354</v>
      </c>
      <c r="G22" s="166">
        <f t="shared" si="0"/>
        <v>41482102</v>
      </c>
      <c r="H22" s="166">
        <f t="shared" si="0"/>
        <v>23115464</v>
      </c>
      <c r="I22" s="166">
        <f t="shared" si="0"/>
        <v>145524920</v>
      </c>
      <c r="J22" s="166">
        <f t="shared" si="0"/>
        <v>23115464</v>
      </c>
      <c r="K22" s="166">
        <f t="shared" si="0"/>
        <v>41431600</v>
      </c>
      <c r="L22" s="166">
        <f t="shared" si="0"/>
        <v>23115464</v>
      </c>
      <c r="M22" s="166">
        <f t="shared" si="0"/>
        <v>87662528</v>
      </c>
      <c r="N22" s="166">
        <f t="shared" si="0"/>
        <v>0</v>
      </c>
      <c r="O22" s="166">
        <f t="shared" si="0"/>
        <v>23115464</v>
      </c>
      <c r="P22" s="166">
        <f t="shared" si="0"/>
        <v>0</v>
      </c>
      <c r="Q22" s="166">
        <f t="shared" si="0"/>
        <v>23115464</v>
      </c>
      <c r="R22" s="166">
        <f t="shared" si="0"/>
        <v>0</v>
      </c>
      <c r="S22" s="166">
        <f t="shared" si="0"/>
        <v>23132671</v>
      </c>
      <c r="T22" s="166">
        <f t="shared" si="0"/>
        <v>23044496</v>
      </c>
      <c r="U22" s="166">
        <f t="shared" si="0"/>
        <v>46177167</v>
      </c>
      <c r="V22" s="166">
        <f t="shared" si="0"/>
        <v>302480079</v>
      </c>
      <c r="W22" s="166">
        <f t="shared" si="0"/>
        <v>388062707</v>
      </c>
      <c r="X22" s="166">
        <f t="shared" si="0"/>
        <v>-85582628</v>
      </c>
      <c r="Y22" s="167">
        <f>+IF(W22&lt;&gt;0,+(X22/W22)*100,0)</f>
        <v>-22.053814101750312</v>
      </c>
      <c r="Z22" s="164">
        <f>SUM(Z5:Z21)</f>
        <v>388062707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0</v>
      </c>
      <c r="D25" s="122">
        <v>150519628</v>
      </c>
      <c r="E25" s="26">
        <v>150519628</v>
      </c>
      <c r="F25" s="26">
        <v>14028010</v>
      </c>
      <c r="G25" s="26">
        <v>16874533</v>
      </c>
      <c r="H25" s="26">
        <v>10705914</v>
      </c>
      <c r="I25" s="26">
        <v>41608457</v>
      </c>
      <c r="J25" s="26">
        <v>10705914</v>
      </c>
      <c r="K25" s="26">
        <v>19629469</v>
      </c>
      <c r="L25" s="26">
        <v>10705914</v>
      </c>
      <c r="M25" s="26">
        <v>41041297</v>
      </c>
      <c r="N25" s="26">
        <v>640717</v>
      </c>
      <c r="O25" s="26">
        <v>10705914</v>
      </c>
      <c r="P25" s="26">
        <v>0</v>
      </c>
      <c r="Q25" s="26">
        <v>11346631</v>
      </c>
      <c r="R25" s="26">
        <v>640717</v>
      </c>
      <c r="S25" s="26">
        <v>10705914</v>
      </c>
      <c r="T25" s="26">
        <v>10328725</v>
      </c>
      <c r="U25" s="26">
        <v>21675356</v>
      </c>
      <c r="V25" s="26">
        <v>115671741</v>
      </c>
      <c r="W25" s="26">
        <v>150519628</v>
      </c>
      <c r="X25" s="26">
        <v>-34847887</v>
      </c>
      <c r="Y25" s="106">
        <v>-23.15</v>
      </c>
      <c r="Z25" s="121">
        <v>150519628</v>
      </c>
    </row>
    <row r="26" spans="1:26" ht="13.5">
      <c r="A26" s="159" t="s">
        <v>37</v>
      </c>
      <c r="B26" s="158"/>
      <c r="C26" s="121">
        <v>0</v>
      </c>
      <c r="D26" s="122">
        <v>13335517</v>
      </c>
      <c r="E26" s="26">
        <v>13335517</v>
      </c>
      <c r="F26" s="26">
        <v>1002098</v>
      </c>
      <c r="G26" s="26">
        <v>1000658</v>
      </c>
      <c r="H26" s="26">
        <v>1000658</v>
      </c>
      <c r="I26" s="26">
        <v>3003414</v>
      </c>
      <c r="J26" s="26">
        <v>1000658</v>
      </c>
      <c r="K26" s="26">
        <v>1000116</v>
      </c>
      <c r="L26" s="26">
        <v>1000658</v>
      </c>
      <c r="M26" s="26">
        <v>3001432</v>
      </c>
      <c r="N26" s="26">
        <v>1000658</v>
      </c>
      <c r="O26" s="26">
        <v>1000658</v>
      </c>
      <c r="P26" s="26">
        <v>0</v>
      </c>
      <c r="Q26" s="26">
        <v>2001316</v>
      </c>
      <c r="R26" s="26">
        <v>1000658</v>
      </c>
      <c r="S26" s="26">
        <v>1000658</v>
      </c>
      <c r="T26" s="26">
        <v>1000658</v>
      </c>
      <c r="U26" s="26">
        <v>3001974</v>
      </c>
      <c r="V26" s="26">
        <v>11008136</v>
      </c>
      <c r="W26" s="26">
        <v>13335517</v>
      </c>
      <c r="X26" s="26">
        <v>-2327381</v>
      </c>
      <c r="Y26" s="106">
        <v>-17.45</v>
      </c>
      <c r="Z26" s="121">
        <v>13335517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40000000</v>
      </c>
      <c r="E28" s="26">
        <v>40000000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40000000</v>
      </c>
      <c r="X28" s="26">
        <v>-40000000</v>
      </c>
      <c r="Y28" s="106">
        <v>-100</v>
      </c>
      <c r="Z28" s="121">
        <v>40000000</v>
      </c>
    </row>
    <row r="29" spans="1:26" ht="13.5">
      <c r="A29" s="159" t="s">
        <v>39</v>
      </c>
      <c r="B29" s="158"/>
      <c r="C29" s="121">
        <v>0</v>
      </c>
      <c r="D29" s="122">
        <v>6142610</v>
      </c>
      <c r="E29" s="26">
        <v>6142610</v>
      </c>
      <c r="F29" s="26">
        <v>-2435543</v>
      </c>
      <c r="G29" s="26">
        <v>0</v>
      </c>
      <c r="H29" s="26">
        <v>1799</v>
      </c>
      <c r="I29" s="26">
        <v>-2433744</v>
      </c>
      <c r="J29" s="26">
        <v>1799</v>
      </c>
      <c r="K29" s="26">
        <v>853</v>
      </c>
      <c r="L29" s="26">
        <v>1799</v>
      </c>
      <c r="M29" s="26">
        <v>4451</v>
      </c>
      <c r="N29" s="26">
        <v>0</v>
      </c>
      <c r="O29" s="26">
        <v>1799</v>
      </c>
      <c r="P29" s="26">
        <v>0</v>
      </c>
      <c r="Q29" s="26">
        <v>1799</v>
      </c>
      <c r="R29" s="26">
        <v>0</v>
      </c>
      <c r="S29" s="26">
        <v>1799</v>
      </c>
      <c r="T29" s="26">
        <v>1799</v>
      </c>
      <c r="U29" s="26">
        <v>3598</v>
      </c>
      <c r="V29" s="26">
        <v>-2423896</v>
      </c>
      <c r="W29" s="26">
        <v>6142610</v>
      </c>
      <c r="X29" s="26">
        <v>-8566506</v>
      </c>
      <c r="Y29" s="106">
        <v>-139.46</v>
      </c>
      <c r="Z29" s="121">
        <v>6142610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77724000</v>
      </c>
      <c r="E30" s="26">
        <v>77724000</v>
      </c>
      <c r="F30" s="26">
        <v>2136441</v>
      </c>
      <c r="G30" s="26">
        <v>0</v>
      </c>
      <c r="H30" s="26">
        <v>0</v>
      </c>
      <c r="I30" s="26">
        <v>2136441</v>
      </c>
      <c r="J30" s="26">
        <v>0</v>
      </c>
      <c r="K30" s="26">
        <v>594650</v>
      </c>
      <c r="L30" s="26">
        <v>0</v>
      </c>
      <c r="M30" s="26">
        <v>594650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2731091</v>
      </c>
      <c r="W30" s="26">
        <v>77724000</v>
      </c>
      <c r="X30" s="26">
        <v>-74992909</v>
      </c>
      <c r="Y30" s="106">
        <v>-96.49</v>
      </c>
      <c r="Z30" s="121">
        <v>77724000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7120500</v>
      </c>
      <c r="E32" s="26">
        <v>7120500</v>
      </c>
      <c r="F32" s="26">
        <v>130326</v>
      </c>
      <c r="G32" s="26">
        <v>132789</v>
      </c>
      <c r="H32" s="26">
        <v>798127</v>
      </c>
      <c r="I32" s="26">
        <v>1061242</v>
      </c>
      <c r="J32" s="26">
        <v>798127</v>
      </c>
      <c r="K32" s="26">
        <v>9584862</v>
      </c>
      <c r="L32" s="26">
        <v>798127</v>
      </c>
      <c r="M32" s="26">
        <v>11181116</v>
      </c>
      <c r="N32" s="26">
        <v>0</v>
      </c>
      <c r="O32" s="26">
        <v>798127</v>
      </c>
      <c r="P32" s="26">
        <v>0</v>
      </c>
      <c r="Q32" s="26">
        <v>798127</v>
      </c>
      <c r="R32" s="26">
        <v>0</v>
      </c>
      <c r="S32" s="26">
        <v>798127</v>
      </c>
      <c r="T32" s="26">
        <v>798127</v>
      </c>
      <c r="U32" s="26">
        <v>1596254</v>
      </c>
      <c r="V32" s="26">
        <v>14636739</v>
      </c>
      <c r="W32" s="26">
        <v>7120500</v>
      </c>
      <c r="X32" s="26">
        <v>7516239</v>
      </c>
      <c r="Y32" s="106">
        <v>105.56</v>
      </c>
      <c r="Z32" s="121">
        <v>7120500</v>
      </c>
    </row>
    <row r="33" spans="1:26" ht="13.5">
      <c r="A33" s="159" t="s">
        <v>41</v>
      </c>
      <c r="B33" s="158"/>
      <c r="C33" s="121">
        <v>0</v>
      </c>
      <c r="D33" s="122">
        <v>32144000</v>
      </c>
      <c r="E33" s="26">
        <v>32144000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32144000</v>
      </c>
      <c r="X33" s="26">
        <v>-32144000</v>
      </c>
      <c r="Y33" s="106">
        <v>-100</v>
      </c>
      <c r="Z33" s="121">
        <v>32144000</v>
      </c>
    </row>
    <row r="34" spans="1:26" ht="13.5">
      <c r="A34" s="159" t="s">
        <v>42</v>
      </c>
      <c r="B34" s="158" t="s">
        <v>122</v>
      </c>
      <c r="C34" s="121">
        <v>0</v>
      </c>
      <c r="D34" s="122">
        <v>93172929</v>
      </c>
      <c r="E34" s="26">
        <v>93172929</v>
      </c>
      <c r="F34" s="26">
        <v>-894490</v>
      </c>
      <c r="G34" s="26">
        <v>9692673</v>
      </c>
      <c r="H34" s="26">
        <v>8253240</v>
      </c>
      <c r="I34" s="26">
        <v>17051423</v>
      </c>
      <c r="J34" s="26">
        <v>8253240</v>
      </c>
      <c r="K34" s="26">
        <v>5711475</v>
      </c>
      <c r="L34" s="26">
        <v>8253240</v>
      </c>
      <c r="M34" s="26">
        <v>22217955</v>
      </c>
      <c r="N34" s="26">
        <v>88311</v>
      </c>
      <c r="O34" s="26">
        <v>8253240</v>
      </c>
      <c r="P34" s="26">
        <v>0</v>
      </c>
      <c r="Q34" s="26">
        <v>8341551</v>
      </c>
      <c r="R34" s="26">
        <v>88311</v>
      </c>
      <c r="S34" s="26">
        <v>7895679</v>
      </c>
      <c r="T34" s="26">
        <v>7895679</v>
      </c>
      <c r="U34" s="26">
        <v>15879669</v>
      </c>
      <c r="V34" s="26">
        <v>63490598</v>
      </c>
      <c r="W34" s="26">
        <v>93172929</v>
      </c>
      <c r="X34" s="26">
        <v>-29682331</v>
      </c>
      <c r="Y34" s="106">
        <v>-31.86</v>
      </c>
      <c r="Z34" s="121">
        <v>93172929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420159184</v>
      </c>
      <c r="E36" s="166">
        <f t="shared" si="1"/>
        <v>420159184</v>
      </c>
      <c r="F36" s="166">
        <f t="shared" si="1"/>
        <v>13966842</v>
      </c>
      <c r="G36" s="166">
        <f t="shared" si="1"/>
        <v>27700653</v>
      </c>
      <c r="H36" s="166">
        <f t="shared" si="1"/>
        <v>20759738</v>
      </c>
      <c r="I36" s="166">
        <f t="shared" si="1"/>
        <v>62427233</v>
      </c>
      <c r="J36" s="166">
        <f t="shared" si="1"/>
        <v>20759738</v>
      </c>
      <c r="K36" s="166">
        <f t="shared" si="1"/>
        <v>36521425</v>
      </c>
      <c r="L36" s="166">
        <f t="shared" si="1"/>
        <v>20759738</v>
      </c>
      <c r="M36" s="166">
        <f t="shared" si="1"/>
        <v>78040901</v>
      </c>
      <c r="N36" s="166">
        <f t="shared" si="1"/>
        <v>1729686</v>
      </c>
      <c r="O36" s="166">
        <f t="shared" si="1"/>
        <v>20759738</v>
      </c>
      <c r="P36" s="166">
        <f t="shared" si="1"/>
        <v>0</v>
      </c>
      <c r="Q36" s="166">
        <f t="shared" si="1"/>
        <v>22489424</v>
      </c>
      <c r="R36" s="166">
        <f t="shared" si="1"/>
        <v>1729686</v>
      </c>
      <c r="S36" s="166">
        <f t="shared" si="1"/>
        <v>20402177</v>
      </c>
      <c r="T36" s="166">
        <f t="shared" si="1"/>
        <v>20024988</v>
      </c>
      <c r="U36" s="166">
        <f t="shared" si="1"/>
        <v>42156851</v>
      </c>
      <c r="V36" s="166">
        <f t="shared" si="1"/>
        <v>205114409</v>
      </c>
      <c r="W36" s="166">
        <f t="shared" si="1"/>
        <v>420159184</v>
      </c>
      <c r="X36" s="166">
        <f t="shared" si="1"/>
        <v>-215044775</v>
      </c>
      <c r="Y36" s="167">
        <f>+IF(W36&lt;&gt;0,+(X36/W36)*100,0)</f>
        <v>-51.18173853841071</v>
      </c>
      <c r="Z36" s="164">
        <f>SUM(Z25:Z35)</f>
        <v>420159184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-32096477</v>
      </c>
      <c r="E38" s="72">
        <f t="shared" si="2"/>
        <v>-32096477</v>
      </c>
      <c r="F38" s="72">
        <f t="shared" si="2"/>
        <v>66960512</v>
      </c>
      <c r="G38" s="72">
        <f t="shared" si="2"/>
        <v>13781449</v>
      </c>
      <c r="H38" s="72">
        <f t="shared" si="2"/>
        <v>2355726</v>
      </c>
      <c r="I38" s="72">
        <f t="shared" si="2"/>
        <v>83097687</v>
      </c>
      <c r="J38" s="72">
        <f t="shared" si="2"/>
        <v>2355726</v>
      </c>
      <c r="K38" s="72">
        <f t="shared" si="2"/>
        <v>4910175</v>
      </c>
      <c r="L38" s="72">
        <f t="shared" si="2"/>
        <v>2355726</v>
      </c>
      <c r="M38" s="72">
        <f t="shared" si="2"/>
        <v>9621627</v>
      </c>
      <c r="N38" s="72">
        <f t="shared" si="2"/>
        <v>-1729686</v>
      </c>
      <c r="O38" s="72">
        <f t="shared" si="2"/>
        <v>2355726</v>
      </c>
      <c r="P38" s="72">
        <f t="shared" si="2"/>
        <v>0</v>
      </c>
      <c r="Q38" s="72">
        <f t="shared" si="2"/>
        <v>626040</v>
      </c>
      <c r="R38" s="72">
        <f t="shared" si="2"/>
        <v>-1729686</v>
      </c>
      <c r="S38" s="72">
        <f t="shared" si="2"/>
        <v>2730494</v>
      </c>
      <c r="T38" s="72">
        <f t="shared" si="2"/>
        <v>3019508</v>
      </c>
      <c r="U38" s="72">
        <f t="shared" si="2"/>
        <v>4020316</v>
      </c>
      <c r="V38" s="72">
        <f t="shared" si="2"/>
        <v>97365670</v>
      </c>
      <c r="W38" s="72">
        <f>IF(E22=E36,0,W22-W36)</f>
        <v>-32096477</v>
      </c>
      <c r="X38" s="72">
        <f t="shared" si="2"/>
        <v>129462147</v>
      </c>
      <c r="Y38" s="177">
        <f>+IF(W38&lt;&gt;0,+(X38/W38)*100,0)</f>
        <v>-403.35313747985487</v>
      </c>
      <c r="Z38" s="175">
        <f>+Z22-Z36</f>
        <v>-32096477</v>
      </c>
    </row>
    <row r="39" spans="1:26" ht="13.5">
      <c r="A39" s="157" t="s">
        <v>45</v>
      </c>
      <c r="B39" s="161"/>
      <c r="C39" s="121">
        <v>0</v>
      </c>
      <c r="D39" s="122">
        <v>32144000</v>
      </c>
      <c r="E39" s="26">
        <v>32144000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32144000</v>
      </c>
      <c r="X39" s="26">
        <v>-32144000</v>
      </c>
      <c r="Y39" s="106">
        <v>-100</v>
      </c>
      <c r="Z39" s="121">
        <v>32144000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47523</v>
      </c>
      <c r="E42" s="54">
        <f t="shared" si="3"/>
        <v>47523</v>
      </c>
      <c r="F42" s="54">
        <f t="shared" si="3"/>
        <v>66960512</v>
      </c>
      <c r="G42" s="54">
        <f t="shared" si="3"/>
        <v>13781449</v>
      </c>
      <c r="H42" s="54">
        <f t="shared" si="3"/>
        <v>2355726</v>
      </c>
      <c r="I42" s="54">
        <f t="shared" si="3"/>
        <v>83097687</v>
      </c>
      <c r="J42" s="54">
        <f t="shared" si="3"/>
        <v>2355726</v>
      </c>
      <c r="K42" s="54">
        <f t="shared" si="3"/>
        <v>4910175</v>
      </c>
      <c r="L42" s="54">
        <f t="shared" si="3"/>
        <v>2355726</v>
      </c>
      <c r="M42" s="54">
        <f t="shared" si="3"/>
        <v>9621627</v>
      </c>
      <c r="N42" s="54">
        <f t="shared" si="3"/>
        <v>-1729686</v>
      </c>
      <c r="O42" s="54">
        <f t="shared" si="3"/>
        <v>2355726</v>
      </c>
      <c r="P42" s="54">
        <f t="shared" si="3"/>
        <v>0</v>
      </c>
      <c r="Q42" s="54">
        <f t="shared" si="3"/>
        <v>626040</v>
      </c>
      <c r="R42" s="54">
        <f t="shared" si="3"/>
        <v>-1729686</v>
      </c>
      <c r="S42" s="54">
        <f t="shared" si="3"/>
        <v>2730494</v>
      </c>
      <c r="T42" s="54">
        <f t="shared" si="3"/>
        <v>3019508</v>
      </c>
      <c r="U42" s="54">
        <f t="shared" si="3"/>
        <v>4020316</v>
      </c>
      <c r="V42" s="54">
        <f t="shared" si="3"/>
        <v>97365670</v>
      </c>
      <c r="W42" s="54">
        <f t="shared" si="3"/>
        <v>47523</v>
      </c>
      <c r="X42" s="54">
        <f t="shared" si="3"/>
        <v>97318147</v>
      </c>
      <c r="Y42" s="184">
        <f>+IF(W42&lt;&gt;0,+(X42/W42)*100,0)</f>
        <v>204781.15228415714</v>
      </c>
      <c r="Z42" s="182">
        <f>SUM(Z38:Z41)</f>
        <v>47523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47523</v>
      </c>
      <c r="E44" s="43">
        <f t="shared" si="4"/>
        <v>47523</v>
      </c>
      <c r="F44" s="43">
        <f t="shared" si="4"/>
        <v>66960512</v>
      </c>
      <c r="G44" s="43">
        <f t="shared" si="4"/>
        <v>13781449</v>
      </c>
      <c r="H44" s="43">
        <f t="shared" si="4"/>
        <v>2355726</v>
      </c>
      <c r="I44" s="43">
        <f t="shared" si="4"/>
        <v>83097687</v>
      </c>
      <c r="J44" s="43">
        <f t="shared" si="4"/>
        <v>2355726</v>
      </c>
      <c r="K44" s="43">
        <f t="shared" si="4"/>
        <v>4910175</v>
      </c>
      <c r="L44" s="43">
        <f t="shared" si="4"/>
        <v>2355726</v>
      </c>
      <c r="M44" s="43">
        <f t="shared" si="4"/>
        <v>9621627</v>
      </c>
      <c r="N44" s="43">
        <f t="shared" si="4"/>
        <v>-1729686</v>
      </c>
      <c r="O44" s="43">
        <f t="shared" si="4"/>
        <v>2355726</v>
      </c>
      <c r="P44" s="43">
        <f t="shared" si="4"/>
        <v>0</v>
      </c>
      <c r="Q44" s="43">
        <f t="shared" si="4"/>
        <v>626040</v>
      </c>
      <c r="R44" s="43">
        <f t="shared" si="4"/>
        <v>-1729686</v>
      </c>
      <c r="S44" s="43">
        <f t="shared" si="4"/>
        <v>2730494</v>
      </c>
      <c r="T44" s="43">
        <f t="shared" si="4"/>
        <v>3019508</v>
      </c>
      <c r="U44" s="43">
        <f t="shared" si="4"/>
        <v>4020316</v>
      </c>
      <c r="V44" s="43">
        <f t="shared" si="4"/>
        <v>97365670</v>
      </c>
      <c r="W44" s="43">
        <f t="shared" si="4"/>
        <v>47523</v>
      </c>
      <c r="X44" s="43">
        <f t="shared" si="4"/>
        <v>97318147</v>
      </c>
      <c r="Y44" s="188">
        <f>+IF(W44&lt;&gt;0,+(X44/W44)*100,0)</f>
        <v>204781.15228415714</v>
      </c>
      <c r="Z44" s="186">
        <f>+Z42-Z43</f>
        <v>47523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47523</v>
      </c>
      <c r="E46" s="54">
        <f t="shared" si="5"/>
        <v>47523</v>
      </c>
      <c r="F46" s="54">
        <f t="shared" si="5"/>
        <v>66960512</v>
      </c>
      <c r="G46" s="54">
        <f t="shared" si="5"/>
        <v>13781449</v>
      </c>
      <c r="H46" s="54">
        <f t="shared" si="5"/>
        <v>2355726</v>
      </c>
      <c r="I46" s="54">
        <f t="shared" si="5"/>
        <v>83097687</v>
      </c>
      <c r="J46" s="54">
        <f t="shared" si="5"/>
        <v>2355726</v>
      </c>
      <c r="K46" s="54">
        <f t="shared" si="5"/>
        <v>4910175</v>
      </c>
      <c r="L46" s="54">
        <f t="shared" si="5"/>
        <v>2355726</v>
      </c>
      <c r="M46" s="54">
        <f t="shared" si="5"/>
        <v>9621627</v>
      </c>
      <c r="N46" s="54">
        <f t="shared" si="5"/>
        <v>-1729686</v>
      </c>
      <c r="O46" s="54">
        <f t="shared" si="5"/>
        <v>2355726</v>
      </c>
      <c r="P46" s="54">
        <f t="shared" si="5"/>
        <v>0</v>
      </c>
      <c r="Q46" s="54">
        <f t="shared" si="5"/>
        <v>626040</v>
      </c>
      <c r="R46" s="54">
        <f t="shared" si="5"/>
        <v>-1729686</v>
      </c>
      <c r="S46" s="54">
        <f t="shared" si="5"/>
        <v>2730494</v>
      </c>
      <c r="T46" s="54">
        <f t="shared" si="5"/>
        <v>3019508</v>
      </c>
      <c r="U46" s="54">
        <f t="shared" si="5"/>
        <v>4020316</v>
      </c>
      <c r="V46" s="54">
        <f t="shared" si="5"/>
        <v>97365670</v>
      </c>
      <c r="W46" s="54">
        <f t="shared" si="5"/>
        <v>47523</v>
      </c>
      <c r="X46" s="54">
        <f t="shared" si="5"/>
        <v>97318147</v>
      </c>
      <c r="Y46" s="184">
        <f>+IF(W46&lt;&gt;0,+(X46/W46)*100,0)</f>
        <v>204781.15228415714</v>
      </c>
      <c r="Z46" s="182">
        <f>SUM(Z44:Z45)</f>
        <v>47523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47523</v>
      </c>
      <c r="E48" s="195">
        <f t="shared" si="6"/>
        <v>47523</v>
      </c>
      <c r="F48" s="195">
        <f t="shared" si="6"/>
        <v>66960512</v>
      </c>
      <c r="G48" s="196">
        <f t="shared" si="6"/>
        <v>13781449</v>
      </c>
      <c r="H48" s="196">
        <f t="shared" si="6"/>
        <v>2355726</v>
      </c>
      <c r="I48" s="196">
        <f t="shared" si="6"/>
        <v>83097687</v>
      </c>
      <c r="J48" s="196">
        <f t="shared" si="6"/>
        <v>2355726</v>
      </c>
      <c r="K48" s="196">
        <f t="shared" si="6"/>
        <v>4910175</v>
      </c>
      <c r="L48" s="195">
        <f t="shared" si="6"/>
        <v>2355726</v>
      </c>
      <c r="M48" s="195">
        <f t="shared" si="6"/>
        <v>9621627</v>
      </c>
      <c r="N48" s="196">
        <f t="shared" si="6"/>
        <v>-1729686</v>
      </c>
      <c r="O48" s="196">
        <f t="shared" si="6"/>
        <v>2355726</v>
      </c>
      <c r="P48" s="196">
        <f t="shared" si="6"/>
        <v>0</v>
      </c>
      <c r="Q48" s="196">
        <f t="shared" si="6"/>
        <v>626040</v>
      </c>
      <c r="R48" s="196">
        <f t="shared" si="6"/>
        <v>-1729686</v>
      </c>
      <c r="S48" s="195">
        <f t="shared" si="6"/>
        <v>2730494</v>
      </c>
      <c r="T48" s="195">
        <f t="shared" si="6"/>
        <v>3019508</v>
      </c>
      <c r="U48" s="196">
        <f t="shared" si="6"/>
        <v>4020316</v>
      </c>
      <c r="V48" s="196">
        <f t="shared" si="6"/>
        <v>97365670</v>
      </c>
      <c r="W48" s="196">
        <f t="shared" si="6"/>
        <v>47523</v>
      </c>
      <c r="X48" s="196">
        <f t="shared" si="6"/>
        <v>97318147</v>
      </c>
      <c r="Y48" s="197">
        <f>+IF(W48&lt;&gt;0,+(X48/W48)*100,0)</f>
        <v>204781.15228415714</v>
      </c>
      <c r="Z48" s="198">
        <f>SUM(Z46:Z47)</f>
        <v>47523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800000</v>
      </c>
      <c r="E5" s="66">
        <f t="shared" si="0"/>
        <v>800000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800000</v>
      </c>
      <c r="X5" s="66">
        <f t="shared" si="0"/>
        <v>-800000</v>
      </c>
      <c r="Y5" s="103">
        <f>+IF(W5&lt;&gt;0,+(X5/W5)*100,0)</f>
        <v>-100</v>
      </c>
      <c r="Z5" s="119">
        <f>SUM(Z6:Z8)</f>
        <v>800000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>
        <v>800000</v>
      </c>
      <c r="E8" s="26">
        <v>800000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800000</v>
      </c>
      <c r="X8" s="26">
        <v>-800000</v>
      </c>
      <c r="Y8" s="106">
        <v>-100</v>
      </c>
      <c r="Z8" s="28">
        <v>800000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12462150</v>
      </c>
      <c r="E9" s="66">
        <f t="shared" si="1"/>
        <v>12462150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12462150</v>
      </c>
      <c r="X9" s="66">
        <f t="shared" si="1"/>
        <v>-12462150</v>
      </c>
      <c r="Y9" s="103">
        <f>+IF(W9&lt;&gt;0,+(X9/W9)*100,0)</f>
        <v>-100</v>
      </c>
      <c r="Z9" s="68">
        <f>SUM(Z10:Z14)</f>
        <v>12462150</v>
      </c>
    </row>
    <row r="10" spans="1:26" ht="13.5">
      <c r="A10" s="104" t="s">
        <v>78</v>
      </c>
      <c r="B10" s="102"/>
      <c r="C10" s="121"/>
      <c r="D10" s="122">
        <v>933000</v>
      </c>
      <c r="E10" s="26">
        <v>933000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933000</v>
      </c>
      <c r="X10" s="26">
        <v>-933000</v>
      </c>
      <c r="Y10" s="106">
        <v>-100</v>
      </c>
      <c r="Z10" s="28">
        <v>933000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>
        <v>11529150</v>
      </c>
      <c r="E12" s="26">
        <v>11529150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v>11529150</v>
      </c>
      <c r="X12" s="26">
        <v>-11529150</v>
      </c>
      <c r="Y12" s="106">
        <v>-100</v>
      </c>
      <c r="Z12" s="28">
        <v>11529150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79745358</v>
      </c>
      <c r="E15" s="66">
        <f t="shared" si="2"/>
        <v>79745358</v>
      </c>
      <c r="F15" s="66">
        <f t="shared" si="2"/>
        <v>6634246</v>
      </c>
      <c r="G15" s="66">
        <f t="shared" si="2"/>
        <v>2531603</v>
      </c>
      <c r="H15" s="66">
        <f t="shared" si="2"/>
        <v>1566524</v>
      </c>
      <c r="I15" s="66">
        <f t="shared" si="2"/>
        <v>10732373</v>
      </c>
      <c r="J15" s="66">
        <f t="shared" si="2"/>
        <v>4772239</v>
      </c>
      <c r="K15" s="66">
        <f t="shared" si="2"/>
        <v>367383</v>
      </c>
      <c r="L15" s="66">
        <f t="shared" si="2"/>
        <v>0</v>
      </c>
      <c r="M15" s="66">
        <f t="shared" si="2"/>
        <v>5139622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15871995</v>
      </c>
      <c r="W15" s="66">
        <f t="shared" si="2"/>
        <v>79745358</v>
      </c>
      <c r="X15" s="66">
        <f t="shared" si="2"/>
        <v>-63873363</v>
      </c>
      <c r="Y15" s="103">
        <f>+IF(W15&lt;&gt;0,+(X15/W15)*100,0)</f>
        <v>-80.09665340018913</v>
      </c>
      <c r="Z15" s="68">
        <f>SUM(Z16:Z18)</f>
        <v>79745358</v>
      </c>
    </row>
    <row r="16" spans="1:26" ht="13.5">
      <c r="A16" s="104" t="s">
        <v>84</v>
      </c>
      <c r="B16" s="102"/>
      <c r="C16" s="121"/>
      <c r="D16" s="122">
        <v>1261510</v>
      </c>
      <c r="E16" s="26">
        <v>1261510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1261510</v>
      </c>
      <c r="X16" s="26">
        <v>-1261510</v>
      </c>
      <c r="Y16" s="106">
        <v>-100</v>
      </c>
      <c r="Z16" s="28">
        <v>1261510</v>
      </c>
    </row>
    <row r="17" spans="1:26" ht="13.5">
      <c r="A17" s="104" t="s">
        <v>85</v>
      </c>
      <c r="B17" s="102"/>
      <c r="C17" s="121"/>
      <c r="D17" s="122">
        <v>78483848</v>
      </c>
      <c r="E17" s="26">
        <v>78483848</v>
      </c>
      <c r="F17" s="26">
        <v>6634246</v>
      </c>
      <c r="G17" s="26">
        <v>2531603</v>
      </c>
      <c r="H17" s="26">
        <v>1566524</v>
      </c>
      <c r="I17" s="26">
        <v>10732373</v>
      </c>
      <c r="J17" s="26">
        <v>4772239</v>
      </c>
      <c r="K17" s="26">
        <v>367383</v>
      </c>
      <c r="L17" s="26"/>
      <c r="M17" s="26">
        <v>5139622</v>
      </c>
      <c r="N17" s="26"/>
      <c r="O17" s="26"/>
      <c r="P17" s="26"/>
      <c r="Q17" s="26"/>
      <c r="R17" s="26"/>
      <c r="S17" s="26"/>
      <c r="T17" s="26"/>
      <c r="U17" s="26"/>
      <c r="V17" s="26">
        <v>15871995</v>
      </c>
      <c r="W17" s="26">
        <v>78483848</v>
      </c>
      <c r="X17" s="26">
        <v>-62611853</v>
      </c>
      <c r="Y17" s="106">
        <v>-79.78</v>
      </c>
      <c r="Z17" s="28">
        <v>78483848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33259473</v>
      </c>
      <c r="E19" s="66">
        <f t="shared" si="3"/>
        <v>33259473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33259473</v>
      </c>
      <c r="X19" s="66">
        <f t="shared" si="3"/>
        <v>-33259473</v>
      </c>
      <c r="Y19" s="103">
        <f>+IF(W19&lt;&gt;0,+(X19/W19)*100,0)</f>
        <v>-100</v>
      </c>
      <c r="Z19" s="68">
        <f>SUM(Z20:Z23)</f>
        <v>33259473</v>
      </c>
    </row>
    <row r="20" spans="1:26" ht="13.5">
      <c r="A20" s="104" t="s">
        <v>88</v>
      </c>
      <c r="B20" s="102"/>
      <c r="C20" s="121"/>
      <c r="D20" s="122">
        <v>6657584</v>
      </c>
      <c r="E20" s="26">
        <v>6657584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6657584</v>
      </c>
      <c r="X20" s="26">
        <v>-6657584</v>
      </c>
      <c r="Y20" s="106">
        <v>-100</v>
      </c>
      <c r="Z20" s="28">
        <v>6657584</v>
      </c>
    </row>
    <row r="21" spans="1:26" ht="13.5">
      <c r="A21" s="104" t="s">
        <v>89</v>
      </c>
      <c r="B21" s="102"/>
      <c r="C21" s="121"/>
      <c r="D21" s="122">
        <v>15017580</v>
      </c>
      <c r="E21" s="26">
        <v>15017580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>
        <v>15017580</v>
      </c>
      <c r="X21" s="26">
        <v>-15017580</v>
      </c>
      <c r="Y21" s="106">
        <v>-100</v>
      </c>
      <c r="Z21" s="28">
        <v>15017580</v>
      </c>
    </row>
    <row r="22" spans="1:26" ht="13.5">
      <c r="A22" s="104" t="s">
        <v>90</v>
      </c>
      <c r="B22" s="102"/>
      <c r="C22" s="123"/>
      <c r="D22" s="124">
        <v>10734309</v>
      </c>
      <c r="E22" s="125">
        <v>10734309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>
        <v>10734309</v>
      </c>
      <c r="X22" s="125">
        <v>-10734309</v>
      </c>
      <c r="Y22" s="107">
        <v>-100</v>
      </c>
      <c r="Z22" s="200">
        <v>10734309</v>
      </c>
    </row>
    <row r="23" spans="1:26" ht="13.5">
      <c r="A23" s="104" t="s">
        <v>91</v>
      </c>
      <c r="B23" s="102"/>
      <c r="C23" s="121"/>
      <c r="D23" s="122">
        <v>850000</v>
      </c>
      <c r="E23" s="26">
        <v>850000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>
        <v>850000</v>
      </c>
      <c r="X23" s="26">
        <v>-850000</v>
      </c>
      <c r="Y23" s="106">
        <v>-100</v>
      </c>
      <c r="Z23" s="28">
        <v>850000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126266981</v>
      </c>
      <c r="E25" s="195">
        <f t="shared" si="4"/>
        <v>126266981</v>
      </c>
      <c r="F25" s="195">
        <f t="shared" si="4"/>
        <v>6634246</v>
      </c>
      <c r="G25" s="195">
        <f t="shared" si="4"/>
        <v>2531603</v>
      </c>
      <c r="H25" s="195">
        <f t="shared" si="4"/>
        <v>1566524</v>
      </c>
      <c r="I25" s="195">
        <f t="shared" si="4"/>
        <v>10732373</v>
      </c>
      <c r="J25" s="195">
        <f t="shared" si="4"/>
        <v>4772239</v>
      </c>
      <c r="K25" s="195">
        <f t="shared" si="4"/>
        <v>367383</v>
      </c>
      <c r="L25" s="195">
        <f t="shared" si="4"/>
        <v>0</v>
      </c>
      <c r="M25" s="195">
        <f t="shared" si="4"/>
        <v>5139622</v>
      </c>
      <c r="N25" s="195">
        <f t="shared" si="4"/>
        <v>0</v>
      </c>
      <c r="O25" s="195">
        <f t="shared" si="4"/>
        <v>0</v>
      </c>
      <c r="P25" s="195">
        <f t="shared" si="4"/>
        <v>0</v>
      </c>
      <c r="Q25" s="195">
        <f t="shared" si="4"/>
        <v>0</v>
      </c>
      <c r="R25" s="195">
        <f t="shared" si="4"/>
        <v>0</v>
      </c>
      <c r="S25" s="195">
        <f t="shared" si="4"/>
        <v>0</v>
      </c>
      <c r="T25" s="195">
        <f t="shared" si="4"/>
        <v>0</v>
      </c>
      <c r="U25" s="195">
        <f t="shared" si="4"/>
        <v>0</v>
      </c>
      <c r="V25" s="195">
        <f t="shared" si="4"/>
        <v>15871995</v>
      </c>
      <c r="W25" s="195">
        <f t="shared" si="4"/>
        <v>126266981</v>
      </c>
      <c r="X25" s="195">
        <f t="shared" si="4"/>
        <v>-110394986</v>
      </c>
      <c r="Y25" s="207">
        <f>+IF(W25&lt;&gt;0,+(X25/W25)*100,0)</f>
        <v>-87.42981349969871</v>
      </c>
      <c r="Z25" s="208">
        <f>+Z5+Z9+Z15+Z19+Z24</f>
        <v>126266981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32871551</v>
      </c>
      <c r="E28" s="26">
        <v>32871551</v>
      </c>
      <c r="F28" s="26">
        <v>6602902</v>
      </c>
      <c r="G28" s="26">
        <v>2531603</v>
      </c>
      <c r="H28" s="26">
        <v>1566524</v>
      </c>
      <c r="I28" s="26">
        <v>10701029</v>
      </c>
      <c r="J28" s="26">
        <v>4732274</v>
      </c>
      <c r="K28" s="26">
        <v>329738</v>
      </c>
      <c r="L28" s="26"/>
      <c r="M28" s="26">
        <v>5062012</v>
      </c>
      <c r="N28" s="26"/>
      <c r="O28" s="26"/>
      <c r="P28" s="26"/>
      <c r="Q28" s="26"/>
      <c r="R28" s="26"/>
      <c r="S28" s="26"/>
      <c r="T28" s="26"/>
      <c r="U28" s="26"/>
      <c r="V28" s="26">
        <v>15763041</v>
      </c>
      <c r="W28" s="26">
        <v>32871551</v>
      </c>
      <c r="X28" s="26">
        <v>-17108510</v>
      </c>
      <c r="Y28" s="106">
        <v>-52.05</v>
      </c>
      <c r="Z28" s="121">
        <v>32871551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>
        <v>28888457</v>
      </c>
      <c r="E31" s="26">
        <v>28888457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28888457</v>
      </c>
      <c r="X31" s="26">
        <v>-28888457</v>
      </c>
      <c r="Y31" s="106">
        <v>-100</v>
      </c>
      <c r="Z31" s="28">
        <v>28888457</v>
      </c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61760008</v>
      </c>
      <c r="E32" s="43">
        <f t="shared" si="5"/>
        <v>61760008</v>
      </c>
      <c r="F32" s="43">
        <f t="shared" si="5"/>
        <v>6602902</v>
      </c>
      <c r="G32" s="43">
        <f t="shared" si="5"/>
        <v>2531603</v>
      </c>
      <c r="H32" s="43">
        <f t="shared" si="5"/>
        <v>1566524</v>
      </c>
      <c r="I32" s="43">
        <f t="shared" si="5"/>
        <v>10701029</v>
      </c>
      <c r="J32" s="43">
        <f t="shared" si="5"/>
        <v>4732274</v>
      </c>
      <c r="K32" s="43">
        <f t="shared" si="5"/>
        <v>329738</v>
      </c>
      <c r="L32" s="43">
        <f t="shared" si="5"/>
        <v>0</v>
      </c>
      <c r="M32" s="43">
        <f t="shared" si="5"/>
        <v>5062012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15763041</v>
      </c>
      <c r="W32" s="43">
        <f t="shared" si="5"/>
        <v>61760008</v>
      </c>
      <c r="X32" s="43">
        <f t="shared" si="5"/>
        <v>-45996967</v>
      </c>
      <c r="Y32" s="188">
        <f>+IF(W32&lt;&gt;0,+(X32/W32)*100,0)</f>
        <v>-74.4769446921056</v>
      </c>
      <c r="Z32" s="45">
        <f>SUM(Z28:Z31)</f>
        <v>61760008</v>
      </c>
    </row>
    <row r="33" spans="1:26" ht="13.5">
      <c r="A33" s="213" t="s">
        <v>50</v>
      </c>
      <c r="B33" s="102" t="s">
        <v>140</v>
      </c>
      <c r="C33" s="121"/>
      <c r="D33" s="122">
        <v>35267554</v>
      </c>
      <c r="E33" s="26">
        <v>35267554</v>
      </c>
      <c r="F33" s="26">
        <v>31344</v>
      </c>
      <c r="G33" s="26"/>
      <c r="H33" s="26"/>
      <c r="I33" s="26">
        <v>31344</v>
      </c>
      <c r="J33" s="26">
        <v>39965</v>
      </c>
      <c r="K33" s="26">
        <v>37645</v>
      </c>
      <c r="L33" s="26"/>
      <c r="M33" s="26">
        <v>77610</v>
      </c>
      <c r="N33" s="26"/>
      <c r="O33" s="26"/>
      <c r="P33" s="26"/>
      <c r="Q33" s="26"/>
      <c r="R33" s="26"/>
      <c r="S33" s="26"/>
      <c r="T33" s="26"/>
      <c r="U33" s="26"/>
      <c r="V33" s="26">
        <v>108954</v>
      </c>
      <c r="W33" s="26">
        <v>35267554</v>
      </c>
      <c r="X33" s="26">
        <v>-35158600</v>
      </c>
      <c r="Y33" s="106">
        <v>-99.69</v>
      </c>
      <c r="Z33" s="28">
        <v>35267554</v>
      </c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>
        <v>29239419</v>
      </c>
      <c r="E35" s="26">
        <v>29239419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>
        <v>29239419</v>
      </c>
      <c r="X35" s="26">
        <v>-29239419</v>
      </c>
      <c r="Y35" s="106">
        <v>-100</v>
      </c>
      <c r="Z35" s="28">
        <v>29239419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126266981</v>
      </c>
      <c r="E36" s="196">
        <f t="shared" si="6"/>
        <v>126266981</v>
      </c>
      <c r="F36" s="196">
        <f t="shared" si="6"/>
        <v>6634246</v>
      </c>
      <c r="G36" s="196">
        <f t="shared" si="6"/>
        <v>2531603</v>
      </c>
      <c r="H36" s="196">
        <f t="shared" si="6"/>
        <v>1566524</v>
      </c>
      <c r="I36" s="196">
        <f t="shared" si="6"/>
        <v>10732373</v>
      </c>
      <c r="J36" s="196">
        <f t="shared" si="6"/>
        <v>4772239</v>
      </c>
      <c r="K36" s="196">
        <f t="shared" si="6"/>
        <v>367383</v>
      </c>
      <c r="L36" s="196">
        <f t="shared" si="6"/>
        <v>0</v>
      </c>
      <c r="M36" s="196">
        <f t="shared" si="6"/>
        <v>5139622</v>
      </c>
      <c r="N36" s="196">
        <f t="shared" si="6"/>
        <v>0</v>
      </c>
      <c r="O36" s="196">
        <f t="shared" si="6"/>
        <v>0</v>
      </c>
      <c r="P36" s="196">
        <f t="shared" si="6"/>
        <v>0</v>
      </c>
      <c r="Q36" s="196">
        <f t="shared" si="6"/>
        <v>0</v>
      </c>
      <c r="R36" s="196">
        <f t="shared" si="6"/>
        <v>0</v>
      </c>
      <c r="S36" s="196">
        <f t="shared" si="6"/>
        <v>0</v>
      </c>
      <c r="T36" s="196">
        <f t="shared" si="6"/>
        <v>0</v>
      </c>
      <c r="U36" s="196">
        <f t="shared" si="6"/>
        <v>0</v>
      </c>
      <c r="V36" s="196">
        <f t="shared" si="6"/>
        <v>15871995</v>
      </c>
      <c r="W36" s="196">
        <f t="shared" si="6"/>
        <v>126266981</v>
      </c>
      <c r="X36" s="196">
        <f t="shared" si="6"/>
        <v>-110394986</v>
      </c>
      <c r="Y36" s="197">
        <f>+IF(W36&lt;&gt;0,+(X36/W36)*100,0)</f>
        <v>-87.42981349969871</v>
      </c>
      <c r="Z36" s="215">
        <f>SUM(Z32:Z35)</f>
        <v>126266981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>
        <v>2000000</v>
      </c>
      <c r="E6" s="26">
        <v>2000000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2000000</v>
      </c>
      <c r="X6" s="26">
        <v>-2000000</v>
      </c>
      <c r="Y6" s="106">
        <v>-100</v>
      </c>
      <c r="Z6" s="28">
        <v>2000000</v>
      </c>
    </row>
    <row r="7" spans="1:26" ht="13.5">
      <c r="A7" s="225" t="s">
        <v>146</v>
      </c>
      <c r="B7" s="158" t="s">
        <v>71</v>
      </c>
      <c r="C7" s="121"/>
      <c r="D7" s="25">
        <v>1856585</v>
      </c>
      <c r="E7" s="26">
        <v>1857000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1857000</v>
      </c>
      <c r="X7" s="26">
        <v>-1857000</v>
      </c>
      <c r="Y7" s="106">
        <v>-100</v>
      </c>
      <c r="Z7" s="28">
        <v>1857000</v>
      </c>
    </row>
    <row r="8" spans="1:26" ht="13.5">
      <c r="A8" s="225" t="s">
        <v>147</v>
      </c>
      <c r="B8" s="158" t="s">
        <v>71</v>
      </c>
      <c r="C8" s="121"/>
      <c r="D8" s="25">
        <v>77814556</v>
      </c>
      <c r="E8" s="26">
        <v>77815000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77815000</v>
      </c>
      <c r="X8" s="26">
        <v>-77815000</v>
      </c>
      <c r="Y8" s="106">
        <v>-100</v>
      </c>
      <c r="Z8" s="28">
        <v>77815000</v>
      </c>
    </row>
    <row r="9" spans="1:26" ht="13.5">
      <c r="A9" s="225" t="s">
        <v>148</v>
      </c>
      <c r="B9" s="158"/>
      <c r="C9" s="121"/>
      <c r="D9" s="25">
        <v>13000000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>
        <v>80000</v>
      </c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>
        <v>5000000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99751141</v>
      </c>
      <c r="E12" s="39">
        <f t="shared" si="0"/>
        <v>81672000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81672000</v>
      </c>
      <c r="X12" s="39">
        <f t="shared" si="0"/>
        <v>-81672000</v>
      </c>
      <c r="Y12" s="140">
        <f>+IF(W12&lt;&gt;0,+(X12/W12)*100,0)</f>
        <v>-100</v>
      </c>
      <c r="Z12" s="40">
        <f>SUM(Z6:Z11)</f>
        <v>81672000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>
        <v>26345110</v>
      </c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>
        <v>1030295022</v>
      </c>
      <c r="E19" s="26">
        <v>1029482000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1029482000</v>
      </c>
      <c r="X19" s="26">
        <v>-1029482000</v>
      </c>
      <c r="Y19" s="106">
        <v>-100</v>
      </c>
      <c r="Z19" s="28">
        <v>1029482000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1056640132</v>
      </c>
      <c r="E24" s="43">
        <f t="shared" si="1"/>
        <v>1029482000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1029482000</v>
      </c>
      <c r="X24" s="43">
        <f t="shared" si="1"/>
        <v>-1029482000</v>
      </c>
      <c r="Y24" s="188">
        <f>+IF(W24&lt;&gt;0,+(X24/W24)*100,0)</f>
        <v>-100</v>
      </c>
      <c r="Z24" s="45">
        <f>SUM(Z15:Z23)</f>
        <v>1029482000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1156391273</v>
      </c>
      <c r="E25" s="39">
        <f t="shared" si="2"/>
        <v>1111154000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1111154000</v>
      </c>
      <c r="X25" s="39">
        <f t="shared" si="2"/>
        <v>-1111154000</v>
      </c>
      <c r="Y25" s="140">
        <f>+IF(W25&lt;&gt;0,+(X25/W25)*100,0)</f>
        <v>-100</v>
      </c>
      <c r="Z25" s="40">
        <f>+Z12+Z24</f>
        <v>1111154000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>
        <v>9289000</v>
      </c>
      <c r="E30" s="26">
        <v>9289000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9289000</v>
      </c>
      <c r="X30" s="26">
        <v>-9289000</v>
      </c>
      <c r="Y30" s="106">
        <v>-100</v>
      </c>
      <c r="Z30" s="28">
        <v>9289000</v>
      </c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/>
      <c r="D32" s="25">
        <v>81500000</v>
      </c>
      <c r="E32" s="26">
        <v>81500000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81500000</v>
      </c>
      <c r="X32" s="26">
        <v>-81500000</v>
      </c>
      <c r="Y32" s="106">
        <v>-100</v>
      </c>
      <c r="Z32" s="28">
        <v>81500000</v>
      </c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90789000</v>
      </c>
      <c r="E34" s="39">
        <f t="shared" si="3"/>
        <v>90789000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90789000</v>
      </c>
      <c r="X34" s="39">
        <f t="shared" si="3"/>
        <v>-90789000</v>
      </c>
      <c r="Y34" s="140">
        <f>+IF(W34&lt;&gt;0,+(X34/W34)*100,0)</f>
        <v>-100</v>
      </c>
      <c r="Z34" s="40">
        <f>SUM(Z29:Z33)</f>
        <v>90789000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>
        <v>21134950</v>
      </c>
      <c r="E37" s="26">
        <v>21135000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21135000</v>
      </c>
      <c r="X37" s="26">
        <v>-21135000</v>
      </c>
      <c r="Y37" s="106">
        <v>-100</v>
      </c>
      <c r="Z37" s="28">
        <v>21135000</v>
      </c>
    </row>
    <row r="38" spans="1:26" ht="13.5">
      <c r="A38" s="225" t="s">
        <v>167</v>
      </c>
      <c r="B38" s="158"/>
      <c r="C38" s="121"/>
      <c r="D38" s="25">
        <v>1912000</v>
      </c>
      <c r="E38" s="26">
        <v>1912000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v>1912000</v>
      </c>
      <c r="X38" s="26">
        <v>-1912000</v>
      </c>
      <c r="Y38" s="106">
        <v>-100</v>
      </c>
      <c r="Z38" s="28">
        <v>1912000</v>
      </c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23046950</v>
      </c>
      <c r="E39" s="43">
        <f t="shared" si="4"/>
        <v>23047000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23047000</v>
      </c>
      <c r="X39" s="43">
        <f t="shared" si="4"/>
        <v>-23047000</v>
      </c>
      <c r="Y39" s="188">
        <f>+IF(W39&lt;&gt;0,+(X39/W39)*100,0)</f>
        <v>-100</v>
      </c>
      <c r="Z39" s="45">
        <f>SUM(Z37:Z38)</f>
        <v>23047000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113835950</v>
      </c>
      <c r="E40" s="39">
        <f t="shared" si="5"/>
        <v>113836000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113836000</v>
      </c>
      <c r="X40" s="39">
        <f t="shared" si="5"/>
        <v>-113836000</v>
      </c>
      <c r="Y40" s="140">
        <f>+IF(W40&lt;&gt;0,+(X40/W40)*100,0)</f>
        <v>-100</v>
      </c>
      <c r="Z40" s="40">
        <f>+Z34+Z39</f>
        <v>113836000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1042555323</v>
      </c>
      <c r="E42" s="235">
        <f t="shared" si="6"/>
        <v>997318000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997318000</v>
      </c>
      <c r="X42" s="235">
        <f t="shared" si="6"/>
        <v>-997318000</v>
      </c>
      <c r="Y42" s="236">
        <f>+IF(W42&lt;&gt;0,+(X42/W42)*100,0)</f>
        <v>-100</v>
      </c>
      <c r="Z42" s="237">
        <f>+Z25-Z40</f>
        <v>997318000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0</v>
      </c>
      <c r="E48" s="195">
        <f t="shared" si="7"/>
        <v>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0</v>
      </c>
      <c r="X48" s="195">
        <f t="shared" si="7"/>
        <v>0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227744730</v>
      </c>
      <c r="D6" s="25">
        <v>238822992</v>
      </c>
      <c r="E6" s="26">
        <v>437565932</v>
      </c>
      <c r="F6" s="26">
        <v>18166727</v>
      </c>
      <c r="G6" s="26">
        <v>18468331</v>
      </c>
      <c r="H6" s="26">
        <v>24836392</v>
      </c>
      <c r="I6" s="26">
        <v>61471450</v>
      </c>
      <c r="J6" s="26">
        <v>19399946</v>
      </c>
      <c r="K6" s="26">
        <v>24393045</v>
      </c>
      <c r="L6" s="26">
        <v>20957941</v>
      </c>
      <c r="M6" s="26">
        <v>64750932</v>
      </c>
      <c r="N6" s="26">
        <v>24653754</v>
      </c>
      <c r="O6" s="26">
        <v>23526819</v>
      </c>
      <c r="P6" s="26">
        <v>22667543</v>
      </c>
      <c r="Q6" s="26">
        <v>70848116</v>
      </c>
      <c r="R6" s="26">
        <v>17321050</v>
      </c>
      <c r="S6" s="26">
        <v>24691999</v>
      </c>
      <c r="T6" s="26">
        <v>21277278</v>
      </c>
      <c r="U6" s="26">
        <v>63290327</v>
      </c>
      <c r="V6" s="26">
        <v>260360825</v>
      </c>
      <c r="W6" s="26">
        <v>437565932</v>
      </c>
      <c r="X6" s="26">
        <v>-177205107</v>
      </c>
      <c r="Y6" s="106">
        <v>-40.5</v>
      </c>
      <c r="Z6" s="28">
        <v>437565932</v>
      </c>
    </row>
    <row r="7" spans="1:26" ht="13.5">
      <c r="A7" s="225" t="s">
        <v>180</v>
      </c>
      <c r="B7" s="158" t="s">
        <v>71</v>
      </c>
      <c r="C7" s="121">
        <v>141980764</v>
      </c>
      <c r="D7" s="25">
        <v>137739000</v>
      </c>
      <c r="E7" s="26"/>
      <c r="F7" s="26">
        <v>57778779</v>
      </c>
      <c r="G7" s="26">
        <v>18144959</v>
      </c>
      <c r="H7" s="26"/>
      <c r="I7" s="26">
        <v>75923738</v>
      </c>
      <c r="J7" s="26">
        <v>7873213</v>
      </c>
      <c r="K7" s="26">
        <v>47733553</v>
      </c>
      <c r="L7" s="26"/>
      <c r="M7" s="26">
        <v>55606766</v>
      </c>
      <c r="N7" s="26"/>
      <c r="O7" s="26">
        <v>1568000</v>
      </c>
      <c r="P7" s="26">
        <v>36570567</v>
      </c>
      <c r="Q7" s="26">
        <v>38138567</v>
      </c>
      <c r="R7" s="26">
        <v>2104387</v>
      </c>
      <c r="S7" s="26">
        <v>90000</v>
      </c>
      <c r="T7" s="26">
        <v>116000</v>
      </c>
      <c r="U7" s="26">
        <v>2310387</v>
      </c>
      <c r="V7" s="26">
        <v>171979458</v>
      </c>
      <c r="W7" s="26"/>
      <c r="X7" s="26">
        <v>171979458</v>
      </c>
      <c r="Y7" s="106"/>
      <c r="Z7" s="28"/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>
        <v>5500008</v>
      </c>
      <c r="E9" s="26">
        <v>13795668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13795668</v>
      </c>
      <c r="X9" s="26">
        <v>-13795668</v>
      </c>
      <c r="Y9" s="106">
        <v>-100</v>
      </c>
      <c r="Z9" s="28">
        <v>13795668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-119381222</v>
      </c>
      <c r="D12" s="25">
        <v>-335183988</v>
      </c>
      <c r="E12" s="26">
        <v>-433394616</v>
      </c>
      <c r="F12" s="26">
        <v>-11820533</v>
      </c>
      <c r="G12" s="26">
        <v>-11181866</v>
      </c>
      <c r="H12" s="26">
        <v>-11706427</v>
      </c>
      <c r="I12" s="26">
        <v>-34708826</v>
      </c>
      <c r="J12" s="26">
        <v>-11777755</v>
      </c>
      <c r="K12" s="26">
        <v>-11978852</v>
      </c>
      <c r="L12" s="26">
        <v>-12019137</v>
      </c>
      <c r="M12" s="26">
        <v>-35775744</v>
      </c>
      <c r="N12" s="26">
        <v>-12364916</v>
      </c>
      <c r="O12" s="26">
        <v>-11592017</v>
      </c>
      <c r="P12" s="26">
        <v>-11624103</v>
      </c>
      <c r="Q12" s="26">
        <v>-35581036</v>
      </c>
      <c r="R12" s="26">
        <v>-12241227</v>
      </c>
      <c r="S12" s="26">
        <v>-11352541</v>
      </c>
      <c r="T12" s="26">
        <v>-12005047</v>
      </c>
      <c r="U12" s="26">
        <v>-35598815</v>
      </c>
      <c r="V12" s="26">
        <v>-141664421</v>
      </c>
      <c r="W12" s="26">
        <v>-433394616</v>
      </c>
      <c r="X12" s="26">
        <v>291730195</v>
      </c>
      <c r="Y12" s="106">
        <v>-67.31</v>
      </c>
      <c r="Z12" s="28">
        <v>-433394616</v>
      </c>
    </row>
    <row r="13" spans="1:26" ht="13.5">
      <c r="A13" s="225" t="s">
        <v>39</v>
      </c>
      <c r="B13" s="158"/>
      <c r="C13" s="121">
        <v>-192937093</v>
      </c>
      <c r="D13" s="25"/>
      <c r="E13" s="26"/>
      <c r="F13" s="26">
        <v>-58704860</v>
      </c>
      <c r="G13" s="26">
        <v>-13143971</v>
      </c>
      <c r="H13" s="26">
        <v>-27247174</v>
      </c>
      <c r="I13" s="26">
        <v>-99096005</v>
      </c>
      <c r="J13" s="26">
        <v>-13231230</v>
      </c>
      <c r="K13" s="26">
        <v>-9428129</v>
      </c>
      <c r="L13" s="26">
        <v>-55136905</v>
      </c>
      <c r="M13" s="26">
        <v>-77796264</v>
      </c>
      <c r="N13" s="26">
        <v>-14928825</v>
      </c>
      <c r="O13" s="26">
        <v>-11662413</v>
      </c>
      <c r="P13" s="26">
        <v>-31134699</v>
      </c>
      <c r="Q13" s="26">
        <v>-57725937</v>
      </c>
      <c r="R13" s="26">
        <v>-7726579</v>
      </c>
      <c r="S13" s="26">
        <v>-11615755</v>
      </c>
      <c r="T13" s="26">
        <v>-7590068</v>
      </c>
      <c r="U13" s="26">
        <v>-26932402</v>
      </c>
      <c r="V13" s="26">
        <v>-261550608</v>
      </c>
      <c r="W13" s="26"/>
      <c r="X13" s="26">
        <v>-261550608</v>
      </c>
      <c r="Y13" s="106"/>
      <c r="Z13" s="28"/>
    </row>
    <row r="14" spans="1:26" ht="13.5">
      <c r="A14" s="225" t="s">
        <v>41</v>
      </c>
      <c r="B14" s="158" t="s">
        <v>71</v>
      </c>
      <c r="C14" s="121">
        <v>-4318153</v>
      </c>
      <c r="D14" s="25"/>
      <c r="E14" s="26">
        <v>-17941284</v>
      </c>
      <c r="F14" s="26">
        <v>-578711</v>
      </c>
      <c r="G14" s="26"/>
      <c r="H14" s="26"/>
      <c r="I14" s="26">
        <v>-578711</v>
      </c>
      <c r="J14" s="26"/>
      <c r="K14" s="26">
        <v>-1054693</v>
      </c>
      <c r="L14" s="26">
        <v>-722108</v>
      </c>
      <c r="M14" s="26">
        <v>-1776801</v>
      </c>
      <c r="N14" s="26"/>
      <c r="O14" s="26">
        <v>-625414</v>
      </c>
      <c r="P14" s="26">
        <v>-463976</v>
      </c>
      <c r="Q14" s="26">
        <v>-1089390</v>
      </c>
      <c r="R14" s="26"/>
      <c r="S14" s="26">
        <v>-1635658</v>
      </c>
      <c r="T14" s="26">
        <v>-1056236</v>
      </c>
      <c r="U14" s="26">
        <v>-2691894</v>
      </c>
      <c r="V14" s="26">
        <v>-6136796</v>
      </c>
      <c r="W14" s="26">
        <v>-17941284</v>
      </c>
      <c r="X14" s="26">
        <v>11804488</v>
      </c>
      <c r="Y14" s="106">
        <v>-65.8</v>
      </c>
      <c r="Z14" s="28">
        <v>-17941284</v>
      </c>
    </row>
    <row r="15" spans="1:26" ht="13.5">
      <c r="A15" s="226" t="s">
        <v>186</v>
      </c>
      <c r="B15" s="227"/>
      <c r="C15" s="138">
        <f aca="true" t="shared" si="0" ref="C15:X15">SUM(C6:C14)</f>
        <v>53089026</v>
      </c>
      <c r="D15" s="38">
        <f t="shared" si="0"/>
        <v>46878012</v>
      </c>
      <c r="E15" s="39">
        <f t="shared" si="0"/>
        <v>25700</v>
      </c>
      <c r="F15" s="39">
        <f t="shared" si="0"/>
        <v>4841402</v>
      </c>
      <c r="G15" s="39">
        <f t="shared" si="0"/>
        <v>12287453</v>
      </c>
      <c r="H15" s="39">
        <f t="shared" si="0"/>
        <v>-14117209</v>
      </c>
      <c r="I15" s="39">
        <f t="shared" si="0"/>
        <v>3011646</v>
      </c>
      <c r="J15" s="39">
        <f t="shared" si="0"/>
        <v>2264174</v>
      </c>
      <c r="K15" s="39">
        <f t="shared" si="0"/>
        <v>49664924</v>
      </c>
      <c r="L15" s="39">
        <f t="shared" si="0"/>
        <v>-46920209</v>
      </c>
      <c r="M15" s="39">
        <f t="shared" si="0"/>
        <v>5008889</v>
      </c>
      <c r="N15" s="39">
        <f t="shared" si="0"/>
        <v>-2639987</v>
      </c>
      <c r="O15" s="39">
        <f t="shared" si="0"/>
        <v>1214975</v>
      </c>
      <c r="P15" s="39">
        <f t="shared" si="0"/>
        <v>16015332</v>
      </c>
      <c r="Q15" s="39">
        <f t="shared" si="0"/>
        <v>14590320</v>
      </c>
      <c r="R15" s="39">
        <f t="shared" si="0"/>
        <v>-542369</v>
      </c>
      <c r="S15" s="39">
        <f t="shared" si="0"/>
        <v>178045</v>
      </c>
      <c r="T15" s="39">
        <f t="shared" si="0"/>
        <v>741927</v>
      </c>
      <c r="U15" s="39">
        <f t="shared" si="0"/>
        <v>377603</v>
      </c>
      <c r="V15" s="39">
        <f t="shared" si="0"/>
        <v>22988458</v>
      </c>
      <c r="W15" s="39">
        <f t="shared" si="0"/>
        <v>25700</v>
      </c>
      <c r="X15" s="39">
        <f t="shared" si="0"/>
        <v>22962758</v>
      </c>
      <c r="Y15" s="140">
        <f>+IF(W15&lt;&gt;0,+(X15/W15)*100,0)</f>
        <v>89349.25291828794</v>
      </c>
      <c r="Z15" s="40">
        <f>SUM(Z6:Z14)</f>
        <v>25700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>
        <v>6996</v>
      </c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-1230240</v>
      </c>
      <c r="D22" s="25">
        <v>-6999996</v>
      </c>
      <c r="E22" s="26"/>
      <c r="F22" s="26">
        <v>1000000</v>
      </c>
      <c r="G22" s="26"/>
      <c r="H22" s="26"/>
      <c r="I22" s="26">
        <v>1000000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v>1000000</v>
      </c>
      <c r="W22" s="26"/>
      <c r="X22" s="26">
        <v>1000000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-35927603</v>
      </c>
      <c r="D24" s="25"/>
      <c r="E24" s="26"/>
      <c r="F24" s="26"/>
      <c r="G24" s="26">
        <v>-7692821</v>
      </c>
      <c r="H24" s="26"/>
      <c r="I24" s="26">
        <v>-7692821</v>
      </c>
      <c r="J24" s="26">
        <v>-747073</v>
      </c>
      <c r="K24" s="26">
        <v>-560265</v>
      </c>
      <c r="L24" s="26"/>
      <c r="M24" s="26">
        <v>-1307338</v>
      </c>
      <c r="N24" s="26">
        <v>-4422</v>
      </c>
      <c r="O24" s="26">
        <v>-3875389</v>
      </c>
      <c r="P24" s="26">
        <v>-1910655</v>
      </c>
      <c r="Q24" s="26">
        <v>-5790466</v>
      </c>
      <c r="R24" s="26">
        <v>-2259764</v>
      </c>
      <c r="S24" s="26">
        <v>-3404250</v>
      </c>
      <c r="T24" s="26">
        <v>-2391441</v>
      </c>
      <c r="U24" s="26">
        <v>-8055455</v>
      </c>
      <c r="V24" s="26">
        <v>-22846080</v>
      </c>
      <c r="W24" s="26"/>
      <c r="X24" s="26">
        <v>-22846080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-37157843</v>
      </c>
      <c r="D25" s="38">
        <f t="shared" si="1"/>
        <v>-6993000</v>
      </c>
      <c r="E25" s="39">
        <f t="shared" si="1"/>
        <v>0</v>
      </c>
      <c r="F25" s="39">
        <f t="shared" si="1"/>
        <v>1000000</v>
      </c>
      <c r="G25" s="39">
        <f t="shared" si="1"/>
        <v>-7692821</v>
      </c>
      <c r="H25" s="39">
        <f t="shared" si="1"/>
        <v>0</v>
      </c>
      <c r="I25" s="39">
        <f t="shared" si="1"/>
        <v>-6692821</v>
      </c>
      <c r="J25" s="39">
        <f t="shared" si="1"/>
        <v>-747073</v>
      </c>
      <c r="K25" s="39">
        <f t="shared" si="1"/>
        <v>-560265</v>
      </c>
      <c r="L25" s="39">
        <f t="shared" si="1"/>
        <v>0</v>
      </c>
      <c r="M25" s="39">
        <f t="shared" si="1"/>
        <v>-1307338</v>
      </c>
      <c r="N25" s="39">
        <f t="shared" si="1"/>
        <v>-4422</v>
      </c>
      <c r="O25" s="39">
        <f t="shared" si="1"/>
        <v>-3875389</v>
      </c>
      <c r="P25" s="39">
        <f t="shared" si="1"/>
        <v>-1910655</v>
      </c>
      <c r="Q25" s="39">
        <f t="shared" si="1"/>
        <v>-5790466</v>
      </c>
      <c r="R25" s="39">
        <f t="shared" si="1"/>
        <v>-2259764</v>
      </c>
      <c r="S25" s="39">
        <f t="shared" si="1"/>
        <v>-3404250</v>
      </c>
      <c r="T25" s="39">
        <f t="shared" si="1"/>
        <v>-2391441</v>
      </c>
      <c r="U25" s="39">
        <f t="shared" si="1"/>
        <v>-8055455</v>
      </c>
      <c r="V25" s="39">
        <f t="shared" si="1"/>
        <v>-21846080</v>
      </c>
      <c r="W25" s="39">
        <f t="shared" si="1"/>
        <v>0</v>
      </c>
      <c r="X25" s="39">
        <f t="shared" si="1"/>
        <v>-21846080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>
        <v>-150000</v>
      </c>
      <c r="T33" s="26"/>
      <c r="U33" s="26">
        <v>-150000</v>
      </c>
      <c r="V33" s="26">
        <v>-150000</v>
      </c>
      <c r="W33" s="26"/>
      <c r="X33" s="26">
        <v>-150000</v>
      </c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-150000</v>
      </c>
      <c r="T34" s="39">
        <f t="shared" si="2"/>
        <v>0</v>
      </c>
      <c r="U34" s="39">
        <f t="shared" si="2"/>
        <v>-150000</v>
      </c>
      <c r="V34" s="39">
        <f t="shared" si="2"/>
        <v>-150000</v>
      </c>
      <c r="W34" s="39">
        <f t="shared" si="2"/>
        <v>0</v>
      </c>
      <c r="X34" s="39">
        <f t="shared" si="2"/>
        <v>-150000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15931183</v>
      </c>
      <c r="D36" s="65">
        <f t="shared" si="3"/>
        <v>39885012</v>
      </c>
      <c r="E36" s="66">
        <f t="shared" si="3"/>
        <v>25700</v>
      </c>
      <c r="F36" s="66">
        <f t="shared" si="3"/>
        <v>5841402</v>
      </c>
      <c r="G36" s="66">
        <f t="shared" si="3"/>
        <v>4594632</v>
      </c>
      <c r="H36" s="66">
        <f t="shared" si="3"/>
        <v>-14117209</v>
      </c>
      <c r="I36" s="66">
        <f t="shared" si="3"/>
        <v>-3681175</v>
      </c>
      <c r="J36" s="66">
        <f t="shared" si="3"/>
        <v>1517101</v>
      </c>
      <c r="K36" s="66">
        <f t="shared" si="3"/>
        <v>49104659</v>
      </c>
      <c r="L36" s="66">
        <f t="shared" si="3"/>
        <v>-46920209</v>
      </c>
      <c r="M36" s="66">
        <f t="shared" si="3"/>
        <v>3701551</v>
      </c>
      <c r="N36" s="66">
        <f t="shared" si="3"/>
        <v>-2644409</v>
      </c>
      <c r="O36" s="66">
        <f t="shared" si="3"/>
        <v>-2660414</v>
      </c>
      <c r="P36" s="66">
        <f t="shared" si="3"/>
        <v>14104677</v>
      </c>
      <c r="Q36" s="66">
        <f t="shared" si="3"/>
        <v>8799854</v>
      </c>
      <c r="R36" s="66">
        <f t="shared" si="3"/>
        <v>-2802133</v>
      </c>
      <c r="S36" s="66">
        <f t="shared" si="3"/>
        <v>-3376205</v>
      </c>
      <c r="T36" s="66">
        <f t="shared" si="3"/>
        <v>-1649514</v>
      </c>
      <c r="U36" s="66">
        <f t="shared" si="3"/>
        <v>-7827852</v>
      </c>
      <c r="V36" s="66">
        <f t="shared" si="3"/>
        <v>992378</v>
      </c>
      <c r="W36" s="66">
        <f t="shared" si="3"/>
        <v>25700</v>
      </c>
      <c r="X36" s="66">
        <f t="shared" si="3"/>
        <v>966678</v>
      </c>
      <c r="Y36" s="103">
        <f>+IF(W36&lt;&gt;0,+(X36/W36)*100,0)</f>
        <v>3761.39299610895</v>
      </c>
      <c r="Z36" s="68">
        <f>+Z15+Z25+Z34</f>
        <v>25700</v>
      </c>
    </row>
    <row r="37" spans="1:26" ht="13.5">
      <c r="A37" s="225" t="s">
        <v>201</v>
      </c>
      <c r="B37" s="158" t="s">
        <v>95</v>
      </c>
      <c r="C37" s="119">
        <v>-10576997</v>
      </c>
      <c r="D37" s="65"/>
      <c r="E37" s="66"/>
      <c r="F37" s="66">
        <v>1992581</v>
      </c>
      <c r="G37" s="66">
        <v>7833983</v>
      </c>
      <c r="H37" s="66">
        <v>12428615</v>
      </c>
      <c r="I37" s="66">
        <v>1992581</v>
      </c>
      <c r="J37" s="66">
        <v>-1688594</v>
      </c>
      <c r="K37" s="66">
        <v>-171493</v>
      </c>
      <c r="L37" s="66">
        <v>48933166</v>
      </c>
      <c r="M37" s="66">
        <v>-1688594</v>
      </c>
      <c r="N37" s="66">
        <v>2012957</v>
      </c>
      <c r="O37" s="66">
        <v>-631452</v>
      </c>
      <c r="P37" s="66">
        <v>-3291866</v>
      </c>
      <c r="Q37" s="66">
        <v>2012957</v>
      </c>
      <c r="R37" s="66">
        <v>10812811</v>
      </c>
      <c r="S37" s="66">
        <v>8010678</v>
      </c>
      <c r="T37" s="66">
        <v>4634473</v>
      </c>
      <c r="U37" s="66">
        <v>10812811</v>
      </c>
      <c r="V37" s="66">
        <v>1992581</v>
      </c>
      <c r="W37" s="66"/>
      <c r="X37" s="66">
        <v>1992581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5354186</v>
      </c>
      <c r="D38" s="234">
        <v>39885012</v>
      </c>
      <c r="E38" s="235">
        <v>25700</v>
      </c>
      <c r="F38" s="235">
        <v>7833983</v>
      </c>
      <c r="G38" s="235">
        <v>12428615</v>
      </c>
      <c r="H38" s="235">
        <v>-1688594</v>
      </c>
      <c r="I38" s="235">
        <v>-1688594</v>
      </c>
      <c r="J38" s="235">
        <v>-171493</v>
      </c>
      <c r="K38" s="235">
        <v>48933166</v>
      </c>
      <c r="L38" s="235">
        <v>2012957</v>
      </c>
      <c r="M38" s="235">
        <v>2012957</v>
      </c>
      <c r="N38" s="235">
        <v>-631452</v>
      </c>
      <c r="O38" s="235">
        <v>-3291866</v>
      </c>
      <c r="P38" s="235">
        <v>10812811</v>
      </c>
      <c r="Q38" s="235">
        <v>10812811</v>
      </c>
      <c r="R38" s="235">
        <v>8010678</v>
      </c>
      <c r="S38" s="235">
        <v>4634473</v>
      </c>
      <c r="T38" s="235">
        <v>2984959</v>
      </c>
      <c r="U38" s="235">
        <v>2984959</v>
      </c>
      <c r="V38" s="235">
        <v>2984959</v>
      </c>
      <c r="W38" s="235">
        <v>25700</v>
      </c>
      <c r="X38" s="235">
        <v>2959259</v>
      </c>
      <c r="Y38" s="236">
        <v>11514.63</v>
      </c>
      <c r="Z38" s="237">
        <v>25700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2011-08-12T11:14:58Z</dcterms:created>
  <dcterms:modified xsi:type="dcterms:W3CDTF">2011-08-12T11:14:58Z</dcterms:modified>
  <cp:category/>
  <cp:version/>
  <cp:contentType/>
  <cp:contentStatus/>
</cp:coreProperties>
</file>