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<sst xmlns="http://schemas.openxmlformats.org/spreadsheetml/2006/main" count="497" uniqueCount="248">
  <si>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Free State: Metsimaholo(FS204)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</si>
  <si>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</si>
  <si>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</si>
  <si>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</si>
  <si>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</si>
  <si>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</si>
  <si>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</si>
  <si>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</si>
  <si>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</si>
  <si>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</si>
  <si>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</si>
  <si>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</si>
  <si>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</si>
  <si>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</si>
  <si>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</si>
  <si>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</si>
  <si>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</si>
  <si>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</si>
  <si>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</si>
  <si>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</si>
  <si>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</si>
  <si>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</si>
  <si>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</si>
  <si>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</si>
  <si>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</si>
  <si>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</si>
  <si>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</si>
  <si>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</si>
  <si>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</si>
  <si>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</si>
  <si>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</si>
  <si>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</si>
  <si>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</si>
  <si>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</si>
  <si>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</si>
  <si>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</si>
  <si>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</si>
  <si>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</si>
  <si>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</si>
  <si>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</si>
  <si>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</si>
  <si>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</si>
  <si>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</si>
  <si>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</si>
  <si>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</si>
  <si>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</si>
  <si>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</si>
  <si>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</si>
  <si>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</si>
  <si>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</si>
  <si>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</si>
  <si>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</si>
  <si>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</si>
  <si>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</si>
  <si>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</si>
  <si>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</si>
  <si>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</si>
  <si>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</si>
  <si>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</si>
  <si>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</si>
  <si>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</si>
  <si>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</si>
  <si>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</si>
  <si>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</si>
  <si>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</si>
  <si>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</si>
  <si>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</si>
  <si>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</si>
  <si>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</si>
  <si>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Metsimaholo(FS204)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</si>
  <si>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</si>
  <si>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</si>
  <si>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</si>
  <si>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</si>
  <si>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</si>
  <si>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</si>
  <si>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</si>
  <si>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</si>
  <si>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</si>
  <si>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</si>
  <si>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</si>
  <si>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</si>
  <si>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</si>
  <si>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</si>
  <si>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</si>
  <si>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</si>
  <si>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</si>
  <si>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</si>
  <si>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</si>
  <si>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</si>
  <si>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</si>
  <si>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</si>
  <si>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</si>
  <si>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</si>
  <si>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</si>
  <si>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</si>
  <si>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</si>
  <si>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</si>
  <si>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</si>
  <si>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Metsimaholo(FS204)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</si>
  <si>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</si>
  <si>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</si>
  <si>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</si>
  <si>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</si>
  <si>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</si>
  <si>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</si>
  <si>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</si>
  <si>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</si>
  <si>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</si>
  <si>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</si>
  <si>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</si>
  <si>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</si>
  <si>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</si>
  <si>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</si>
  <si>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</si>
  <si>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</si>
  <si>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</si>
  <si>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</si>
  <si>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</si>
  <si>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</si>
  <si>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</si>
  <si>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</si>
  <si>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</si>
  <si>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</si>
  <si>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</si>
  <si>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</si>
  <si>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</si>
  <si>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</si>
  <si>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</si>
  <si>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</si>
  <si>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</si>
  <si>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</si>
  <si>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Free State: Metsimaholo(FS204)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</si>
  <si>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</si>
  <si>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</si>
  <si>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</si>
  <si>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</si>
  <si>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</si>
  <si>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</si>
  <si>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</si>
  <si>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</si>
  <si>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</si>
  <si>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Free State: Metsimaholo(FS204)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</si>
  <si>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</si>
  <si>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</si>
  <si>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</si>
  <si>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</si>
  <si>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</si>
  <si>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</si>
  <si>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</si>
  <si>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</si>
  <si>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</si>
  <si>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</si>
  <si>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</si>
  <si>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</si>
  <si>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</si>
  <si>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</si>
  <si>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</si>
  <si>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</si>
  <si>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</si>
  <si>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</si>
  <si>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</si>
  <si>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</si>
  <si>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</si>
  <si>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</si>
  <si>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</si>
  <si>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</si>
  <si>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</si>
  <si>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</si>
  <si>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</si>
  <si>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</si>
  <si>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</si>
  <si>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</si>
  <si>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</si>
  <si>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</si>
  <si>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</si>
  <si>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Metsimaholo(FS204)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</si>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</sst>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77589112</v>
      </c>
      <c r="C5" s="25">
        <v>83017070</v>
      </c>
      <c r="D5" s="26">
        <v>84017070</v>
      </c>
      <c r="E5" s="26">
        <v>11835954</v>
      </c>
      <c r="F5" s="26">
        <v>6835953</v>
      </c>
      <c r="G5" s="26">
        <v>6761187</v>
      </c>
      <c r="H5" s="26">
        <v>25433094</v>
      </c>
      <c r="I5" s="26">
        <v>6773566</v>
      </c>
      <c r="J5" s="26">
        <v>6923722</v>
      </c>
      <c r="K5" s="26">
        <v>6877937</v>
      </c>
      <c r="L5" s="26">
        <v>20575225</v>
      </c>
      <c r="M5" s="26">
        <v>0</v>
      </c>
      <c r="N5" s="26">
        <v>13421970</v>
      </c>
      <c r="O5" s="26">
        <v>6863468</v>
      </c>
      <c r="P5" s="26">
        <v>20285438</v>
      </c>
      <c r="Q5" s="26">
        <v>10028027</v>
      </c>
      <c r="R5" s="26">
        <v>6827451</v>
      </c>
      <c r="S5" s="26">
        <v>6535044</v>
      </c>
      <c r="T5" s="26">
        <v>23390522</v>
      </c>
      <c r="U5" s="26">
        <v>89684279</v>
      </c>
      <c r="V5" s="26">
        <v>84017070</v>
      </c>
      <c r="W5" s="26">
        <v>5667209</v>
      </c>
      <c r="X5" s="27">
        <v>6.75</v>
      </c>
      <c r="Y5" s="28">
        <v>84017070</v>
      </c>
    </row>
    <row r="6" spans="1:25" ht="13.5">
      <c r="A6" s="24" t="s">
        <v>31</v>
      </c>
      <c r="B6" s="2">
        <v>251004914</v>
      </c>
      <c r="C6" s="25">
        <v>350438110</v>
      </c>
      <c r="D6" s="26">
        <v>349824020</v>
      </c>
      <c r="E6" s="26">
        <v>16368748</v>
      </c>
      <c r="F6" s="26">
        <v>36363271</v>
      </c>
      <c r="G6" s="26">
        <v>20776571</v>
      </c>
      <c r="H6" s="26">
        <v>73508590</v>
      </c>
      <c r="I6" s="26">
        <v>18809088</v>
      </c>
      <c r="J6" s="26">
        <v>8152230</v>
      </c>
      <c r="K6" s="26">
        <v>24190535</v>
      </c>
      <c r="L6" s="26">
        <v>51151853</v>
      </c>
      <c r="M6" s="26">
        <v>52920946</v>
      </c>
      <c r="N6" s="26">
        <v>54960575</v>
      </c>
      <c r="O6" s="26">
        <v>44386452</v>
      </c>
      <c r="P6" s="26">
        <v>152267973</v>
      </c>
      <c r="Q6" s="26">
        <v>20924933</v>
      </c>
      <c r="R6" s="26">
        <v>23363400</v>
      </c>
      <c r="S6" s="26">
        <v>6332384</v>
      </c>
      <c r="T6" s="26">
        <v>50620717</v>
      </c>
      <c r="U6" s="26">
        <v>327549133</v>
      </c>
      <c r="V6" s="26">
        <v>349824020</v>
      </c>
      <c r="W6" s="26">
        <v>-22274887</v>
      </c>
      <c r="X6" s="27">
        <v>-6.37</v>
      </c>
      <c r="Y6" s="28">
        <v>349824020</v>
      </c>
    </row>
    <row r="7" spans="1:25" ht="13.5">
      <c r="A7" s="24" t="s">
        <v>32</v>
      </c>
      <c r="B7" s="2">
        <v>2213454</v>
      </c>
      <c r="C7" s="25">
        <v>900000</v>
      </c>
      <c r="D7" s="26">
        <v>2000000</v>
      </c>
      <c r="E7" s="26">
        <v>132703</v>
      </c>
      <c r="F7" s="26">
        <v>226688</v>
      </c>
      <c r="G7" s="26">
        <v>274241</v>
      </c>
      <c r="H7" s="26">
        <v>633632</v>
      </c>
      <c r="I7" s="26">
        <v>478388</v>
      </c>
      <c r="J7" s="26">
        <v>213466</v>
      </c>
      <c r="K7" s="26">
        <v>2293</v>
      </c>
      <c r="L7" s="26">
        <v>694147</v>
      </c>
      <c r="M7" s="26">
        <v>19814</v>
      </c>
      <c r="N7" s="26">
        <v>937648</v>
      </c>
      <c r="O7" s="26">
        <v>406150</v>
      </c>
      <c r="P7" s="26">
        <v>1363612</v>
      </c>
      <c r="Q7" s="26">
        <v>384886</v>
      </c>
      <c r="R7" s="26">
        <v>280058</v>
      </c>
      <c r="S7" s="26">
        <v>1088145</v>
      </c>
      <c r="T7" s="26">
        <v>1753089</v>
      </c>
      <c r="U7" s="26">
        <v>4444480</v>
      </c>
      <c r="V7" s="26">
        <v>2000000</v>
      </c>
      <c r="W7" s="26">
        <v>2444480</v>
      </c>
      <c r="X7" s="27">
        <v>122.22</v>
      </c>
      <c r="Y7" s="28">
        <v>2000000</v>
      </c>
    </row>
    <row r="8" spans="1:25" ht="13.5">
      <c r="A8" s="24" t="s">
        <v>33</v>
      </c>
      <c r="B8" s="2">
        <v>66192232</v>
      </c>
      <c r="C8" s="25">
        <v>83518030</v>
      </c>
      <c r="D8" s="26">
        <v>83116430</v>
      </c>
      <c r="E8" s="26">
        <v>34241680</v>
      </c>
      <c r="F8" s="26">
        <v>305000</v>
      </c>
      <c r="G8" s="26">
        <v>0</v>
      </c>
      <c r="H8" s="26">
        <v>34546680</v>
      </c>
      <c r="I8" s="26">
        <v>0</v>
      </c>
      <c r="J8" s="26">
        <v>1005000</v>
      </c>
      <c r="K8" s="26">
        <v>0</v>
      </c>
      <c r="L8" s="26">
        <v>1005000</v>
      </c>
      <c r="M8" s="26">
        <v>1</v>
      </c>
      <c r="N8" s="26">
        <v>26602736</v>
      </c>
      <c r="O8" s="26">
        <v>20523192</v>
      </c>
      <c r="P8" s="26">
        <v>47125929</v>
      </c>
      <c r="Q8" s="26">
        <v>100158</v>
      </c>
      <c r="R8" s="26">
        <v>-1</v>
      </c>
      <c r="S8" s="26">
        <v>450564</v>
      </c>
      <c r="T8" s="26">
        <v>550721</v>
      </c>
      <c r="U8" s="26">
        <v>83228330</v>
      </c>
      <c r="V8" s="26">
        <v>83116430</v>
      </c>
      <c r="W8" s="26">
        <v>111900</v>
      </c>
      <c r="X8" s="27">
        <v>0.13</v>
      </c>
      <c r="Y8" s="28">
        <v>83116430</v>
      </c>
    </row>
    <row r="9" spans="1:25" ht="13.5">
      <c r="A9" s="24" t="s">
        <v>34</v>
      </c>
      <c r="B9" s="2">
        <v>27217938</v>
      </c>
      <c r="C9" s="25">
        <v>35615210</v>
      </c>
      <c r="D9" s="26">
        <v>2687850</v>
      </c>
      <c r="E9" s="26">
        <v>12563</v>
      </c>
      <c r="F9" s="26">
        <v>2176064</v>
      </c>
      <c r="G9" s="26">
        <v>2086678</v>
      </c>
      <c r="H9" s="26">
        <v>4275305</v>
      </c>
      <c r="I9" s="26">
        <v>1443661</v>
      </c>
      <c r="J9" s="26">
        <v>2138961</v>
      </c>
      <c r="K9" s="26">
        <v>1051905</v>
      </c>
      <c r="L9" s="26">
        <v>4634527</v>
      </c>
      <c r="M9" s="26">
        <v>-13761736</v>
      </c>
      <c r="N9" s="26">
        <v>2282804</v>
      </c>
      <c r="O9" s="26">
        <v>-2742908</v>
      </c>
      <c r="P9" s="26">
        <v>-14221840</v>
      </c>
      <c r="Q9" s="26">
        <v>-102724</v>
      </c>
      <c r="R9" s="26">
        <v>353126</v>
      </c>
      <c r="S9" s="26">
        <v>1965941</v>
      </c>
      <c r="T9" s="26">
        <v>2216343</v>
      </c>
      <c r="U9" s="26">
        <v>-3095665</v>
      </c>
      <c r="V9" s="26">
        <v>2687850</v>
      </c>
      <c r="W9" s="26">
        <v>-5783515</v>
      </c>
      <c r="X9" s="27">
        <v>-215.17</v>
      </c>
      <c r="Y9" s="28">
        <v>2687850</v>
      </c>
    </row>
    <row r="10" spans="1:25" ht="25.5">
      <c r="A10" s="29" t="s">
        <v>212</v>
      </c>
      <c r="B10" s="30">
        <f>SUM(B5:B9)</f>
        <v>424217650</v>
      </c>
      <c r="C10" s="31">
        <f aca="true" t="shared" si="0" ref="C10:Y10">SUM(C5:C9)</f>
        <v>553488420</v>
      </c>
      <c r="D10" s="32">
        <f t="shared" si="0"/>
        <v>521645370</v>
      </c>
      <c r="E10" s="32">
        <f t="shared" si="0"/>
        <v>62591648</v>
      </c>
      <c r="F10" s="32">
        <f t="shared" si="0"/>
        <v>45906976</v>
      </c>
      <c r="G10" s="32">
        <f t="shared" si="0"/>
        <v>29898677</v>
      </c>
      <c r="H10" s="32">
        <f t="shared" si="0"/>
        <v>138397301</v>
      </c>
      <c r="I10" s="32">
        <f t="shared" si="0"/>
        <v>27504703</v>
      </c>
      <c r="J10" s="32">
        <f t="shared" si="0"/>
        <v>18433379</v>
      </c>
      <c r="K10" s="32">
        <f t="shared" si="0"/>
        <v>32122670</v>
      </c>
      <c r="L10" s="32">
        <f t="shared" si="0"/>
        <v>78060752</v>
      </c>
      <c r="M10" s="32">
        <f t="shared" si="0"/>
        <v>39179025</v>
      </c>
      <c r="N10" s="32">
        <f t="shared" si="0"/>
        <v>98205733</v>
      </c>
      <c r="O10" s="32">
        <f t="shared" si="0"/>
        <v>69436354</v>
      </c>
      <c r="P10" s="32">
        <f t="shared" si="0"/>
        <v>206821112</v>
      </c>
      <c r="Q10" s="32">
        <f t="shared" si="0"/>
        <v>31335280</v>
      </c>
      <c r="R10" s="32">
        <f t="shared" si="0"/>
        <v>30824034</v>
      </c>
      <c r="S10" s="32">
        <f t="shared" si="0"/>
        <v>16372078</v>
      </c>
      <c r="T10" s="32">
        <f t="shared" si="0"/>
        <v>78531392</v>
      </c>
      <c r="U10" s="32">
        <f t="shared" si="0"/>
        <v>501810557</v>
      </c>
      <c r="V10" s="32">
        <f t="shared" si="0"/>
        <v>521645370</v>
      </c>
      <c r="W10" s="32">
        <f t="shared" si="0"/>
        <v>-19834813</v>
      </c>
      <c r="X10" s="33">
        <f>+IF(V10&lt;&gt;0,(W10/V10)*100,0)</f>
        <v>-3.8023558035222282</v>
      </c>
      <c r="Y10" s="34">
        <f t="shared" si="0"/>
        <v>521645370</v>
      </c>
    </row>
    <row r="11" spans="1:25" ht="13.5">
      <c r="A11" s="24" t="s">
        <v>36</v>
      </c>
      <c r="B11" s="2">
        <v>120863109</v>
      </c>
      <c r="C11" s="25">
        <v>159546215</v>
      </c>
      <c r="D11" s="26">
        <v>161640415</v>
      </c>
      <c r="E11" s="26">
        <v>10934541</v>
      </c>
      <c r="F11" s="26">
        <v>10759931</v>
      </c>
      <c r="G11" s="26">
        <v>11010104</v>
      </c>
      <c r="H11" s="26">
        <v>32704576</v>
      </c>
      <c r="I11" s="26">
        <v>11210225</v>
      </c>
      <c r="J11" s="26">
        <v>10815360</v>
      </c>
      <c r="K11" s="26">
        <v>3872</v>
      </c>
      <c r="L11" s="26">
        <v>22029457</v>
      </c>
      <c r="M11" s="26">
        <v>22953336</v>
      </c>
      <c r="N11" s="26">
        <v>11593220</v>
      </c>
      <c r="O11" s="26">
        <v>10786750</v>
      </c>
      <c r="P11" s="26">
        <v>45333306</v>
      </c>
      <c r="Q11" s="26">
        <v>12504970</v>
      </c>
      <c r="R11" s="26">
        <v>12387928</v>
      </c>
      <c r="S11" s="26">
        <v>11965598</v>
      </c>
      <c r="T11" s="26">
        <v>36858496</v>
      </c>
      <c r="U11" s="26">
        <v>136925835</v>
      </c>
      <c r="V11" s="26">
        <v>161640415</v>
      </c>
      <c r="W11" s="26">
        <v>-24714580</v>
      </c>
      <c r="X11" s="27">
        <v>-15.29</v>
      </c>
      <c r="Y11" s="28">
        <v>161640415</v>
      </c>
    </row>
    <row r="12" spans="1:25" ht="13.5">
      <c r="A12" s="24" t="s">
        <v>37</v>
      </c>
      <c r="B12" s="2">
        <v>9283207</v>
      </c>
      <c r="C12" s="25">
        <v>10769095</v>
      </c>
      <c r="D12" s="26">
        <v>10769095</v>
      </c>
      <c r="E12" s="26">
        <v>772578</v>
      </c>
      <c r="F12" s="26">
        <v>787549</v>
      </c>
      <c r="G12" s="26">
        <v>786322</v>
      </c>
      <c r="H12" s="26">
        <v>2346449</v>
      </c>
      <c r="I12" s="26">
        <v>785947</v>
      </c>
      <c r="J12" s="26">
        <v>789092</v>
      </c>
      <c r="K12" s="26">
        <v>0</v>
      </c>
      <c r="L12" s="26">
        <v>1575039</v>
      </c>
      <c r="M12" s="26">
        <v>1825426</v>
      </c>
      <c r="N12" s="26">
        <v>822093</v>
      </c>
      <c r="O12" s="26">
        <v>805529</v>
      </c>
      <c r="P12" s="26">
        <v>3453048</v>
      </c>
      <c r="Q12" s="26">
        <v>826545</v>
      </c>
      <c r="R12" s="26">
        <v>649333</v>
      </c>
      <c r="S12" s="26">
        <v>1042480</v>
      </c>
      <c r="T12" s="26">
        <v>2518358</v>
      </c>
      <c r="U12" s="26">
        <v>9892894</v>
      </c>
      <c r="V12" s="26">
        <v>10769095</v>
      </c>
      <c r="W12" s="26">
        <v>-876201</v>
      </c>
      <c r="X12" s="27">
        <v>-8.14</v>
      </c>
      <c r="Y12" s="28">
        <v>10769095</v>
      </c>
    </row>
    <row r="13" spans="1:25" ht="13.5">
      <c r="A13" s="24" t="s">
        <v>213</v>
      </c>
      <c r="B13" s="2">
        <v>25676515</v>
      </c>
      <c r="C13" s="25">
        <v>34147760</v>
      </c>
      <c r="D13" s="26">
        <v>34147760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4093347</v>
      </c>
      <c r="T13" s="26">
        <v>4093347</v>
      </c>
      <c r="U13" s="26">
        <v>4093347</v>
      </c>
      <c r="V13" s="26">
        <v>34147760</v>
      </c>
      <c r="W13" s="26">
        <v>-30054413</v>
      </c>
      <c r="X13" s="27">
        <v>-88.01</v>
      </c>
      <c r="Y13" s="28">
        <v>34147760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133257089</v>
      </c>
      <c r="C15" s="25">
        <v>164965580</v>
      </c>
      <c r="D15" s="26">
        <v>164965580</v>
      </c>
      <c r="E15" s="26">
        <v>384</v>
      </c>
      <c r="F15" s="26">
        <v>18716265</v>
      </c>
      <c r="G15" s="26">
        <v>18276974</v>
      </c>
      <c r="H15" s="26">
        <v>36993623</v>
      </c>
      <c r="I15" s="26">
        <v>11512865</v>
      </c>
      <c r="J15" s="26">
        <v>12736613</v>
      </c>
      <c r="K15" s="26">
        <v>11785672</v>
      </c>
      <c r="L15" s="26">
        <v>36035150</v>
      </c>
      <c r="M15" s="26">
        <v>11820063</v>
      </c>
      <c r="N15" s="26">
        <v>11146903</v>
      </c>
      <c r="O15" s="26">
        <v>11520797</v>
      </c>
      <c r="P15" s="26">
        <v>34487763</v>
      </c>
      <c r="Q15" s="26">
        <v>10313542</v>
      </c>
      <c r="R15" s="26">
        <v>9281471</v>
      </c>
      <c r="S15" s="26">
        <v>33266083</v>
      </c>
      <c r="T15" s="26">
        <v>52861096</v>
      </c>
      <c r="U15" s="26">
        <v>160377632</v>
      </c>
      <c r="V15" s="26">
        <v>164965580</v>
      </c>
      <c r="W15" s="26">
        <v>-4587948</v>
      </c>
      <c r="X15" s="27">
        <v>-2.78</v>
      </c>
      <c r="Y15" s="28">
        <v>164965580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160581040</v>
      </c>
      <c r="C17" s="25">
        <v>214476770</v>
      </c>
      <c r="D17" s="26">
        <v>197096460</v>
      </c>
      <c r="E17" s="26">
        <v>3453263</v>
      </c>
      <c r="F17" s="26">
        <v>12163165</v>
      </c>
      <c r="G17" s="26">
        <v>8590444</v>
      </c>
      <c r="H17" s="26">
        <v>24206872</v>
      </c>
      <c r="I17" s="26">
        <v>10298320</v>
      </c>
      <c r="J17" s="26">
        <v>14633386</v>
      </c>
      <c r="K17" s="26">
        <v>8387603</v>
      </c>
      <c r="L17" s="26">
        <v>33319309</v>
      </c>
      <c r="M17" s="26">
        <v>20268154</v>
      </c>
      <c r="N17" s="26">
        <v>12310355</v>
      </c>
      <c r="O17" s="26">
        <v>12658646</v>
      </c>
      <c r="P17" s="26">
        <v>45237155</v>
      </c>
      <c r="Q17" s="26">
        <v>12950577</v>
      </c>
      <c r="R17" s="26">
        <v>14857470</v>
      </c>
      <c r="S17" s="26">
        <v>-408200</v>
      </c>
      <c r="T17" s="26">
        <v>27399847</v>
      </c>
      <c r="U17" s="26">
        <v>130163183</v>
      </c>
      <c r="V17" s="26">
        <v>197096460</v>
      </c>
      <c r="W17" s="26">
        <v>-66933277</v>
      </c>
      <c r="X17" s="27">
        <v>-33.96</v>
      </c>
      <c r="Y17" s="28">
        <v>197096460</v>
      </c>
    </row>
    <row r="18" spans="1:25" ht="13.5">
      <c r="A18" s="36" t="s">
        <v>43</v>
      </c>
      <c r="B18" s="37">
        <f>SUM(B11:B17)</f>
        <v>449660960</v>
      </c>
      <c r="C18" s="38">
        <f aca="true" t="shared" si="1" ref="C18:Y18">SUM(C11:C17)</f>
        <v>583905420</v>
      </c>
      <c r="D18" s="39">
        <f t="shared" si="1"/>
        <v>568619310</v>
      </c>
      <c r="E18" s="39">
        <f t="shared" si="1"/>
        <v>15160766</v>
      </c>
      <c r="F18" s="39">
        <f t="shared" si="1"/>
        <v>42426910</v>
      </c>
      <c r="G18" s="39">
        <f t="shared" si="1"/>
        <v>38663844</v>
      </c>
      <c r="H18" s="39">
        <f t="shared" si="1"/>
        <v>96251520</v>
      </c>
      <c r="I18" s="39">
        <f t="shared" si="1"/>
        <v>33807357</v>
      </c>
      <c r="J18" s="39">
        <f t="shared" si="1"/>
        <v>38974451</v>
      </c>
      <c r="K18" s="39">
        <f t="shared" si="1"/>
        <v>20177147</v>
      </c>
      <c r="L18" s="39">
        <f t="shared" si="1"/>
        <v>92958955</v>
      </c>
      <c r="M18" s="39">
        <f t="shared" si="1"/>
        <v>56866979</v>
      </c>
      <c r="N18" s="39">
        <f t="shared" si="1"/>
        <v>35872571</v>
      </c>
      <c r="O18" s="39">
        <f t="shared" si="1"/>
        <v>35771722</v>
      </c>
      <c r="P18" s="39">
        <f t="shared" si="1"/>
        <v>128511272</v>
      </c>
      <c r="Q18" s="39">
        <f t="shared" si="1"/>
        <v>36595634</v>
      </c>
      <c r="R18" s="39">
        <f t="shared" si="1"/>
        <v>37176202</v>
      </c>
      <c r="S18" s="39">
        <f t="shared" si="1"/>
        <v>49959308</v>
      </c>
      <c r="T18" s="39">
        <f t="shared" si="1"/>
        <v>123731144</v>
      </c>
      <c r="U18" s="39">
        <f t="shared" si="1"/>
        <v>441452891</v>
      </c>
      <c r="V18" s="39">
        <f t="shared" si="1"/>
        <v>568619310</v>
      </c>
      <c r="W18" s="39">
        <f t="shared" si="1"/>
        <v>-127166419</v>
      </c>
      <c r="X18" s="33">
        <f>+IF(V18&lt;&gt;0,(W18/V18)*100,0)</f>
        <v>-22.364069732348696</v>
      </c>
      <c r="Y18" s="40">
        <f t="shared" si="1"/>
        <v>568619310</v>
      </c>
    </row>
    <row r="19" spans="1:25" ht="13.5">
      <c r="A19" s="36" t="s">
        <v>44</v>
      </c>
      <c r="B19" s="41">
        <f>+B10-B18</f>
        <v>-25443310</v>
      </c>
      <c r="C19" s="42">
        <f aca="true" t="shared" si="2" ref="C19:Y19">+C10-C18</f>
        <v>-30417000</v>
      </c>
      <c r="D19" s="43">
        <f t="shared" si="2"/>
        <v>-46973940</v>
      </c>
      <c r="E19" s="43">
        <f t="shared" si="2"/>
        <v>47430882</v>
      </c>
      <c r="F19" s="43">
        <f t="shared" si="2"/>
        <v>3480066</v>
      </c>
      <c r="G19" s="43">
        <f t="shared" si="2"/>
        <v>-8765167</v>
      </c>
      <c r="H19" s="43">
        <f t="shared" si="2"/>
        <v>42145781</v>
      </c>
      <c r="I19" s="43">
        <f t="shared" si="2"/>
        <v>-6302654</v>
      </c>
      <c r="J19" s="43">
        <f t="shared" si="2"/>
        <v>-20541072</v>
      </c>
      <c r="K19" s="43">
        <f t="shared" si="2"/>
        <v>11945523</v>
      </c>
      <c r="L19" s="43">
        <f t="shared" si="2"/>
        <v>-14898203</v>
      </c>
      <c r="M19" s="43">
        <f t="shared" si="2"/>
        <v>-17687954</v>
      </c>
      <c r="N19" s="43">
        <f t="shared" si="2"/>
        <v>62333162</v>
      </c>
      <c r="O19" s="43">
        <f t="shared" si="2"/>
        <v>33664632</v>
      </c>
      <c r="P19" s="43">
        <f t="shared" si="2"/>
        <v>78309840</v>
      </c>
      <c r="Q19" s="43">
        <f t="shared" si="2"/>
        <v>-5260354</v>
      </c>
      <c r="R19" s="43">
        <f t="shared" si="2"/>
        <v>-6352168</v>
      </c>
      <c r="S19" s="43">
        <f t="shared" si="2"/>
        <v>-33587230</v>
      </c>
      <c r="T19" s="43">
        <f t="shared" si="2"/>
        <v>-45199752</v>
      </c>
      <c r="U19" s="43">
        <f t="shared" si="2"/>
        <v>60357666</v>
      </c>
      <c r="V19" s="43">
        <f>IF(D10=D18,0,V10-V18)</f>
        <v>-46973940</v>
      </c>
      <c r="W19" s="43">
        <f t="shared" si="2"/>
        <v>107331606</v>
      </c>
      <c r="X19" s="44">
        <f>+IF(V19&lt;&gt;0,(W19/V19)*100,0)</f>
        <v>-228.49181056560295</v>
      </c>
      <c r="Y19" s="45">
        <f t="shared" si="2"/>
        <v>-46973940</v>
      </c>
    </row>
    <row r="20" spans="1:25" ht="13.5">
      <c r="A20" s="24" t="s">
        <v>45</v>
      </c>
      <c r="B20" s="2">
        <v>26327950</v>
      </c>
      <c r="C20" s="25">
        <v>15118000</v>
      </c>
      <c r="D20" s="26">
        <v>15118000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15118000</v>
      </c>
      <c r="W20" s="26">
        <v>-15118000</v>
      </c>
      <c r="X20" s="27">
        <v>-100</v>
      </c>
      <c r="Y20" s="28">
        <v>15118000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884640</v>
      </c>
      <c r="C22" s="53">
        <f aca="true" t="shared" si="3" ref="C22:Y22">SUM(C19:C21)</f>
        <v>-15299000</v>
      </c>
      <c r="D22" s="54">
        <f t="shared" si="3"/>
        <v>-31855940</v>
      </c>
      <c r="E22" s="54">
        <f t="shared" si="3"/>
        <v>47430882</v>
      </c>
      <c r="F22" s="54">
        <f t="shared" si="3"/>
        <v>3480066</v>
      </c>
      <c r="G22" s="54">
        <f t="shared" si="3"/>
        <v>-8765167</v>
      </c>
      <c r="H22" s="54">
        <f t="shared" si="3"/>
        <v>42145781</v>
      </c>
      <c r="I22" s="54">
        <f t="shared" si="3"/>
        <v>-6302654</v>
      </c>
      <c r="J22" s="54">
        <f t="shared" si="3"/>
        <v>-20541072</v>
      </c>
      <c r="K22" s="54">
        <f t="shared" si="3"/>
        <v>11945523</v>
      </c>
      <c r="L22" s="54">
        <f t="shared" si="3"/>
        <v>-14898203</v>
      </c>
      <c r="M22" s="54">
        <f t="shared" si="3"/>
        <v>-17687954</v>
      </c>
      <c r="N22" s="54">
        <f t="shared" si="3"/>
        <v>62333162</v>
      </c>
      <c r="O22" s="54">
        <f t="shared" si="3"/>
        <v>33664632</v>
      </c>
      <c r="P22" s="54">
        <f t="shared" si="3"/>
        <v>78309840</v>
      </c>
      <c r="Q22" s="54">
        <f t="shared" si="3"/>
        <v>-5260354</v>
      </c>
      <c r="R22" s="54">
        <f t="shared" si="3"/>
        <v>-6352168</v>
      </c>
      <c r="S22" s="54">
        <f t="shared" si="3"/>
        <v>-33587230</v>
      </c>
      <c r="T22" s="54">
        <f t="shared" si="3"/>
        <v>-45199752</v>
      </c>
      <c r="U22" s="54">
        <f t="shared" si="3"/>
        <v>60357666</v>
      </c>
      <c r="V22" s="54">
        <f t="shared" si="3"/>
        <v>-31855940</v>
      </c>
      <c r="W22" s="54">
        <f t="shared" si="3"/>
        <v>92213606</v>
      </c>
      <c r="X22" s="55">
        <f>+IF(V22&lt;&gt;0,(W22/V22)*100,0)</f>
        <v>-289.47067956556924</v>
      </c>
      <c r="Y22" s="56">
        <f t="shared" si="3"/>
        <v>-31855940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884640</v>
      </c>
      <c r="C24" s="42">
        <f aca="true" t="shared" si="4" ref="C24:Y24">SUM(C22:C23)</f>
        <v>-15299000</v>
      </c>
      <c r="D24" s="43">
        <f t="shared" si="4"/>
        <v>-31855940</v>
      </c>
      <c r="E24" s="43">
        <f t="shared" si="4"/>
        <v>47430882</v>
      </c>
      <c r="F24" s="43">
        <f t="shared" si="4"/>
        <v>3480066</v>
      </c>
      <c r="G24" s="43">
        <f t="shared" si="4"/>
        <v>-8765167</v>
      </c>
      <c r="H24" s="43">
        <f t="shared" si="4"/>
        <v>42145781</v>
      </c>
      <c r="I24" s="43">
        <f t="shared" si="4"/>
        <v>-6302654</v>
      </c>
      <c r="J24" s="43">
        <f t="shared" si="4"/>
        <v>-20541072</v>
      </c>
      <c r="K24" s="43">
        <f t="shared" si="4"/>
        <v>11945523</v>
      </c>
      <c r="L24" s="43">
        <f t="shared" si="4"/>
        <v>-14898203</v>
      </c>
      <c r="M24" s="43">
        <f t="shared" si="4"/>
        <v>-17687954</v>
      </c>
      <c r="N24" s="43">
        <f t="shared" si="4"/>
        <v>62333162</v>
      </c>
      <c r="O24" s="43">
        <f t="shared" si="4"/>
        <v>33664632</v>
      </c>
      <c r="P24" s="43">
        <f t="shared" si="4"/>
        <v>78309840</v>
      </c>
      <c r="Q24" s="43">
        <f t="shared" si="4"/>
        <v>-5260354</v>
      </c>
      <c r="R24" s="43">
        <f t="shared" si="4"/>
        <v>-6352168</v>
      </c>
      <c r="S24" s="43">
        <f t="shared" si="4"/>
        <v>-33587230</v>
      </c>
      <c r="T24" s="43">
        <f t="shared" si="4"/>
        <v>-45199752</v>
      </c>
      <c r="U24" s="43">
        <f t="shared" si="4"/>
        <v>60357666</v>
      </c>
      <c r="V24" s="43">
        <f t="shared" si="4"/>
        <v>-31855940</v>
      </c>
      <c r="W24" s="43">
        <f t="shared" si="4"/>
        <v>92213606</v>
      </c>
      <c r="X24" s="44">
        <f>+IF(V24&lt;&gt;0,(W24/V24)*100,0)</f>
        <v>-289.47067956556924</v>
      </c>
      <c r="Y24" s="45">
        <f t="shared" si="4"/>
        <v>-31855940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65086158</v>
      </c>
      <c r="C27" s="65">
        <v>344317150</v>
      </c>
      <c r="D27" s="66">
        <v>133025810</v>
      </c>
      <c r="E27" s="66">
        <v>0</v>
      </c>
      <c r="F27" s="66">
        <v>2862710</v>
      </c>
      <c r="G27" s="66">
        <v>2635398</v>
      </c>
      <c r="H27" s="66">
        <v>5498108</v>
      </c>
      <c r="I27" s="66">
        <v>1894104</v>
      </c>
      <c r="J27" s="66">
        <v>998676</v>
      </c>
      <c r="K27" s="66">
        <v>4298192</v>
      </c>
      <c r="L27" s="66">
        <v>7190972</v>
      </c>
      <c r="M27" s="66">
        <v>102409</v>
      </c>
      <c r="N27" s="66">
        <v>4446949</v>
      </c>
      <c r="O27" s="66">
        <v>10267834</v>
      </c>
      <c r="P27" s="66">
        <v>14817192</v>
      </c>
      <c r="Q27" s="66">
        <v>1329508</v>
      </c>
      <c r="R27" s="66">
        <v>6473754</v>
      </c>
      <c r="S27" s="66">
        <v>21160355</v>
      </c>
      <c r="T27" s="66">
        <v>28963617</v>
      </c>
      <c r="U27" s="66">
        <v>56469889</v>
      </c>
      <c r="V27" s="66">
        <v>133025810</v>
      </c>
      <c r="W27" s="66">
        <v>-76555921</v>
      </c>
      <c r="X27" s="67">
        <v>-57.55</v>
      </c>
      <c r="Y27" s="68">
        <v>133025810</v>
      </c>
    </row>
    <row r="28" spans="1:25" ht="13.5">
      <c r="A28" s="69" t="s">
        <v>45</v>
      </c>
      <c r="B28" s="2">
        <v>52020260</v>
      </c>
      <c r="C28" s="25">
        <v>245537680</v>
      </c>
      <c r="D28" s="26">
        <v>51325600</v>
      </c>
      <c r="E28" s="26">
        <v>0</v>
      </c>
      <c r="F28" s="26">
        <v>2862710</v>
      </c>
      <c r="G28" s="26">
        <v>2461714</v>
      </c>
      <c r="H28" s="26">
        <v>5324424</v>
      </c>
      <c r="I28" s="26">
        <v>1761413</v>
      </c>
      <c r="J28" s="26">
        <v>998676</v>
      </c>
      <c r="K28" s="26">
        <v>2017903</v>
      </c>
      <c r="L28" s="26">
        <v>4777992</v>
      </c>
      <c r="M28" s="26">
        <v>0</v>
      </c>
      <c r="N28" s="26">
        <v>4213142</v>
      </c>
      <c r="O28" s="26">
        <v>6997377</v>
      </c>
      <c r="P28" s="26">
        <v>11210519</v>
      </c>
      <c r="Q28" s="26">
        <v>333508</v>
      </c>
      <c r="R28" s="26">
        <v>6138699</v>
      </c>
      <c r="S28" s="26">
        <v>15505339</v>
      </c>
      <c r="T28" s="26">
        <v>21977546</v>
      </c>
      <c r="U28" s="26">
        <v>43290481</v>
      </c>
      <c r="V28" s="26">
        <v>51325600</v>
      </c>
      <c r="W28" s="26">
        <v>-8035119</v>
      </c>
      <c r="X28" s="27">
        <v>-15.66</v>
      </c>
      <c r="Y28" s="28">
        <v>51325600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58900000</v>
      </c>
      <c r="D30" s="26">
        <v>55354500</v>
      </c>
      <c r="E30" s="26">
        <v>0</v>
      </c>
      <c r="F30" s="26">
        <v>0</v>
      </c>
      <c r="G30" s="26">
        <v>173684</v>
      </c>
      <c r="H30" s="26">
        <v>173684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80535</v>
      </c>
      <c r="S30" s="26">
        <v>0</v>
      </c>
      <c r="T30" s="26">
        <v>80535</v>
      </c>
      <c r="U30" s="26">
        <v>254219</v>
      </c>
      <c r="V30" s="26">
        <v>55354500</v>
      </c>
      <c r="W30" s="26">
        <v>-55100281</v>
      </c>
      <c r="X30" s="27">
        <v>-99.54</v>
      </c>
      <c r="Y30" s="28">
        <v>55354500</v>
      </c>
    </row>
    <row r="31" spans="1:25" ht="13.5">
      <c r="A31" s="24" t="s">
        <v>52</v>
      </c>
      <c r="B31" s="2">
        <v>13355872</v>
      </c>
      <c r="C31" s="25">
        <v>39879470</v>
      </c>
      <c r="D31" s="26">
        <v>26489310</v>
      </c>
      <c r="E31" s="26">
        <v>0</v>
      </c>
      <c r="F31" s="26">
        <v>0</v>
      </c>
      <c r="G31" s="26">
        <v>0</v>
      </c>
      <c r="H31" s="26">
        <v>0</v>
      </c>
      <c r="I31" s="26">
        <v>132691</v>
      </c>
      <c r="J31" s="26">
        <v>0</v>
      </c>
      <c r="K31" s="26">
        <v>2280289</v>
      </c>
      <c r="L31" s="26">
        <v>2412980</v>
      </c>
      <c r="M31" s="26">
        <v>102409</v>
      </c>
      <c r="N31" s="26">
        <v>233807</v>
      </c>
      <c r="O31" s="26">
        <v>3270457</v>
      </c>
      <c r="P31" s="26">
        <v>3606673</v>
      </c>
      <c r="Q31" s="26">
        <v>996000</v>
      </c>
      <c r="R31" s="26">
        <v>254520</v>
      </c>
      <c r="S31" s="26">
        <v>5655017</v>
      </c>
      <c r="T31" s="26">
        <v>6905537</v>
      </c>
      <c r="U31" s="26">
        <v>12925190</v>
      </c>
      <c r="V31" s="26">
        <v>26489310</v>
      </c>
      <c r="W31" s="26">
        <v>-13564120</v>
      </c>
      <c r="X31" s="27">
        <v>-51.21</v>
      </c>
      <c r="Y31" s="28">
        <v>26489310</v>
      </c>
    </row>
    <row r="32" spans="1:25" ht="13.5">
      <c r="A32" s="36" t="s">
        <v>53</v>
      </c>
      <c r="B32" s="3">
        <f>SUM(B28:B31)</f>
        <v>65376132</v>
      </c>
      <c r="C32" s="65">
        <f aca="true" t="shared" si="5" ref="C32:Y32">SUM(C28:C31)</f>
        <v>344317150</v>
      </c>
      <c r="D32" s="66">
        <f t="shared" si="5"/>
        <v>133169410</v>
      </c>
      <c r="E32" s="66">
        <f t="shared" si="5"/>
        <v>0</v>
      </c>
      <c r="F32" s="66">
        <f t="shared" si="5"/>
        <v>2862710</v>
      </c>
      <c r="G32" s="66">
        <f t="shared" si="5"/>
        <v>2635398</v>
      </c>
      <c r="H32" s="66">
        <f t="shared" si="5"/>
        <v>5498108</v>
      </c>
      <c r="I32" s="66">
        <f t="shared" si="5"/>
        <v>1894104</v>
      </c>
      <c r="J32" s="66">
        <f t="shared" si="5"/>
        <v>998676</v>
      </c>
      <c r="K32" s="66">
        <f t="shared" si="5"/>
        <v>4298192</v>
      </c>
      <c r="L32" s="66">
        <f t="shared" si="5"/>
        <v>7190972</v>
      </c>
      <c r="M32" s="66">
        <f t="shared" si="5"/>
        <v>102409</v>
      </c>
      <c r="N32" s="66">
        <f t="shared" si="5"/>
        <v>4446949</v>
      </c>
      <c r="O32" s="66">
        <f t="shared" si="5"/>
        <v>10267834</v>
      </c>
      <c r="P32" s="66">
        <f t="shared" si="5"/>
        <v>14817192</v>
      </c>
      <c r="Q32" s="66">
        <f t="shared" si="5"/>
        <v>1329508</v>
      </c>
      <c r="R32" s="66">
        <f t="shared" si="5"/>
        <v>6473754</v>
      </c>
      <c r="S32" s="66">
        <f t="shared" si="5"/>
        <v>21160356</v>
      </c>
      <c r="T32" s="66">
        <f t="shared" si="5"/>
        <v>28963618</v>
      </c>
      <c r="U32" s="66">
        <f t="shared" si="5"/>
        <v>56469890</v>
      </c>
      <c r="V32" s="66">
        <f t="shared" si="5"/>
        <v>133169410</v>
      </c>
      <c r="W32" s="66">
        <f t="shared" si="5"/>
        <v>-76699520</v>
      </c>
      <c r="X32" s="67">
        <f>+IF(V32&lt;&gt;0,(W32/V32)*100,0)</f>
        <v>-57.5954492852375</v>
      </c>
      <c r="Y32" s="68">
        <f t="shared" si="5"/>
        <v>133169410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96030935</v>
      </c>
      <c r="C35" s="25">
        <v>57267000</v>
      </c>
      <c r="D35" s="26">
        <v>127434000</v>
      </c>
      <c r="E35" s="26">
        <v>38210048</v>
      </c>
      <c r="F35" s="26">
        <v>1906325</v>
      </c>
      <c r="G35" s="26">
        <v>-1874612</v>
      </c>
      <c r="H35" s="26">
        <v>38241761</v>
      </c>
      <c r="I35" s="26">
        <v>-13376330</v>
      </c>
      <c r="J35" s="26">
        <v>-13110226</v>
      </c>
      <c r="K35" s="26">
        <v>45738925</v>
      </c>
      <c r="L35" s="26">
        <v>19252369</v>
      </c>
      <c r="M35" s="26">
        <v>24485373</v>
      </c>
      <c r="N35" s="26">
        <v>-25627047</v>
      </c>
      <c r="O35" s="26">
        <v>40827239</v>
      </c>
      <c r="P35" s="26">
        <v>39685565</v>
      </c>
      <c r="Q35" s="26">
        <v>36886631</v>
      </c>
      <c r="R35" s="26">
        <v>-34340681</v>
      </c>
      <c r="S35" s="26">
        <v>-37381883</v>
      </c>
      <c r="T35" s="26">
        <v>-34835933</v>
      </c>
      <c r="U35" s="26">
        <v>62343762</v>
      </c>
      <c r="V35" s="26">
        <v>127434000</v>
      </c>
      <c r="W35" s="26">
        <v>-65090238</v>
      </c>
      <c r="X35" s="27">
        <v>-51.08</v>
      </c>
      <c r="Y35" s="28">
        <v>127434000</v>
      </c>
    </row>
    <row r="36" spans="1:25" ht="13.5">
      <c r="A36" s="24" t="s">
        <v>56</v>
      </c>
      <c r="B36" s="2">
        <v>316662505</v>
      </c>
      <c r="C36" s="25">
        <v>741673000</v>
      </c>
      <c r="D36" s="26">
        <v>741673000</v>
      </c>
      <c r="E36" s="26">
        <v>0</v>
      </c>
      <c r="F36" s="26">
        <v>2862711</v>
      </c>
      <c r="G36" s="26">
        <v>2635397</v>
      </c>
      <c r="H36" s="26">
        <v>5498108</v>
      </c>
      <c r="I36" s="26">
        <v>931490</v>
      </c>
      <c r="J36" s="26">
        <v>431290</v>
      </c>
      <c r="K36" s="26">
        <v>4298192</v>
      </c>
      <c r="L36" s="26">
        <v>5660972</v>
      </c>
      <c r="M36" s="26">
        <v>102409</v>
      </c>
      <c r="N36" s="26">
        <v>4446984</v>
      </c>
      <c r="O36" s="26">
        <v>10267799</v>
      </c>
      <c r="P36" s="26">
        <v>14817192</v>
      </c>
      <c r="Q36" s="26">
        <v>662493</v>
      </c>
      <c r="R36" s="26">
        <v>6367753</v>
      </c>
      <c r="S36" s="26">
        <v>13516205</v>
      </c>
      <c r="T36" s="26">
        <v>20546451</v>
      </c>
      <c r="U36" s="26">
        <v>46522723</v>
      </c>
      <c r="V36" s="26">
        <v>741673000</v>
      </c>
      <c r="W36" s="26">
        <v>-695150277</v>
      </c>
      <c r="X36" s="27">
        <v>-93.73</v>
      </c>
      <c r="Y36" s="28">
        <v>741673000</v>
      </c>
    </row>
    <row r="37" spans="1:25" ht="13.5">
      <c r="A37" s="24" t="s">
        <v>57</v>
      </c>
      <c r="B37" s="2">
        <v>132057685</v>
      </c>
      <c r="C37" s="25">
        <v>62635000</v>
      </c>
      <c r="D37" s="26">
        <v>62635000</v>
      </c>
      <c r="E37" s="26">
        <v>-9670458</v>
      </c>
      <c r="F37" s="26">
        <v>-3006617</v>
      </c>
      <c r="G37" s="26">
        <v>7005406</v>
      </c>
      <c r="H37" s="26">
        <v>-5671669</v>
      </c>
      <c r="I37" s="26">
        <v>-8051941</v>
      </c>
      <c r="J37" s="26">
        <v>6250782</v>
      </c>
      <c r="K37" s="26">
        <v>35132859</v>
      </c>
      <c r="L37" s="26">
        <v>33331700</v>
      </c>
      <c r="M37" s="26">
        <v>41575730</v>
      </c>
      <c r="N37" s="26">
        <v>-82495886</v>
      </c>
      <c r="O37" s="26">
        <v>10367532</v>
      </c>
      <c r="P37" s="26">
        <v>-30552624</v>
      </c>
      <c r="Q37" s="26">
        <v>43272651</v>
      </c>
      <c r="R37" s="26">
        <v>-26871867</v>
      </c>
      <c r="S37" s="26">
        <v>-9496483</v>
      </c>
      <c r="T37" s="26">
        <v>6904301</v>
      </c>
      <c r="U37" s="26">
        <v>4011708</v>
      </c>
      <c r="V37" s="26">
        <v>62635000</v>
      </c>
      <c r="W37" s="26">
        <v>-58623292</v>
      </c>
      <c r="X37" s="27">
        <v>-93.6</v>
      </c>
      <c r="Y37" s="28">
        <v>62635000</v>
      </c>
    </row>
    <row r="38" spans="1:25" ht="13.5">
      <c r="A38" s="24" t="s">
        <v>58</v>
      </c>
      <c r="B38" s="2">
        <v>4534873</v>
      </c>
      <c r="C38" s="25">
        <v>64300000</v>
      </c>
      <c r="D38" s="26">
        <v>10000000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10000000</v>
      </c>
      <c r="W38" s="26">
        <v>-10000000</v>
      </c>
      <c r="X38" s="27">
        <v>-100</v>
      </c>
      <c r="Y38" s="28">
        <v>10000000</v>
      </c>
    </row>
    <row r="39" spans="1:25" ht="13.5">
      <c r="A39" s="24" t="s">
        <v>59</v>
      </c>
      <c r="B39" s="2">
        <v>276100882</v>
      </c>
      <c r="C39" s="25">
        <v>672005000</v>
      </c>
      <c r="D39" s="26">
        <v>796472000</v>
      </c>
      <c r="E39" s="26">
        <v>47880506</v>
      </c>
      <c r="F39" s="26">
        <v>7775653</v>
      </c>
      <c r="G39" s="26">
        <v>-6244621</v>
      </c>
      <c r="H39" s="26">
        <v>49411538</v>
      </c>
      <c r="I39" s="26">
        <v>-4392899</v>
      </c>
      <c r="J39" s="26">
        <v>-18929718</v>
      </c>
      <c r="K39" s="26">
        <v>14904258</v>
      </c>
      <c r="L39" s="26">
        <v>-8418359</v>
      </c>
      <c r="M39" s="26">
        <v>-16987948</v>
      </c>
      <c r="N39" s="26">
        <v>61315823</v>
      </c>
      <c r="O39" s="26">
        <v>40727506</v>
      </c>
      <c r="P39" s="26">
        <v>85055381</v>
      </c>
      <c r="Q39" s="26">
        <v>-5723527</v>
      </c>
      <c r="R39" s="26">
        <v>-1101061</v>
      </c>
      <c r="S39" s="26">
        <v>-14369195</v>
      </c>
      <c r="T39" s="26">
        <v>-21193783</v>
      </c>
      <c r="U39" s="26">
        <v>104854777</v>
      </c>
      <c r="V39" s="26">
        <v>796472000</v>
      </c>
      <c r="W39" s="26">
        <v>-691617223</v>
      </c>
      <c r="X39" s="27">
        <v>-86.84</v>
      </c>
      <c r="Y39" s="28">
        <v>796472000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92643163</v>
      </c>
      <c r="C42" s="25">
        <v>82514748</v>
      </c>
      <c r="D42" s="26">
        <v>82514748</v>
      </c>
      <c r="E42" s="26">
        <v>18678650</v>
      </c>
      <c r="F42" s="26">
        <v>7875750</v>
      </c>
      <c r="G42" s="26">
        <v>6046410</v>
      </c>
      <c r="H42" s="26">
        <v>32600810</v>
      </c>
      <c r="I42" s="26">
        <v>-7623820</v>
      </c>
      <c r="J42" s="26">
        <v>34462370</v>
      </c>
      <c r="K42" s="26">
        <v>-51314300</v>
      </c>
      <c r="L42" s="26">
        <v>-24475750</v>
      </c>
      <c r="M42" s="26">
        <v>-7843260</v>
      </c>
      <c r="N42" s="26">
        <v>43911530</v>
      </c>
      <c r="O42" s="26">
        <v>18107120</v>
      </c>
      <c r="P42" s="26">
        <v>54175390</v>
      </c>
      <c r="Q42" s="26">
        <v>-19448700</v>
      </c>
      <c r="R42" s="26">
        <v>-8138740</v>
      </c>
      <c r="S42" s="26">
        <v>7481720</v>
      </c>
      <c r="T42" s="26">
        <v>-20105720</v>
      </c>
      <c r="U42" s="26">
        <v>42194730</v>
      </c>
      <c r="V42" s="26">
        <v>82514748</v>
      </c>
      <c r="W42" s="26">
        <v>-40320018</v>
      </c>
      <c r="X42" s="27">
        <v>-48.86</v>
      </c>
      <c r="Y42" s="28">
        <v>82514748</v>
      </c>
    </row>
    <row r="43" spans="1:25" ht="13.5">
      <c r="A43" s="24" t="s">
        <v>62</v>
      </c>
      <c r="B43" s="2">
        <v>-54201034</v>
      </c>
      <c r="C43" s="25">
        <v>0</v>
      </c>
      <c r="D43" s="26">
        <v>0</v>
      </c>
      <c r="E43" s="26">
        <v>-24000000</v>
      </c>
      <c r="F43" s="26">
        <v>-7705270</v>
      </c>
      <c r="G43" s="26">
        <v>-4461710</v>
      </c>
      <c r="H43" s="26">
        <v>-36166980</v>
      </c>
      <c r="I43" s="26">
        <v>11701210</v>
      </c>
      <c r="J43" s="26">
        <v>-8335320</v>
      </c>
      <c r="K43" s="26">
        <v>-27500000</v>
      </c>
      <c r="L43" s="26">
        <v>-24134110</v>
      </c>
      <c r="M43" s="26">
        <v>5000000</v>
      </c>
      <c r="N43" s="26">
        <v>14000000</v>
      </c>
      <c r="O43" s="26">
        <v>-7000810</v>
      </c>
      <c r="P43" s="26">
        <v>11999190</v>
      </c>
      <c r="Q43" s="26">
        <v>-1288550</v>
      </c>
      <c r="R43" s="26">
        <v>14817680</v>
      </c>
      <c r="S43" s="26">
        <v>-795460</v>
      </c>
      <c r="T43" s="26">
        <v>12733670</v>
      </c>
      <c r="U43" s="26">
        <v>-35568230</v>
      </c>
      <c r="V43" s="26">
        <v>0</v>
      </c>
      <c r="W43" s="26">
        <v>-35568230</v>
      </c>
      <c r="X43" s="27">
        <v>0</v>
      </c>
      <c r="Y43" s="28">
        <v>0</v>
      </c>
    </row>
    <row r="44" spans="1:25" ht="13.5">
      <c r="A44" s="24" t="s">
        <v>63</v>
      </c>
      <c r="B44" s="2">
        <v>-3516079</v>
      </c>
      <c r="C44" s="25">
        <v>0</v>
      </c>
      <c r="D44" s="26">
        <v>0</v>
      </c>
      <c r="E44" s="26">
        <v>-129270</v>
      </c>
      <c r="F44" s="26">
        <v>-129270</v>
      </c>
      <c r="G44" s="26">
        <v>-129270</v>
      </c>
      <c r="H44" s="26">
        <v>-387810</v>
      </c>
      <c r="I44" s="26">
        <v>-129270</v>
      </c>
      <c r="J44" s="26">
        <v>-129270</v>
      </c>
      <c r="K44" s="26">
        <v>-129270</v>
      </c>
      <c r="L44" s="26">
        <v>-387810</v>
      </c>
      <c r="M44" s="26">
        <v>-129270</v>
      </c>
      <c r="N44" s="26">
        <v>-129270</v>
      </c>
      <c r="O44" s="26">
        <v>-129270</v>
      </c>
      <c r="P44" s="26">
        <v>-387810</v>
      </c>
      <c r="Q44" s="26">
        <v>-129270</v>
      </c>
      <c r="R44" s="26">
        <v>0</v>
      </c>
      <c r="S44" s="26">
        <v>0</v>
      </c>
      <c r="T44" s="26">
        <v>-129270</v>
      </c>
      <c r="U44" s="26">
        <v>-1292700</v>
      </c>
      <c r="V44" s="26">
        <v>0</v>
      </c>
      <c r="W44" s="26">
        <v>-1292700</v>
      </c>
      <c r="X44" s="27">
        <v>0</v>
      </c>
      <c r="Y44" s="28">
        <v>0</v>
      </c>
    </row>
    <row r="45" spans="1:25" ht="13.5">
      <c r="A45" s="36" t="s">
        <v>64</v>
      </c>
      <c r="B45" s="3">
        <v>34926050</v>
      </c>
      <c r="C45" s="65">
        <v>82514748</v>
      </c>
      <c r="D45" s="66">
        <v>82514748</v>
      </c>
      <c r="E45" s="66">
        <v>-2557180</v>
      </c>
      <c r="F45" s="66">
        <v>-2515970</v>
      </c>
      <c r="G45" s="66">
        <v>-1060540</v>
      </c>
      <c r="H45" s="66">
        <v>-1060540</v>
      </c>
      <c r="I45" s="66">
        <v>2887580</v>
      </c>
      <c r="J45" s="66">
        <v>28885360</v>
      </c>
      <c r="K45" s="66">
        <v>-50058210</v>
      </c>
      <c r="L45" s="66">
        <v>-50058210</v>
      </c>
      <c r="M45" s="66">
        <v>-53030740</v>
      </c>
      <c r="N45" s="66">
        <v>4751520</v>
      </c>
      <c r="O45" s="66">
        <v>15728560</v>
      </c>
      <c r="P45" s="66">
        <v>15728560</v>
      </c>
      <c r="Q45" s="66">
        <v>-5137960</v>
      </c>
      <c r="R45" s="66">
        <v>1540980</v>
      </c>
      <c r="S45" s="66">
        <v>8227240</v>
      </c>
      <c r="T45" s="66">
        <v>8227240</v>
      </c>
      <c r="U45" s="66">
        <v>8227240</v>
      </c>
      <c r="V45" s="66">
        <v>82514748</v>
      </c>
      <c r="W45" s="66">
        <v>-74287508</v>
      </c>
      <c r="X45" s="67">
        <v>-90.03</v>
      </c>
      <c r="Y45" s="68">
        <v>82514748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30692602</v>
      </c>
      <c r="C49" s="95">
        <v>16053425</v>
      </c>
      <c r="D49" s="20">
        <v>11726899</v>
      </c>
      <c r="E49" s="20">
        <v>0</v>
      </c>
      <c r="F49" s="20">
        <v>0</v>
      </c>
      <c r="G49" s="20">
        <v>0</v>
      </c>
      <c r="H49" s="20">
        <v>324458124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382931050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10795651</v>
      </c>
      <c r="C51" s="95">
        <v>283112</v>
      </c>
      <c r="D51" s="20">
        <v>1244658</v>
      </c>
      <c r="E51" s="20">
        <v>0</v>
      </c>
      <c r="F51" s="20">
        <v>0</v>
      </c>
      <c r="G51" s="20">
        <v>0</v>
      </c>
      <c r="H51" s="20">
        <v>931349</v>
      </c>
      <c r="I51" s="20">
        <v>0</v>
      </c>
      <c r="J51" s="20">
        <v>0</v>
      </c>
      <c r="K51" s="20">
        <v>0</v>
      </c>
      <c r="L51" s="20">
        <v>118956</v>
      </c>
      <c r="M51" s="20">
        <v>0</v>
      </c>
      <c r="N51" s="20">
        <v>0</v>
      </c>
      <c r="O51" s="20">
        <v>0</v>
      </c>
      <c r="P51" s="20">
        <v>60446</v>
      </c>
      <c r="Q51" s="20">
        <v>0</v>
      </c>
      <c r="R51" s="20">
        <v>0</v>
      </c>
      <c r="S51" s="20">
        <v>0</v>
      </c>
      <c r="T51" s="20">
        <v>1858455</v>
      </c>
      <c r="U51" s="20">
        <v>0</v>
      </c>
      <c r="V51" s="20">
        <v>15292627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110009380</v>
      </c>
      <c r="D5" s="120">
        <f t="shared" si="0"/>
        <v>112577890</v>
      </c>
      <c r="E5" s="66">
        <f t="shared" si="0"/>
        <v>119952370</v>
      </c>
      <c r="F5" s="66">
        <f t="shared" si="0"/>
        <v>45538199</v>
      </c>
      <c r="G5" s="66">
        <f t="shared" si="0"/>
        <v>7714619</v>
      </c>
      <c r="H5" s="66">
        <f t="shared" si="0"/>
        <v>333583</v>
      </c>
      <c r="I5" s="66">
        <f t="shared" si="0"/>
        <v>53586401</v>
      </c>
      <c r="J5" s="66">
        <f t="shared" si="0"/>
        <v>7239396</v>
      </c>
      <c r="K5" s="66">
        <f t="shared" si="0"/>
        <v>7682666</v>
      </c>
      <c r="L5" s="66">
        <f t="shared" si="0"/>
        <v>6726898</v>
      </c>
      <c r="M5" s="66">
        <f t="shared" si="0"/>
        <v>21648960</v>
      </c>
      <c r="N5" s="66">
        <f t="shared" si="0"/>
        <v>-13264086</v>
      </c>
      <c r="O5" s="66">
        <f t="shared" si="0"/>
        <v>40803548</v>
      </c>
      <c r="P5" s="66">
        <f t="shared" si="0"/>
        <v>21337866</v>
      </c>
      <c r="Q5" s="66">
        <f t="shared" si="0"/>
        <v>48877328</v>
      </c>
      <c r="R5" s="66">
        <f t="shared" si="0"/>
        <v>7753838</v>
      </c>
      <c r="S5" s="66">
        <f t="shared" si="0"/>
        <v>4025658</v>
      </c>
      <c r="T5" s="66">
        <f t="shared" si="0"/>
        <v>1131427</v>
      </c>
      <c r="U5" s="66">
        <f t="shared" si="0"/>
        <v>12910923</v>
      </c>
      <c r="V5" s="66">
        <f t="shared" si="0"/>
        <v>137023612</v>
      </c>
      <c r="W5" s="66">
        <f t="shared" si="0"/>
        <v>119952370</v>
      </c>
      <c r="X5" s="66">
        <f t="shared" si="0"/>
        <v>17071242</v>
      </c>
      <c r="Y5" s="103">
        <f>+IF(W5&lt;&gt;0,+(X5/W5)*100,0)</f>
        <v>14.23168379249197</v>
      </c>
      <c r="Z5" s="119">
        <f>SUM(Z6:Z8)</f>
        <v>119952370</v>
      </c>
    </row>
    <row r="6" spans="1:26" ht="13.5">
      <c r="A6" s="104" t="s">
        <v>74</v>
      </c>
      <c r="B6" s="102"/>
      <c r="C6" s="121">
        <v>447271</v>
      </c>
      <c r="D6" s="122">
        <v>726000</v>
      </c>
      <c r="E6" s="26">
        <v>417220</v>
      </c>
      <c r="F6" s="26"/>
      <c r="G6" s="26">
        <v>30934</v>
      </c>
      <c r="H6" s="26">
        <v>-2137</v>
      </c>
      <c r="I6" s="26">
        <v>28797</v>
      </c>
      <c r="J6" s="26">
        <v>1409</v>
      </c>
      <c r="K6" s="26">
        <v>36074</v>
      </c>
      <c r="L6" s="26"/>
      <c r="M6" s="26">
        <v>37483</v>
      </c>
      <c r="N6" s="26">
        <v>19723</v>
      </c>
      <c r="O6" s="26">
        <v>103327</v>
      </c>
      <c r="P6" s="26">
        <v>1409</v>
      </c>
      <c r="Q6" s="26">
        <v>124459</v>
      </c>
      <c r="R6" s="26">
        <v>151862</v>
      </c>
      <c r="S6" s="26">
        <v>24824</v>
      </c>
      <c r="T6" s="26">
        <v>195340</v>
      </c>
      <c r="U6" s="26">
        <v>372026</v>
      </c>
      <c r="V6" s="26">
        <v>562765</v>
      </c>
      <c r="W6" s="26">
        <v>417220</v>
      </c>
      <c r="X6" s="26">
        <v>145545</v>
      </c>
      <c r="Y6" s="106">
        <v>34.88</v>
      </c>
      <c r="Z6" s="121">
        <v>417220</v>
      </c>
    </row>
    <row r="7" spans="1:26" ht="13.5">
      <c r="A7" s="104" t="s">
        <v>75</v>
      </c>
      <c r="B7" s="102"/>
      <c r="C7" s="123">
        <v>108329102</v>
      </c>
      <c r="D7" s="124">
        <v>110158170</v>
      </c>
      <c r="E7" s="125">
        <v>118086500</v>
      </c>
      <c r="F7" s="125">
        <v>45537012</v>
      </c>
      <c r="G7" s="125">
        <v>7682623</v>
      </c>
      <c r="H7" s="125">
        <v>334569</v>
      </c>
      <c r="I7" s="125">
        <v>53554204</v>
      </c>
      <c r="J7" s="125">
        <v>7237805</v>
      </c>
      <c r="K7" s="125">
        <v>7645627</v>
      </c>
      <c r="L7" s="125">
        <v>6725616</v>
      </c>
      <c r="M7" s="125">
        <v>21609048</v>
      </c>
      <c r="N7" s="125">
        <v>-13285309</v>
      </c>
      <c r="O7" s="125">
        <v>40541275</v>
      </c>
      <c r="P7" s="125">
        <v>20832446</v>
      </c>
      <c r="Q7" s="125">
        <v>48088412</v>
      </c>
      <c r="R7" s="125">
        <v>7500010</v>
      </c>
      <c r="S7" s="125">
        <v>3998450</v>
      </c>
      <c r="T7" s="125">
        <v>482372</v>
      </c>
      <c r="U7" s="125">
        <v>11980832</v>
      </c>
      <c r="V7" s="125">
        <v>135232496</v>
      </c>
      <c r="W7" s="125">
        <v>118086500</v>
      </c>
      <c r="X7" s="125">
        <v>17145996</v>
      </c>
      <c r="Y7" s="107">
        <v>14.52</v>
      </c>
      <c r="Z7" s="123">
        <v>118086500</v>
      </c>
    </row>
    <row r="8" spans="1:26" ht="13.5">
      <c r="A8" s="104" t="s">
        <v>76</v>
      </c>
      <c r="B8" s="102"/>
      <c r="C8" s="121">
        <v>1233007</v>
      </c>
      <c r="D8" s="122">
        <v>1693720</v>
      </c>
      <c r="E8" s="26">
        <v>1448650</v>
      </c>
      <c r="F8" s="26">
        <v>1187</v>
      </c>
      <c r="G8" s="26">
        <v>1062</v>
      </c>
      <c r="H8" s="26">
        <v>1151</v>
      </c>
      <c r="I8" s="26">
        <v>3400</v>
      </c>
      <c r="J8" s="26">
        <v>182</v>
      </c>
      <c r="K8" s="26">
        <v>965</v>
      </c>
      <c r="L8" s="26">
        <v>1282</v>
      </c>
      <c r="M8" s="26">
        <v>2429</v>
      </c>
      <c r="N8" s="26">
        <v>1500</v>
      </c>
      <c r="O8" s="26">
        <v>158946</v>
      </c>
      <c r="P8" s="26">
        <v>504011</v>
      </c>
      <c r="Q8" s="26">
        <v>664457</v>
      </c>
      <c r="R8" s="26">
        <v>101966</v>
      </c>
      <c r="S8" s="26">
        <v>2384</v>
      </c>
      <c r="T8" s="26">
        <v>453715</v>
      </c>
      <c r="U8" s="26">
        <v>558065</v>
      </c>
      <c r="V8" s="26">
        <v>1228351</v>
      </c>
      <c r="W8" s="26">
        <v>1448650</v>
      </c>
      <c r="X8" s="26">
        <v>-220299</v>
      </c>
      <c r="Y8" s="106">
        <v>-15.21</v>
      </c>
      <c r="Z8" s="121">
        <v>1448650</v>
      </c>
    </row>
    <row r="9" spans="1:26" ht="13.5">
      <c r="A9" s="101" t="s">
        <v>77</v>
      </c>
      <c r="B9" s="102"/>
      <c r="C9" s="119">
        <f aca="true" t="shared" si="1" ref="C9:X9">SUM(C10:C14)</f>
        <v>10339592</v>
      </c>
      <c r="D9" s="120">
        <f t="shared" si="1"/>
        <v>56058850</v>
      </c>
      <c r="E9" s="66">
        <f t="shared" si="1"/>
        <v>24118350</v>
      </c>
      <c r="F9" s="66">
        <f t="shared" si="1"/>
        <v>-33419</v>
      </c>
      <c r="G9" s="66">
        <f t="shared" si="1"/>
        <v>631127</v>
      </c>
      <c r="H9" s="66">
        <f t="shared" si="1"/>
        <v>1342986</v>
      </c>
      <c r="I9" s="66">
        <f t="shared" si="1"/>
        <v>1940694</v>
      </c>
      <c r="J9" s="66">
        <f t="shared" si="1"/>
        <v>570438</v>
      </c>
      <c r="K9" s="66">
        <f t="shared" si="1"/>
        <v>1466971</v>
      </c>
      <c r="L9" s="66">
        <f t="shared" si="1"/>
        <v>423440</v>
      </c>
      <c r="M9" s="66">
        <f t="shared" si="1"/>
        <v>2460849</v>
      </c>
      <c r="N9" s="66">
        <f t="shared" si="1"/>
        <v>808206</v>
      </c>
      <c r="O9" s="66">
        <f t="shared" si="1"/>
        <v>960230</v>
      </c>
      <c r="P9" s="66">
        <f t="shared" si="1"/>
        <v>520909</v>
      </c>
      <c r="Q9" s="66">
        <f t="shared" si="1"/>
        <v>2289345</v>
      </c>
      <c r="R9" s="66">
        <f t="shared" si="1"/>
        <v>682640</v>
      </c>
      <c r="S9" s="66">
        <f t="shared" si="1"/>
        <v>1903416</v>
      </c>
      <c r="T9" s="66">
        <f t="shared" si="1"/>
        <v>4406678</v>
      </c>
      <c r="U9" s="66">
        <f t="shared" si="1"/>
        <v>6992734</v>
      </c>
      <c r="V9" s="66">
        <f t="shared" si="1"/>
        <v>13683622</v>
      </c>
      <c r="W9" s="66">
        <f t="shared" si="1"/>
        <v>24118350</v>
      </c>
      <c r="X9" s="66">
        <f t="shared" si="1"/>
        <v>-10434728</v>
      </c>
      <c r="Y9" s="103">
        <f>+IF(W9&lt;&gt;0,+(X9/W9)*100,0)</f>
        <v>-43.26468435859004</v>
      </c>
      <c r="Z9" s="119">
        <f>SUM(Z10:Z14)</f>
        <v>24118350</v>
      </c>
    </row>
    <row r="10" spans="1:26" ht="13.5">
      <c r="A10" s="104" t="s">
        <v>78</v>
      </c>
      <c r="B10" s="102"/>
      <c r="C10" s="121">
        <v>1145585</v>
      </c>
      <c r="D10" s="122">
        <v>2213540</v>
      </c>
      <c r="E10" s="26">
        <v>1383210</v>
      </c>
      <c r="F10" s="26">
        <v>30225</v>
      </c>
      <c r="G10" s="26">
        <v>41040</v>
      </c>
      <c r="H10" s="26">
        <v>49796</v>
      </c>
      <c r="I10" s="26">
        <v>121061</v>
      </c>
      <c r="J10" s="26">
        <v>48662</v>
      </c>
      <c r="K10" s="26">
        <v>62511</v>
      </c>
      <c r="L10" s="26">
        <v>19903</v>
      </c>
      <c r="M10" s="26">
        <v>131076</v>
      </c>
      <c r="N10" s="26">
        <v>10787</v>
      </c>
      <c r="O10" s="26">
        <v>45189</v>
      </c>
      <c r="P10" s="26">
        <v>20480</v>
      </c>
      <c r="Q10" s="26">
        <v>76456</v>
      </c>
      <c r="R10" s="26">
        <v>17664</v>
      </c>
      <c r="S10" s="26">
        <v>38292</v>
      </c>
      <c r="T10" s="26">
        <v>42703</v>
      </c>
      <c r="U10" s="26">
        <v>98659</v>
      </c>
      <c r="V10" s="26">
        <v>427252</v>
      </c>
      <c r="W10" s="26">
        <v>1383210</v>
      </c>
      <c r="X10" s="26">
        <v>-955958</v>
      </c>
      <c r="Y10" s="106">
        <v>-69.11</v>
      </c>
      <c r="Z10" s="121">
        <v>1383210</v>
      </c>
    </row>
    <row r="11" spans="1:26" ht="13.5">
      <c r="A11" s="104" t="s">
        <v>79</v>
      </c>
      <c r="B11" s="102"/>
      <c r="C11" s="121">
        <v>1046845</v>
      </c>
      <c r="D11" s="122">
        <v>1956690</v>
      </c>
      <c r="E11" s="26">
        <v>1782210</v>
      </c>
      <c r="F11" s="26">
        <v>21484</v>
      </c>
      <c r="G11" s="26">
        <v>199711</v>
      </c>
      <c r="H11" s="26">
        <v>163577</v>
      </c>
      <c r="I11" s="26">
        <v>384772</v>
      </c>
      <c r="J11" s="26">
        <v>111547</v>
      </c>
      <c r="K11" s="26">
        <v>162855</v>
      </c>
      <c r="L11" s="26">
        <v>222553</v>
      </c>
      <c r="M11" s="26">
        <v>496955</v>
      </c>
      <c r="N11" s="26">
        <v>184785</v>
      </c>
      <c r="O11" s="26">
        <v>153502</v>
      </c>
      <c r="P11" s="26">
        <v>77683</v>
      </c>
      <c r="Q11" s="26">
        <v>415970</v>
      </c>
      <c r="R11" s="26">
        <v>58209</v>
      </c>
      <c r="S11" s="26">
        <v>66490</v>
      </c>
      <c r="T11" s="26">
        <v>548414</v>
      </c>
      <c r="U11" s="26">
        <v>673113</v>
      </c>
      <c r="V11" s="26">
        <v>1970810</v>
      </c>
      <c r="W11" s="26">
        <v>1782210</v>
      </c>
      <c r="X11" s="26">
        <v>188600</v>
      </c>
      <c r="Y11" s="106">
        <v>10.58</v>
      </c>
      <c r="Z11" s="121">
        <v>1782210</v>
      </c>
    </row>
    <row r="12" spans="1:26" ht="13.5">
      <c r="A12" s="104" t="s">
        <v>80</v>
      </c>
      <c r="B12" s="102"/>
      <c r="C12" s="121">
        <v>3675090</v>
      </c>
      <c r="D12" s="122">
        <v>19080620</v>
      </c>
      <c r="E12" s="26">
        <v>10052930</v>
      </c>
      <c r="F12" s="26">
        <v>-210023</v>
      </c>
      <c r="G12" s="26">
        <v>131179</v>
      </c>
      <c r="H12" s="26">
        <v>919577</v>
      </c>
      <c r="I12" s="26">
        <v>840733</v>
      </c>
      <c r="J12" s="26">
        <v>180947</v>
      </c>
      <c r="K12" s="26">
        <v>599408</v>
      </c>
      <c r="L12" s="26">
        <v>-29244</v>
      </c>
      <c r="M12" s="26">
        <v>751111</v>
      </c>
      <c r="N12" s="26">
        <v>589473</v>
      </c>
      <c r="O12" s="26">
        <v>309048</v>
      </c>
      <c r="P12" s="26">
        <v>124859</v>
      </c>
      <c r="Q12" s="26">
        <v>1023380</v>
      </c>
      <c r="R12" s="26">
        <v>306942</v>
      </c>
      <c r="S12" s="26">
        <v>772413</v>
      </c>
      <c r="T12" s="26">
        <v>992238</v>
      </c>
      <c r="U12" s="26">
        <v>2071593</v>
      </c>
      <c r="V12" s="26">
        <v>4686817</v>
      </c>
      <c r="W12" s="26">
        <v>10052930</v>
      </c>
      <c r="X12" s="26">
        <v>-5366113</v>
      </c>
      <c r="Y12" s="106">
        <v>-53.38</v>
      </c>
      <c r="Z12" s="121">
        <v>10052930</v>
      </c>
    </row>
    <row r="13" spans="1:26" ht="13.5">
      <c r="A13" s="104" t="s">
        <v>81</v>
      </c>
      <c r="B13" s="102"/>
      <c r="C13" s="121">
        <v>4472072</v>
      </c>
      <c r="D13" s="122">
        <v>32808000</v>
      </c>
      <c r="E13" s="26">
        <v>10900000</v>
      </c>
      <c r="F13" s="26">
        <v>124895</v>
      </c>
      <c r="G13" s="26">
        <v>259197</v>
      </c>
      <c r="H13" s="26">
        <v>210036</v>
      </c>
      <c r="I13" s="26">
        <v>594128</v>
      </c>
      <c r="J13" s="26">
        <v>229282</v>
      </c>
      <c r="K13" s="26">
        <v>642197</v>
      </c>
      <c r="L13" s="26">
        <v>210228</v>
      </c>
      <c r="M13" s="26">
        <v>1081707</v>
      </c>
      <c r="N13" s="26">
        <v>23161</v>
      </c>
      <c r="O13" s="26">
        <v>452491</v>
      </c>
      <c r="P13" s="26">
        <v>297887</v>
      </c>
      <c r="Q13" s="26">
        <v>773539</v>
      </c>
      <c r="R13" s="26">
        <v>299825</v>
      </c>
      <c r="S13" s="26">
        <v>1026221</v>
      </c>
      <c r="T13" s="26">
        <v>2823323</v>
      </c>
      <c r="U13" s="26">
        <v>4149369</v>
      </c>
      <c r="V13" s="26">
        <v>6598743</v>
      </c>
      <c r="W13" s="26">
        <v>10900000</v>
      </c>
      <c r="X13" s="26">
        <v>-4301257</v>
      </c>
      <c r="Y13" s="106">
        <v>-39.46</v>
      </c>
      <c r="Z13" s="121">
        <v>10900000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4117234</v>
      </c>
      <c r="D15" s="120">
        <f t="shared" si="2"/>
        <v>7240750</v>
      </c>
      <c r="E15" s="66">
        <f t="shared" si="2"/>
        <v>7122750</v>
      </c>
      <c r="F15" s="66">
        <f t="shared" si="2"/>
        <v>33010</v>
      </c>
      <c r="G15" s="66">
        <f t="shared" si="2"/>
        <v>40970</v>
      </c>
      <c r="H15" s="66">
        <f t="shared" si="2"/>
        <v>25662</v>
      </c>
      <c r="I15" s="66">
        <f t="shared" si="2"/>
        <v>99642</v>
      </c>
      <c r="J15" s="66">
        <f t="shared" si="2"/>
        <v>43523</v>
      </c>
      <c r="K15" s="66">
        <f t="shared" si="2"/>
        <v>31844</v>
      </c>
      <c r="L15" s="66">
        <f t="shared" si="2"/>
        <v>27982</v>
      </c>
      <c r="M15" s="66">
        <f t="shared" si="2"/>
        <v>103349</v>
      </c>
      <c r="N15" s="66">
        <f t="shared" si="2"/>
        <v>11607</v>
      </c>
      <c r="O15" s="66">
        <f t="shared" si="2"/>
        <v>69123</v>
      </c>
      <c r="P15" s="66">
        <f t="shared" si="2"/>
        <v>24317</v>
      </c>
      <c r="Q15" s="66">
        <f t="shared" si="2"/>
        <v>105047</v>
      </c>
      <c r="R15" s="66">
        <f t="shared" si="2"/>
        <v>61925</v>
      </c>
      <c r="S15" s="66">
        <f t="shared" si="2"/>
        <v>32416</v>
      </c>
      <c r="T15" s="66">
        <f t="shared" si="2"/>
        <v>133561</v>
      </c>
      <c r="U15" s="66">
        <f t="shared" si="2"/>
        <v>227902</v>
      </c>
      <c r="V15" s="66">
        <f t="shared" si="2"/>
        <v>535940</v>
      </c>
      <c r="W15" s="66">
        <f t="shared" si="2"/>
        <v>7122750</v>
      </c>
      <c r="X15" s="66">
        <f t="shared" si="2"/>
        <v>-6586810</v>
      </c>
      <c r="Y15" s="103">
        <f>+IF(W15&lt;&gt;0,+(X15/W15)*100,0)</f>
        <v>-92.47565898002878</v>
      </c>
      <c r="Z15" s="119">
        <f>SUM(Z16:Z18)</f>
        <v>7122750</v>
      </c>
    </row>
    <row r="16" spans="1:26" ht="13.5">
      <c r="A16" s="104" t="s">
        <v>84</v>
      </c>
      <c r="B16" s="102"/>
      <c r="C16" s="121">
        <v>411314</v>
      </c>
      <c r="D16" s="122">
        <v>940750</v>
      </c>
      <c r="E16" s="26">
        <v>822750</v>
      </c>
      <c r="F16" s="26">
        <v>33010</v>
      </c>
      <c r="G16" s="26">
        <v>40970</v>
      </c>
      <c r="H16" s="26">
        <v>25662</v>
      </c>
      <c r="I16" s="26">
        <v>99642</v>
      </c>
      <c r="J16" s="26">
        <v>43523</v>
      </c>
      <c r="K16" s="26">
        <v>31844</v>
      </c>
      <c r="L16" s="26">
        <v>27982</v>
      </c>
      <c r="M16" s="26">
        <v>103349</v>
      </c>
      <c r="N16" s="26">
        <v>11607</v>
      </c>
      <c r="O16" s="26">
        <v>69123</v>
      </c>
      <c r="P16" s="26">
        <v>24317</v>
      </c>
      <c r="Q16" s="26">
        <v>105047</v>
      </c>
      <c r="R16" s="26">
        <v>61925</v>
      </c>
      <c r="S16" s="26">
        <v>32416</v>
      </c>
      <c r="T16" s="26">
        <v>133561</v>
      </c>
      <c r="U16" s="26">
        <v>227902</v>
      </c>
      <c r="V16" s="26">
        <v>535940</v>
      </c>
      <c r="W16" s="26">
        <v>822750</v>
      </c>
      <c r="X16" s="26">
        <v>-286810</v>
      </c>
      <c r="Y16" s="106">
        <v>-34.86</v>
      </c>
      <c r="Z16" s="121">
        <v>822750</v>
      </c>
    </row>
    <row r="17" spans="1:26" ht="13.5">
      <c r="A17" s="104" t="s">
        <v>85</v>
      </c>
      <c r="B17" s="102"/>
      <c r="C17" s="121">
        <v>3705920</v>
      </c>
      <c r="D17" s="122">
        <v>6300000</v>
      </c>
      <c r="E17" s="26">
        <v>6300000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6300000</v>
      </c>
      <c r="X17" s="26">
        <v>-6300000</v>
      </c>
      <c r="Y17" s="106">
        <v>-100</v>
      </c>
      <c r="Z17" s="121">
        <v>6300000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326079394</v>
      </c>
      <c r="D19" s="120">
        <f t="shared" si="3"/>
        <v>392728930</v>
      </c>
      <c r="E19" s="66">
        <f t="shared" si="3"/>
        <v>385569900</v>
      </c>
      <c r="F19" s="66">
        <f t="shared" si="3"/>
        <v>17053858</v>
      </c>
      <c r="G19" s="66">
        <f t="shared" si="3"/>
        <v>37520260</v>
      </c>
      <c r="H19" s="66">
        <f t="shared" si="3"/>
        <v>28196446</v>
      </c>
      <c r="I19" s="66">
        <f t="shared" si="3"/>
        <v>82770564</v>
      </c>
      <c r="J19" s="66">
        <f t="shared" si="3"/>
        <v>19651346</v>
      </c>
      <c r="K19" s="66">
        <f t="shared" si="3"/>
        <v>9251898</v>
      </c>
      <c r="L19" s="66">
        <f t="shared" si="3"/>
        <v>24944350</v>
      </c>
      <c r="M19" s="66">
        <f t="shared" si="3"/>
        <v>53847594</v>
      </c>
      <c r="N19" s="66">
        <f t="shared" si="3"/>
        <v>51623298</v>
      </c>
      <c r="O19" s="66">
        <f t="shared" si="3"/>
        <v>56372832</v>
      </c>
      <c r="P19" s="66">
        <f t="shared" si="3"/>
        <v>47553262</v>
      </c>
      <c r="Q19" s="66">
        <f t="shared" si="3"/>
        <v>155549392</v>
      </c>
      <c r="R19" s="66">
        <f t="shared" si="3"/>
        <v>22836877</v>
      </c>
      <c r="S19" s="66">
        <f t="shared" si="3"/>
        <v>24862544</v>
      </c>
      <c r="T19" s="66">
        <f t="shared" si="3"/>
        <v>10700412</v>
      </c>
      <c r="U19" s="66">
        <f t="shared" si="3"/>
        <v>58399833</v>
      </c>
      <c r="V19" s="66">
        <f t="shared" si="3"/>
        <v>350567383</v>
      </c>
      <c r="W19" s="66">
        <f t="shared" si="3"/>
        <v>385569900</v>
      </c>
      <c r="X19" s="66">
        <f t="shared" si="3"/>
        <v>-35002517</v>
      </c>
      <c r="Y19" s="103">
        <f>+IF(W19&lt;&gt;0,+(X19/W19)*100,0)</f>
        <v>-9.07812487437427</v>
      </c>
      <c r="Z19" s="119">
        <f>SUM(Z20:Z23)</f>
        <v>385569900</v>
      </c>
    </row>
    <row r="20" spans="1:26" ht="13.5">
      <c r="A20" s="104" t="s">
        <v>88</v>
      </c>
      <c r="B20" s="102"/>
      <c r="C20" s="121">
        <v>119300371</v>
      </c>
      <c r="D20" s="122">
        <v>146803710</v>
      </c>
      <c r="E20" s="26">
        <v>144445150</v>
      </c>
      <c r="F20" s="26">
        <v>9573536</v>
      </c>
      <c r="G20" s="26">
        <v>16567878</v>
      </c>
      <c r="H20" s="26">
        <v>10800504</v>
      </c>
      <c r="I20" s="26">
        <v>36941918</v>
      </c>
      <c r="J20" s="26">
        <v>9399506</v>
      </c>
      <c r="K20" s="26">
        <v>7441727</v>
      </c>
      <c r="L20" s="26">
        <v>9642394</v>
      </c>
      <c r="M20" s="26">
        <v>26483627</v>
      </c>
      <c r="N20" s="26">
        <v>9031465</v>
      </c>
      <c r="O20" s="26">
        <v>35178408</v>
      </c>
      <c r="P20" s="26">
        <v>2480630</v>
      </c>
      <c r="Q20" s="26">
        <v>46690503</v>
      </c>
      <c r="R20" s="26">
        <v>5711945</v>
      </c>
      <c r="S20" s="26">
        <v>16157157</v>
      </c>
      <c r="T20" s="26">
        <v>13253715</v>
      </c>
      <c r="U20" s="26">
        <v>35122817</v>
      </c>
      <c r="V20" s="26">
        <v>145238865</v>
      </c>
      <c r="W20" s="26">
        <v>144445150</v>
      </c>
      <c r="X20" s="26">
        <v>793715</v>
      </c>
      <c r="Y20" s="106">
        <v>0.55</v>
      </c>
      <c r="Z20" s="121">
        <v>144445150</v>
      </c>
    </row>
    <row r="21" spans="1:26" ht="13.5">
      <c r="A21" s="104" t="s">
        <v>89</v>
      </c>
      <c r="B21" s="102"/>
      <c r="C21" s="121">
        <v>157976409</v>
      </c>
      <c r="D21" s="122">
        <v>166877970</v>
      </c>
      <c r="E21" s="26">
        <v>165146690</v>
      </c>
      <c r="F21" s="26">
        <v>4605321</v>
      </c>
      <c r="G21" s="26">
        <v>17910263</v>
      </c>
      <c r="H21" s="26">
        <v>12858045</v>
      </c>
      <c r="I21" s="26">
        <v>35373629</v>
      </c>
      <c r="J21" s="26">
        <v>7346706</v>
      </c>
      <c r="K21" s="26">
        <v>-1223036</v>
      </c>
      <c r="L21" s="26">
        <v>12339365</v>
      </c>
      <c r="M21" s="26">
        <v>18463035</v>
      </c>
      <c r="N21" s="26">
        <v>35589475</v>
      </c>
      <c r="O21" s="26">
        <v>15182576</v>
      </c>
      <c r="P21" s="26">
        <v>39444317</v>
      </c>
      <c r="Q21" s="26">
        <v>90216368</v>
      </c>
      <c r="R21" s="26">
        <v>11962157</v>
      </c>
      <c r="S21" s="26">
        <v>4373938</v>
      </c>
      <c r="T21" s="26">
        <v>-8909497</v>
      </c>
      <c r="U21" s="26">
        <v>7426598</v>
      </c>
      <c r="V21" s="26">
        <v>151479630</v>
      </c>
      <c r="W21" s="26">
        <v>165146690</v>
      </c>
      <c r="X21" s="26">
        <v>-13667060</v>
      </c>
      <c r="Y21" s="106">
        <v>-8.28</v>
      </c>
      <c r="Z21" s="121">
        <v>165146690</v>
      </c>
    </row>
    <row r="22" spans="1:26" ht="13.5">
      <c r="A22" s="104" t="s">
        <v>90</v>
      </c>
      <c r="B22" s="102"/>
      <c r="C22" s="123">
        <v>27351488</v>
      </c>
      <c r="D22" s="124">
        <v>37953550</v>
      </c>
      <c r="E22" s="125">
        <v>35443450</v>
      </c>
      <c r="F22" s="125">
        <v>1367738</v>
      </c>
      <c r="G22" s="125">
        <v>1363082</v>
      </c>
      <c r="H22" s="125">
        <v>2096184</v>
      </c>
      <c r="I22" s="125">
        <v>4827004</v>
      </c>
      <c r="J22" s="125">
        <v>1322843</v>
      </c>
      <c r="K22" s="125">
        <v>1436936</v>
      </c>
      <c r="L22" s="125">
        <v>1427285</v>
      </c>
      <c r="M22" s="125">
        <v>4187064</v>
      </c>
      <c r="N22" s="125">
        <v>2407771</v>
      </c>
      <c r="O22" s="125">
        <v>2926018</v>
      </c>
      <c r="P22" s="125">
        <v>2583171</v>
      </c>
      <c r="Q22" s="125">
        <v>7916960</v>
      </c>
      <c r="R22" s="125">
        <v>2280114</v>
      </c>
      <c r="S22" s="125">
        <v>1886619</v>
      </c>
      <c r="T22" s="125">
        <v>2271638</v>
      </c>
      <c r="U22" s="125">
        <v>6438371</v>
      </c>
      <c r="V22" s="125">
        <v>23369399</v>
      </c>
      <c r="W22" s="125">
        <v>35443450</v>
      </c>
      <c r="X22" s="125">
        <v>-12074051</v>
      </c>
      <c r="Y22" s="107">
        <v>-34.07</v>
      </c>
      <c r="Z22" s="123">
        <v>35443450</v>
      </c>
    </row>
    <row r="23" spans="1:26" ht="13.5">
      <c r="A23" s="104" t="s">
        <v>91</v>
      </c>
      <c r="B23" s="102"/>
      <c r="C23" s="121">
        <v>21451126</v>
      </c>
      <c r="D23" s="122">
        <v>41093700</v>
      </c>
      <c r="E23" s="26">
        <v>40534610</v>
      </c>
      <c r="F23" s="26">
        <v>1507263</v>
      </c>
      <c r="G23" s="26">
        <v>1679037</v>
      </c>
      <c r="H23" s="26">
        <v>2441713</v>
      </c>
      <c r="I23" s="26">
        <v>5628013</v>
      </c>
      <c r="J23" s="26">
        <v>1582291</v>
      </c>
      <c r="K23" s="26">
        <v>1596271</v>
      </c>
      <c r="L23" s="26">
        <v>1535306</v>
      </c>
      <c r="M23" s="26">
        <v>4713868</v>
      </c>
      <c r="N23" s="26">
        <v>4594587</v>
      </c>
      <c r="O23" s="26">
        <v>3085830</v>
      </c>
      <c r="P23" s="26">
        <v>3045144</v>
      </c>
      <c r="Q23" s="26">
        <v>10725561</v>
      </c>
      <c r="R23" s="26">
        <v>2882661</v>
      </c>
      <c r="S23" s="26">
        <v>2444830</v>
      </c>
      <c r="T23" s="26">
        <v>4084556</v>
      </c>
      <c r="U23" s="26">
        <v>9412047</v>
      </c>
      <c r="V23" s="26">
        <v>30479489</v>
      </c>
      <c r="W23" s="26">
        <v>40534610</v>
      </c>
      <c r="X23" s="26">
        <v>-10055121</v>
      </c>
      <c r="Y23" s="106">
        <v>-24.81</v>
      </c>
      <c r="Z23" s="121">
        <v>40534610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450545600</v>
      </c>
      <c r="D25" s="139">
        <f t="shared" si="4"/>
        <v>568606420</v>
      </c>
      <c r="E25" s="39">
        <f t="shared" si="4"/>
        <v>536763370</v>
      </c>
      <c r="F25" s="39">
        <f t="shared" si="4"/>
        <v>62591648</v>
      </c>
      <c r="G25" s="39">
        <f t="shared" si="4"/>
        <v>45906976</v>
      </c>
      <c r="H25" s="39">
        <f t="shared" si="4"/>
        <v>29898677</v>
      </c>
      <c r="I25" s="39">
        <f t="shared" si="4"/>
        <v>138397301</v>
      </c>
      <c r="J25" s="39">
        <f t="shared" si="4"/>
        <v>27504703</v>
      </c>
      <c r="K25" s="39">
        <f t="shared" si="4"/>
        <v>18433379</v>
      </c>
      <c r="L25" s="39">
        <f t="shared" si="4"/>
        <v>32122670</v>
      </c>
      <c r="M25" s="39">
        <f t="shared" si="4"/>
        <v>78060752</v>
      </c>
      <c r="N25" s="39">
        <f t="shared" si="4"/>
        <v>39179025</v>
      </c>
      <c r="O25" s="39">
        <f t="shared" si="4"/>
        <v>98205733</v>
      </c>
      <c r="P25" s="39">
        <f t="shared" si="4"/>
        <v>69436354</v>
      </c>
      <c r="Q25" s="39">
        <f t="shared" si="4"/>
        <v>206821112</v>
      </c>
      <c r="R25" s="39">
        <f t="shared" si="4"/>
        <v>31335280</v>
      </c>
      <c r="S25" s="39">
        <f t="shared" si="4"/>
        <v>30824034</v>
      </c>
      <c r="T25" s="39">
        <f t="shared" si="4"/>
        <v>16372078</v>
      </c>
      <c r="U25" s="39">
        <f t="shared" si="4"/>
        <v>78531392</v>
      </c>
      <c r="V25" s="39">
        <f t="shared" si="4"/>
        <v>501810557</v>
      </c>
      <c r="W25" s="39">
        <f t="shared" si="4"/>
        <v>536763370</v>
      </c>
      <c r="X25" s="39">
        <f t="shared" si="4"/>
        <v>-34952813</v>
      </c>
      <c r="Y25" s="140">
        <f>+IF(W25&lt;&gt;0,+(X25/W25)*100,0)</f>
        <v>-6.511773148752681</v>
      </c>
      <c r="Z25" s="138">
        <f>+Z5+Z9+Z15+Z19+Z24</f>
        <v>536763370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141364067</v>
      </c>
      <c r="D28" s="120">
        <f t="shared" si="5"/>
        <v>155410255</v>
      </c>
      <c r="E28" s="66">
        <f t="shared" si="5"/>
        <v>152447355</v>
      </c>
      <c r="F28" s="66">
        <f t="shared" si="5"/>
        <v>7816062</v>
      </c>
      <c r="G28" s="66">
        <f t="shared" si="5"/>
        <v>9369023</v>
      </c>
      <c r="H28" s="66">
        <f t="shared" si="5"/>
        <v>8004897</v>
      </c>
      <c r="I28" s="66">
        <f t="shared" si="5"/>
        <v>25189982</v>
      </c>
      <c r="J28" s="66">
        <f t="shared" si="5"/>
        <v>11827431</v>
      </c>
      <c r="K28" s="66">
        <f t="shared" si="5"/>
        <v>11399912</v>
      </c>
      <c r="L28" s="66">
        <f t="shared" si="5"/>
        <v>5291076</v>
      </c>
      <c r="M28" s="66">
        <f t="shared" si="5"/>
        <v>28518419</v>
      </c>
      <c r="N28" s="66">
        <f t="shared" si="5"/>
        <v>14631761</v>
      </c>
      <c r="O28" s="66">
        <f t="shared" si="5"/>
        <v>10585621</v>
      </c>
      <c r="P28" s="66">
        <f t="shared" si="5"/>
        <v>7547711</v>
      </c>
      <c r="Q28" s="66">
        <f t="shared" si="5"/>
        <v>32765093</v>
      </c>
      <c r="R28" s="66">
        <f t="shared" si="5"/>
        <v>9485353</v>
      </c>
      <c r="S28" s="66">
        <f t="shared" si="5"/>
        <v>11087586</v>
      </c>
      <c r="T28" s="66">
        <f t="shared" si="5"/>
        <v>21872399</v>
      </c>
      <c r="U28" s="66">
        <f t="shared" si="5"/>
        <v>42445338</v>
      </c>
      <c r="V28" s="66">
        <f t="shared" si="5"/>
        <v>128918832</v>
      </c>
      <c r="W28" s="66">
        <f t="shared" si="5"/>
        <v>152447355</v>
      </c>
      <c r="X28" s="66">
        <f t="shared" si="5"/>
        <v>-23528523</v>
      </c>
      <c r="Y28" s="103">
        <f>+IF(W28&lt;&gt;0,+(X28/W28)*100,0)</f>
        <v>-15.433867645653807</v>
      </c>
      <c r="Z28" s="119">
        <f>SUM(Z29:Z31)</f>
        <v>152447355</v>
      </c>
    </row>
    <row r="29" spans="1:26" ht="13.5">
      <c r="A29" s="104" t="s">
        <v>74</v>
      </c>
      <c r="B29" s="102"/>
      <c r="C29" s="121">
        <v>43062203</v>
      </c>
      <c r="D29" s="122">
        <v>61356215</v>
      </c>
      <c r="E29" s="26">
        <v>60194385</v>
      </c>
      <c r="F29" s="26">
        <v>3306504</v>
      </c>
      <c r="G29" s="26">
        <v>4633711</v>
      </c>
      <c r="H29" s="26">
        <v>3261451</v>
      </c>
      <c r="I29" s="26">
        <v>11201666</v>
      </c>
      <c r="J29" s="26">
        <v>3853247</v>
      </c>
      <c r="K29" s="26">
        <v>4342853</v>
      </c>
      <c r="L29" s="26">
        <v>1964700</v>
      </c>
      <c r="M29" s="26">
        <v>10160800</v>
      </c>
      <c r="N29" s="26">
        <v>6150162</v>
      </c>
      <c r="O29" s="26">
        <v>3645588</v>
      </c>
      <c r="P29" s="26">
        <v>3704556</v>
      </c>
      <c r="Q29" s="26">
        <v>13500306</v>
      </c>
      <c r="R29" s="26">
        <v>5508690</v>
      </c>
      <c r="S29" s="26">
        <v>4902769</v>
      </c>
      <c r="T29" s="26">
        <v>3258670</v>
      </c>
      <c r="U29" s="26">
        <v>13670129</v>
      </c>
      <c r="V29" s="26">
        <v>48532901</v>
      </c>
      <c r="W29" s="26">
        <v>60194385</v>
      </c>
      <c r="X29" s="26">
        <v>-11661484</v>
      </c>
      <c r="Y29" s="106">
        <v>-19.37</v>
      </c>
      <c r="Z29" s="121">
        <v>60194385</v>
      </c>
    </row>
    <row r="30" spans="1:26" ht="13.5">
      <c r="A30" s="104" t="s">
        <v>75</v>
      </c>
      <c r="B30" s="102"/>
      <c r="C30" s="123">
        <v>75659233</v>
      </c>
      <c r="D30" s="124">
        <v>51627940</v>
      </c>
      <c r="E30" s="125">
        <v>51879910</v>
      </c>
      <c r="F30" s="125">
        <v>2223741</v>
      </c>
      <c r="G30" s="125">
        <v>3751409</v>
      </c>
      <c r="H30" s="125">
        <v>2896902</v>
      </c>
      <c r="I30" s="125">
        <v>8872052</v>
      </c>
      <c r="J30" s="125">
        <v>2456624</v>
      </c>
      <c r="K30" s="125">
        <v>4086732</v>
      </c>
      <c r="L30" s="125">
        <v>900061</v>
      </c>
      <c r="M30" s="125">
        <v>7443417</v>
      </c>
      <c r="N30" s="125">
        <v>5215834</v>
      </c>
      <c r="O30" s="125">
        <v>3239818</v>
      </c>
      <c r="P30" s="125">
        <v>2914850</v>
      </c>
      <c r="Q30" s="125">
        <v>11370502</v>
      </c>
      <c r="R30" s="125">
        <v>2050155</v>
      </c>
      <c r="S30" s="125">
        <v>4367284</v>
      </c>
      <c r="T30" s="125">
        <v>7687318</v>
      </c>
      <c r="U30" s="125">
        <v>14104757</v>
      </c>
      <c r="V30" s="125">
        <v>41790728</v>
      </c>
      <c r="W30" s="125">
        <v>51879910</v>
      </c>
      <c r="X30" s="125">
        <v>-10089182</v>
      </c>
      <c r="Y30" s="107">
        <v>-19.45</v>
      </c>
      <c r="Z30" s="123">
        <v>51879910</v>
      </c>
    </row>
    <row r="31" spans="1:26" ht="13.5">
      <c r="A31" s="104" t="s">
        <v>76</v>
      </c>
      <c r="B31" s="102"/>
      <c r="C31" s="121">
        <v>22642631</v>
      </c>
      <c r="D31" s="122">
        <v>42426100</v>
      </c>
      <c r="E31" s="26">
        <v>40373060</v>
      </c>
      <c r="F31" s="26">
        <v>2285817</v>
      </c>
      <c r="G31" s="26">
        <v>983903</v>
      </c>
      <c r="H31" s="26">
        <v>1846544</v>
      </c>
      <c r="I31" s="26">
        <v>5116264</v>
      </c>
      <c r="J31" s="26">
        <v>5517560</v>
      </c>
      <c r="K31" s="26">
        <v>2970327</v>
      </c>
      <c r="L31" s="26">
        <v>2426315</v>
      </c>
      <c r="M31" s="26">
        <v>10914202</v>
      </c>
      <c r="N31" s="26">
        <v>3265765</v>
      </c>
      <c r="O31" s="26">
        <v>3700215</v>
      </c>
      <c r="P31" s="26">
        <v>928305</v>
      </c>
      <c r="Q31" s="26">
        <v>7894285</v>
      </c>
      <c r="R31" s="26">
        <v>1926508</v>
      </c>
      <c r="S31" s="26">
        <v>1817533</v>
      </c>
      <c r="T31" s="26">
        <v>10926411</v>
      </c>
      <c r="U31" s="26">
        <v>14670452</v>
      </c>
      <c r="V31" s="26">
        <v>38595203</v>
      </c>
      <c r="W31" s="26">
        <v>40373060</v>
      </c>
      <c r="X31" s="26">
        <v>-1777857</v>
      </c>
      <c r="Y31" s="106">
        <v>-4.4</v>
      </c>
      <c r="Z31" s="121">
        <v>40373060</v>
      </c>
    </row>
    <row r="32" spans="1:26" ht="13.5">
      <c r="A32" s="101" t="s">
        <v>77</v>
      </c>
      <c r="B32" s="102"/>
      <c r="C32" s="119">
        <f aca="true" t="shared" si="6" ref="C32:X32">SUM(C33:C37)</f>
        <v>45633641</v>
      </c>
      <c r="D32" s="120">
        <f t="shared" si="6"/>
        <v>65140475</v>
      </c>
      <c r="E32" s="66">
        <f t="shared" si="6"/>
        <v>61463345</v>
      </c>
      <c r="F32" s="66">
        <f t="shared" si="6"/>
        <v>3105363</v>
      </c>
      <c r="G32" s="66">
        <f t="shared" si="6"/>
        <v>3690472</v>
      </c>
      <c r="H32" s="66">
        <f t="shared" si="6"/>
        <v>4420549</v>
      </c>
      <c r="I32" s="66">
        <f t="shared" si="6"/>
        <v>11216384</v>
      </c>
      <c r="J32" s="66">
        <f t="shared" si="6"/>
        <v>4190913</v>
      </c>
      <c r="K32" s="66">
        <f t="shared" si="6"/>
        <v>3896989</v>
      </c>
      <c r="L32" s="66">
        <f t="shared" si="6"/>
        <v>913253</v>
      </c>
      <c r="M32" s="66">
        <f t="shared" si="6"/>
        <v>9001155</v>
      </c>
      <c r="N32" s="66">
        <f t="shared" si="6"/>
        <v>7238759</v>
      </c>
      <c r="O32" s="66">
        <f t="shared" si="6"/>
        <v>4092279</v>
      </c>
      <c r="P32" s="66">
        <f t="shared" si="6"/>
        <v>3929721</v>
      </c>
      <c r="Q32" s="66">
        <f t="shared" si="6"/>
        <v>15260759</v>
      </c>
      <c r="R32" s="66">
        <f t="shared" si="6"/>
        <v>3782430</v>
      </c>
      <c r="S32" s="66">
        <f t="shared" si="6"/>
        <v>4155741</v>
      </c>
      <c r="T32" s="66">
        <f t="shared" si="6"/>
        <v>5161367</v>
      </c>
      <c r="U32" s="66">
        <f t="shared" si="6"/>
        <v>13099538</v>
      </c>
      <c r="V32" s="66">
        <f t="shared" si="6"/>
        <v>48577836</v>
      </c>
      <c r="W32" s="66">
        <f t="shared" si="6"/>
        <v>61463345</v>
      </c>
      <c r="X32" s="66">
        <f t="shared" si="6"/>
        <v>-12885509</v>
      </c>
      <c r="Y32" s="103">
        <f>+IF(W32&lt;&gt;0,+(X32/W32)*100,0)</f>
        <v>-20.964542362606526</v>
      </c>
      <c r="Z32" s="119">
        <f>SUM(Z33:Z37)</f>
        <v>61463345</v>
      </c>
    </row>
    <row r="33" spans="1:26" ht="13.5">
      <c r="A33" s="104" t="s">
        <v>78</v>
      </c>
      <c r="B33" s="102"/>
      <c r="C33" s="121">
        <v>7942059</v>
      </c>
      <c r="D33" s="122">
        <v>9191335</v>
      </c>
      <c r="E33" s="26">
        <v>7965945</v>
      </c>
      <c r="F33" s="26">
        <v>511919</v>
      </c>
      <c r="G33" s="26">
        <v>562509</v>
      </c>
      <c r="H33" s="26">
        <v>551332</v>
      </c>
      <c r="I33" s="26">
        <v>1625760</v>
      </c>
      <c r="J33" s="26">
        <v>560963</v>
      </c>
      <c r="K33" s="26">
        <v>641595</v>
      </c>
      <c r="L33" s="26">
        <v>44854</v>
      </c>
      <c r="M33" s="26">
        <v>1247412</v>
      </c>
      <c r="N33" s="26">
        <v>1081286</v>
      </c>
      <c r="O33" s="26">
        <v>479116</v>
      </c>
      <c r="P33" s="26">
        <v>597052</v>
      </c>
      <c r="Q33" s="26">
        <v>2157454</v>
      </c>
      <c r="R33" s="26">
        <v>493048</v>
      </c>
      <c r="S33" s="26">
        <v>504870</v>
      </c>
      <c r="T33" s="26">
        <v>534404</v>
      </c>
      <c r="U33" s="26">
        <v>1532322</v>
      </c>
      <c r="V33" s="26">
        <v>6562948</v>
      </c>
      <c r="W33" s="26">
        <v>7965945</v>
      </c>
      <c r="X33" s="26">
        <v>-1402997</v>
      </c>
      <c r="Y33" s="106">
        <v>-17.61</v>
      </c>
      <c r="Z33" s="121">
        <v>7965945</v>
      </c>
    </row>
    <row r="34" spans="1:26" ht="13.5">
      <c r="A34" s="104" t="s">
        <v>79</v>
      </c>
      <c r="B34" s="102"/>
      <c r="C34" s="121">
        <v>16546811</v>
      </c>
      <c r="D34" s="122">
        <v>19113010</v>
      </c>
      <c r="E34" s="26">
        <v>18559580</v>
      </c>
      <c r="F34" s="26">
        <v>1262357</v>
      </c>
      <c r="G34" s="26">
        <v>1462214</v>
      </c>
      <c r="H34" s="26">
        <v>1335948</v>
      </c>
      <c r="I34" s="26">
        <v>4060519</v>
      </c>
      <c r="J34" s="26">
        <v>1466966</v>
      </c>
      <c r="K34" s="26">
        <v>1287232</v>
      </c>
      <c r="L34" s="26">
        <v>67137</v>
      </c>
      <c r="M34" s="26">
        <v>2821335</v>
      </c>
      <c r="N34" s="26">
        <v>2608646</v>
      </c>
      <c r="O34" s="26">
        <v>1469082</v>
      </c>
      <c r="P34" s="26">
        <v>1208545</v>
      </c>
      <c r="Q34" s="26">
        <v>5286273</v>
      </c>
      <c r="R34" s="26">
        <v>1671144</v>
      </c>
      <c r="S34" s="26">
        <v>1623921</v>
      </c>
      <c r="T34" s="26">
        <v>1837654</v>
      </c>
      <c r="U34" s="26">
        <v>5132719</v>
      </c>
      <c r="V34" s="26">
        <v>17300846</v>
      </c>
      <c r="W34" s="26">
        <v>18559580</v>
      </c>
      <c r="X34" s="26">
        <v>-1258734</v>
      </c>
      <c r="Y34" s="106">
        <v>-6.78</v>
      </c>
      <c r="Z34" s="121">
        <v>18559580</v>
      </c>
    </row>
    <row r="35" spans="1:26" ht="13.5">
      <c r="A35" s="104" t="s">
        <v>80</v>
      </c>
      <c r="B35" s="102"/>
      <c r="C35" s="121">
        <v>18501873</v>
      </c>
      <c r="D35" s="122">
        <v>30634750</v>
      </c>
      <c r="E35" s="26">
        <v>28846160</v>
      </c>
      <c r="F35" s="26">
        <v>1093112</v>
      </c>
      <c r="G35" s="26">
        <v>1451775</v>
      </c>
      <c r="H35" s="26">
        <v>2249496</v>
      </c>
      <c r="I35" s="26">
        <v>4794383</v>
      </c>
      <c r="J35" s="26">
        <v>1943461</v>
      </c>
      <c r="K35" s="26">
        <v>1720130</v>
      </c>
      <c r="L35" s="26">
        <v>800615</v>
      </c>
      <c r="M35" s="26">
        <v>4464206</v>
      </c>
      <c r="N35" s="26">
        <v>3047809</v>
      </c>
      <c r="O35" s="26">
        <v>1993079</v>
      </c>
      <c r="P35" s="26">
        <v>1983730</v>
      </c>
      <c r="Q35" s="26">
        <v>7024618</v>
      </c>
      <c r="R35" s="26">
        <v>1475517</v>
      </c>
      <c r="S35" s="26">
        <v>1881751</v>
      </c>
      <c r="T35" s="26">
        <v>2514869</v>
      </c>
      <c r="U35" s="26">
        <v>5872137</v>
      </c>
      <c r="V35" s="26">
        <v>22155344</v>
      </c>
      <c r="W35" s="26">
        <v>28846160</v>
      </c>
      <c r="X35" s="26">
        <v>-6690816</v>
      </c>
      <c r="Y35" s="106">
        <v>-23.19</v>
      </c>
      <c r="Z35" s="121">
        <v>28846160</v>
      </c>
    </row>
    <row r="36" spans="1:26" ht="13.5">
      <c r="A36" s="104" t="s">
        <v>81</v>
      </c>
      <c r="B36" s="102"/>
      <c r="C36" s="121">
        <v>2642898</v>
      </c>
      <c r="D36" s="122">
        <v>6201380</v>
      </c>
      <c r="E36" s="26">
        <v>6091660</v>
      </c>
      <c r="F36" s="26">
        <v>237975</v>
      </c>
      <c r="G36" s="26">
        <v>213974</v>
      </c>
      <c r="H36" s="26">
        <v>283773</v>
      </c>
      <c r="I36" s="26">
        <v>735722</v>
      </c>
      <c r="J36" s="26">
        <v>219523</v>
      </c>
      <c r="K36" s="26">
        <v>248032</v>
      </c>
      <c r="L36" s="26">
        <v>647</v>
      </c>
      <c r="M36" s="26">
        <v>468202</v>
      </c>
      <c r="N36" s="26">
        <v>501018</v>
      </c>
      <c r="O36" s="26">
        <v>151002</v>
      </c>
      <c r="P36" s="26">
        <v>140394</v>
      </c>
      <c r="Q36" s="26">
        <v>792414</v>
      </c>
      <c r="R36" s="26">
        <v>142721</v>
      </c>
      <c r="S36" s="26">
        <v>145199</v>
      </c>
      <c r="T36" s="26">
        <v>274440</v>
      </c>
      <c r="U36" s="26">
        <v>562360</v>
      </c>
      <c r="V36" s="26">
        <v>2558698</v>
      </c>
      <c r="W36" s="26">
        <v>6091660</v>
      </c>
      <c r="X36" s="26">
        <v>-3532962</v>
      </c>
      <c r="Y36" s="106">
        <v>-58</v>
      </c>
      <c r="Z36" s="121">
        <v>6091660</v>
      </c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24622740</v>
      </c>
      <c r="D38" s="120">
        <f t="shared" si="7"/>
        <v>41268850</v>
      </c>
      <c r="E38" s="66">
        <f t="shared" si="7"/>
        <v>44282680</v>
      </c>
      <c r="F38" s="66">
        <f t="shared" si="7"/>
        <v>1017557</v>
      </c>
      <c r="G38" s="66">
        <f t="shared" si="7"/>
        <v>940980</v>
      </c>
      <c r="H38" s="66">
        <f t="shared" si="7"/>
        <v>876593</v>
      </c>
      <c r="I38" s="66">
        <f t="shared" si="7"/>
        <v>2835130</v>
      </c>
      <c r="J38" s="66">
        <f t="shared" si="7"/>
        <v>1135270</v>
      </c>
      <c r="K38" s="66">
        <f t="shared" si="7"/>
        <v>1190470</v>
      </c>
      <c r="L38" s="66">
        <f t="shared" si="7"/>
        <v>417937</v>
      </c>
      <c r="M38" s="66">
        <f t="shared" si="7"/>
        <v>2743677</v>
      </c>
      <c r="N38" s="66">
        <f t="shared" si="7"/>
        <v>4526244</v>
      </c>
      <c r="O38" s="66">
        <f t="shared" si="7"/>
        <v>2402573</v>
      </c>
      <c r="P38" s="66">
        <f t="shared" si="7"/>
        <v>4432794</v>
      </c>
      <c r="Q38" s="66">
        <f t="shared" si="7"/>
        <v>11361611</v>
      </c>
      <c r="R38" s="66">
        <f t="shared" si="7"/>
        <v>6215866</v>
      </c>
      <c r="S38" s="66">
        <f t="shared" si="7"/>
        <v>1283672</v>
      </c>
      <c r="T38" s="66">
        <f t="shared" si="7"/>
        <v>5099991</v>
      </c>
      <c r="U38" s="66">
        <f t="shared" si="7"/>
        <v>12599529</v>
      </c>
      <c r="V38" s="66">
        <f t="shared" si="7"/>
        <v>29539947</v>
      </c>
      <c r="W38" s="66">
        <f t="shared" si="7"/>
        <v>44282680</v>
      </c>
      <c r="X38" s="66">
        <f t="shared" si="7"/>
        <v>-14742733</v>
      </c>
      <c r="Y38" s="103">
        <f>+IF(W38&lt;&gt;0,+(X38/W38)*100,0)</f>
        <v>-33.29232331918484</v>
      </c>
      <c r="Z38" s="119">
        <f>SUM(Z39:Z41)</f>
        <v>44282680</v>
      </c>
    </row>
    <row r="39" spans="1:26" ht="13.5">
      <c r="A39" s="104" t="s">
        <v>84</v>
      </c>
      <c r="B39" s="102"/>
      <c r="C39" s="121">
        <v>4848562</v>
      </c>
      <c r="D39" s="122">
        <v>8255270</v>
      </c>
      <c r="E39" s="26">
        <v>7514110</v>
      </c>
      <c r="F39" s="26">
        <v>384404</v>
      </c>
      <c r="G39" s="26">
        <v>242402</v>
      </c>
      <c r="H39" s="26">
        <v>244013</v>
      </c>
      <c r="I39" s="26">
        <v>870819</v>
      </c>
      <c r="J39" s="26">
        <v>284586</v>
      </c>
      <c r="K39" s="26">
        <v>283326</v>
      </c>
      <c r="L39" s="26">
        <v>16989</v>
      </c>
      <c r="M39" s="26">
        <v>584901</v>
      </c>
      <c r="N39" s="26">
        <v>564425</v>
      </c>
      <c r="O39" s="26">
        <v>442983</v>
      </c>
      <c r="P39" s="26">
        <v>586819</v>
      </c>
      <c r="Q39" s="26">
        <v>1594227</v>
      </c>
      <c r="R39" s="26">
        <v>412321</v>
      </c>
      <c r="S39" s="26">
        <v>286105</v>
      </c>
      <c r="T39" s="26">
        <v>352289</v>
      </c>
      <c r="U39" s="26">
        <v>1050715</v>
      </c>
      <c r="V39" s="26">
        <v>4100662</v>
      </c>
      <c r="W39" s="26">
        <v>7514110</v>
      </c>
      <c r="X39" s="26">
        <v>-3413448</v>
      </c>
      <c r="Y39" s="106">
        <v>-45.43</v>
      </c>
      <c r="Z39" s="121">
        <v>7514110</v>
      </c>
    </row>
    <row r="40" spans="1:26" ht="13.5">
      <c r="A40" s="104" t="s">
        <v>85</v>
      </c>
      <c r="B40" s="102"/>
      <c r="C40" s="121">
        <v>19774178</v>
      </c>
      <c r="D40" s="122">
        <v>33013580</v>
      </c>
      <c r="E40" s="26">
        <v>36768570</v>
      </c>
      <c r="F40" s="26">
        <v>633153</v>
      </c>
      <c r="G40" s="26">
        <v>698578</v>
      </c>
      <c r="H40" s="26">
        <v>632580</v>
      </c>
      <c r="I40" s="26">
        <v>1964311</v>
      </c>
      <c r="J40" s="26">
        <v>850684</v>
      </c>
      <c r="K40" s="26">
        <v>907144</v>
      </c>
      <c r="L40" s="26">
        <v>400948</v>
      </c>
      <c r="M40" s="26">
        <v>2158776</v>
      </c>
      <c r="N40" s="26">
        <v>3961819</v>
      </c>
      <c r="O40" s="26">
        <v>1959590</v>
      </c>
      <c r="P40" s="26">
        <v>3845975</v>
      </c>
      <c r="Q40" s="26">
        <v>9767384</v>
      </c>
      <c r="R40" s="26">
        <v>5803545</v>
      </c>
      <c r="S40" s="26">
        <v>997567</v>
      </c>
      <c r="T40" s="26">
        <v>4747702</v>
      </c>
      <c r="U40" s="26">
        <v>11548814</v>
      </c>
      <c r="V40" s="26">
        <v>25439285</v>
      </c>
      <c r="W40" s="26">
        <v>36768570</v>
      </c>
      <c r="X40" s="26">
        <v>-11329285</v>
      </c>
      <c r="Y40" s="106">
        <v>-30.81</v>
      </c>
      <c r="Z40" s="121">
        <v>36768570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238040512</v>
      </c>
      <c r="D42" s="120">
        <f t="shared" si="8"/>
        <v>322085840</v>
      </c>
      <c r="E42" s="66">
        <f t="shared" si="8"/>
        <v>310425930</v>
      </c>
      <c r="F42" s="66">
        <f t="shared" si="8"/>
        <v>3221784</v>
      </c>
      <c r="G42" s="66">
        <f t="shared" si="8"/>
        <v>28426435</v>
      </c>
      <c r="H42" s="66">
        <f t="shared" si="8"/>
        <v>25361805</v>
      </c>
      <c r="I42" s="66">
        <f t="shared" si="8"/>
        <v>57010024</v>
      </c>
      <c r="J42" s="66">
        <f t="shared" si="8"/>
        <v>16653743</v>
      </c>
      <c r="K42" s="66">
        <f t="shared" si="8"/>
        <v>22487080</v>
      </c>
      <c r="L42" s="66">
        <f t="shared" si="8"/>
        <v>13554881</v>
      </c>
      <c r="M42" s="66">
        <f t="shared" si="8"/>
        <v>52695704</v>
      </c>
      <c r="N42" s="66">
        <f t="shared" si="8"/>
        <v>30470215</v>
      </c>
      <c r="O42" s="66">
        <f t="shared" si="8"/>
        <v>18792098</v>
      </c>
      <c r="P42" s="66">
        <f t="shared" si="8"/>
        <v>19861496</v>
      </c>
      <c r="Q42" s="66">
        <f t="shared" si="8"/>
        <v>69123809</v>
      </c>
      <c r="R42" s="66">
        <f t="shared" si="8"/>
        <v>17111985</v>
      </c>
      <c r="S42" s="66">
        <f t="shared" si="8"/>
        <v>20649203</v>
      </c>
      <c r="T42" s="66">
        <f t="shared" si="8"/>
        <v>17825551</v>
      </c>
      <c r="U42" s="66">
        <f t="shared" si="8"/>
        <v>55586739</v>
      </c>
      <c r="V42" s="66">
        <f t="shared" si="8"/>
        <v>234416276</v>
      </c>
      <c r="W42" s="66">
        <f t="shared" si="8"/>
        <v>310425930</v>
      </c>
      <c r="X42" s="66">
        <f t="shared" si="8"/>
        <v>-76009654</v>
      </c>
      <c r="Y42" s="103">
        <f>+IF(W42&lt;&gt;0,+(X42/W42)*100,0)</f>
        <v>-24.485600800165113</v>
      </c>
      <c r="Z42" s="119">
        <f>SUM(Z43:Z46)</f>
        <v>310425930</v>
      </c>
    </row>
    <row r="43" spans="1:26" ht="13.5">
      <c r="A43" s="104" t="s">
        <v>88</v>
      </c>
      <c r="B43" s="102"/>
      <c r="C43" s="121">
        <v>105251415</v>
      </c>
      <c r="D43" s="122">
        <v>139213120</v>
      </c>
      <c r="E43" s="26">
        <v>137603590</v>
      </c>
      <c r="F43" s="26">
        <v>904683</v>
      </c>
      <c r="G43" s="26">
        <v>15555997</v>
      </c>
      <c r="H43" s="26">
        <v>13929658</v>
      </c>
      <c r="I43" s="26">
        <v>30390338</v>
      </c>
      <c r="J43" s="26">
        <v>7886897</v>
      </c>
      <c r="K43" s="26">
        <v>8835412</v>
      </c>
      <c r="L43" s="26">
        <v>6624131</v>
      </c>
      <c r="M43" s="26">
        <v>23346440</v>
      </c>
      <c r="N43" s="26">
        <v>9831324</v>
      </c>
      <c r="O43" s="26">
        <v>8106788</v>
      </c>
      <c r="P43" s="26">
        <v>7863296</v>
      </c>
      <c r="Q43" s="26">
        <v>25801408</v>
      </c>
      <c r="R43" s="26">
        <v>7436508</v>
      </c>
      <c r="S43" s="26">
        <v>9038006</v>
      </c>
      <c r="T43" s="26">
        <v>17389119</v>
      </c>
      <c r="U43" s="26">
        <v>33863633</v>
      </c>
      <c r="V43" s="26">
        <v>113401819</v>
      </c>
      <c r="W43" s="26">
        <v>137603590</v>
      </c>
      <c r="X43" s="26">
        <v>-24201771</v>
      </c>
      <c r="Y43" s="106">
        <v>-17.59</v>
      </c>
      <c r="Z43" s="121">
        <v>137603590</v>
      </c>
    </row>
    <row r="44" spans="1:26" ht="13.5">
      <c r="A44" s="104" t="s">
        <v>89</v>
      </c>
      <c r="B44" s="102"/>
      <c r="C44" s="121">
        <v>85296878</v>
      </c>
      <c r="D44" s="122">
        <v>110945320</v>
      </c>
      <c r="E44" s="26">
        <v>108481500</v>
      </c>
      <c r="F44" s="26">
        <v>636724</v>
      </c>
      <c r="G44" s="26">
        <v>9340390</v>
      </c>
      <c r="H44" s="26">
        <v>8349553</v>
      </c>
      <c r="I44" s="26">
        <v>18326667</v>
      </c>
      <c r="J44" s="26">
        <v>5742127</v>
      </c>
      <c r="K44" s="26">
        <v>10430668</v>
      </c>
      <c r="L44" s="26">
        <v>5483788</v>
      </c>
      <c r="M44" s="26">
        <v>21656583</v>
      </c>
      <c r="N44" s="26">
        <v>11150645</v>
      </c>
      <c r="O44" s="26">
        <v>7260967</v>
      </c>
      <c r="P44" s="26">
        <v>8389881</v>
      </c>
      <c r="Q44" s="26">
        <v>26801493</v>
      </c>
      <c r="R44" s="26">
        <v>5406995</v>
      </c>
      <c r="S44" s="26">
        <v>7257273</v>
      </c>
      <c r="T44" s="26">
        <v>-3116542</v>
      </c>
      <c r="U44" s="26">
        <v>9547726</v>
      </c>
      <c r="V44" s="26">
        <v>76332469</v>
      </c>
      <c r="W44" s="26">
        <v>108481500</v>
      </c>
      <c r="X44" s="26">
        <v>-32149031</v>
      </c>
      <c r="Y44" s="106">
        <v>-29.64</v>
      </c>
      <c r="Z44" s="121">
        <v>108481500</v>
      </c>
    </row>
    <row r="45" spans="1:26" ht="13.5">
      <c r="A45" s="104" t="s">
        <v>90</v>
      </c>
      <c r="B45" s="102"/>
      <c r="C45" s="123">
        <v>28895170</v>
      </c>
      <c r="D45" s="124">
        <v>39523010</v>
      </c>
      <c r="E45" s="125">
        <v>34178760</v>
      </c>
      <c r="F45" s="125">
        <v>558222</v>
      </c>
      <c r="G45" s="125">
        <v>1948560</v>
      </c>
      <c r="H45" s="125">
        <v>1751992</v>
      </c>
      <c r="I45" s="125">
        <v>4258774</v>
      </c>
      <c r="J45" s="125">
        <v>1732811</v>
      </c>
      <c r="K45" s="125">
        <v>1736930</v>
      </c>
      <c r="L45" s="125">
        <v>1084098</v>
      </c>
      <c r="M45" s="125">
        <v>4553839</v>
      </c>
      <c r="N45" s="125">
        <v>4223716</v>
      </c>
      <c r="O45" s="125">
        <v>1799903</v>
      </c>
      <c r="P45" s="125">
        <v>2131951</v>
      </c>
      <c r="Q45" s="125">
        <v>8155570</v>
      </c>
      <c r="R45" s="125">
        <v>2126023</v>
      </c>
      <c r="S45" s="125">
        <v>2056406</v>
      </c>
      <c r="T45" s="125">
        <v>1863995</v>
      </c>
      <c r="U45" s="125">
        <v>6046424</v>
      </c>
      <c r="V45" s="125">
        <v>23014607</v>
      </c>
      <c r="W45" s="125">
        <v>34178760</v>
      </c>
      <c r="X45" s="125">
        <v>-11164153</v>
      </c>
      <c r="Y45" s="107">
        <v>-32.66</v>
      </c>
      <c r="Z45" s="123">
        <v>34178760</v>
      </c>
    </row>
    <row r="46" spans="1:26" ht="13.5">
      <c r="A46" s="104" t="s">
        <v>91</v>
      </c>
      <c r="B46" s="102"/>
      <c r="C46" s="121">
        <v>18597049</v>
      </c>
      <c r="D46" s="122">
        <v>32404390</v>
      </c>
      <c r="E46" s="26">
        <v>30162080</v>
      </c>
      <c r="F46" s="26">
        <v>1122155</v>
      </c>
      <c r="G46" s="26">
        <v>1581488</v>
      </c>
      <c r="H46" s="26">
        <v>1330602</v>
      </c>
      <c r="I46" s="26">
        <v>4034245</v>
      </c>
      <c r="J46" s="26">
        <v>1291908</v>
      </c>
      <c r="K46" s="26">
        <v>1484070</v>
      </c>
      <c r="L46" s="26">
        <v>362864</v>
      </c>
      <c r="M46" s="26">
        <v>3138842</v>
      </c>
      <c r="N46" s="26">
        <v>5264530</v>
      </c>
      <c r="O46" s="26">
        <v>1624440</v>
      </c>
      <c r="P46" s="26">
        <v>1476368</v>
      </c>
      <c r="Q46" s="26">
        <v>8365338</v>
      </c>
      <c r="R46" s="26">
        <v>2142459</v>
      </c>
      <c r="S46" s="26">
        <v>2297518</v>
      </c>
      <c r="T46" s="26">
        <v>1688979</v>
      </c>
      <c r="U46" s="26">
        <v>6128956</v>
      </c>
      <c r="V46" s="26">
        <v>21667381</v>
      </c>
      <c r="W46" s="26">
        <v>30162080</v>
      </c>
      <c r="X46" s="26">
        <v>-8494699</v>
      </c>
      <c r="Y46" s="106">
        <v>-28.16</v>
      </c>
      <c r="Z46" s="121">
        <v>30162080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449660960</v>
      </c>
      <c r="D48" s="139">
        <f t="shared" si="9"/>
        <v>583905420</v>
      </c>
      <c r="E48" s="39">
        <f t="shared" si="9"/>
        <v>568619310</v>
      </c>
      <c r="F48" s="39">
        <f t="shared" si="9"/>
        <v>15160766</v>
      </c>
      <c r="G48" s="39">
        <f t="shared" si="9"/>
        <v>42426910</v>
      </c>
      <c r="H48" s="39">
        <f t="shared" si="9"/>
        <v>38663844</v>
      </c>
      <c r="I48" s="39">
        <f t="shared" si="9"/>
        <v>96251520</v>
      </c>
      <c r="J48" s="39">
        <f t="shared" si="9"/>
        <v>33807357</v>
      </c>
      <c r="K48" s="39">
        <f t="shared" si="9"/>
        <v>38974451</v>
      </c>
      <c r="L48" s="39">
        <f t="shared" si="9"/>
        <v>20177147</v>
      </c>
      <c r="M48" s="39">
        <f t="shared" si="9"/>
        <v>92958955</v>
      </c>
      <c r="N48" s="39">
        <f t="shared" si="9"/>
        <v>56866979</v>
      </c>
      <c r="O48" s="39">
        <f t="shared" si="9"/>
        <v>35872571</v>
      </c>
      <c r="P48" s="39">
        <f t="shared" si="9"/>
        <v>35771722</v>
      </c>
      <c r="Q48" s="39">
        <f t="shared" si="9"/>
        <v>128511272</v>
      </c>
      <c r="R48" s="39">
        <f t="shared" si="9"/>
        <v>36595634</v>
      </c>
      <c r="S48" s="39">
        <f t="shared" si="9"/>
        <v>37176202</v>
      </c>
      <c r="T48" s="39">
        <f t="shared" si="9"/>
        <v>49959308</v>
      </c>
      <c r="U48" s="39">
        <f t="shared" si="9"/>
        <v>123731144</v>
      </c>
      <c r="V48" s="39">
        <f t="shared" si="9"/>
        <v>441452891</v>
      </c>
      <c r="W48" s="39">
        <f t="shared" si="9"/>
        <v>568619310</v>
      </c>
      <c r="X48" s="39">
        <f t="shared" si="9"/>
        <v>-127166419</v>
      </c>
      <c r="Y48" s="140">
        <f>+IF(W48&lt;&gt;0,+(X48/W48)*100,0)</f>
        <v>-22.364069732348696</v>
      </c>
      <c r="Z48" s="138">
        <f>+Z28+Z32+Z38+Z42+Z47</f>
        <v>568619310</v>
      </c>
    </row>
    <row r="49" spans="1:26" ht="13.5">
      <c r="A49" s="114" t="s">
        <v>48</v>
      </c>
      <c r="B49" s="115"/>
      <c r="C49" s="141">
        <f aca="true" t="shared" si="10" ref="C49:X49">+C25-C48</f>
        <v>884640</v>
      </c>
      <c r="D49" s="142">
        <f t="shared" si="10"/>
        <v>-15299000</v>
      </c>
      <c r="E49" s="143">
        <f t="shared" si="10"/>
        <v>-31855940</v>
      </c>
      <c r="F49" s="143">
        <f t="shared" si="10"/>
        <v>47430882</v>
      </c>
      <c r="G49" s="143">
        <f t="shared" si="10"/>
        <v>3480066</v>
      </c>
      <c r="H49" s="143">
        <f t="shared" si="10"/>
        <v>-8765167</v>
      </c>
      <c r="I49" s="143">
        <f t="shared" si="10"/>
        <v>42145781</v>
      </c>
      <c r="J49" s="143">
        <f t="shared" si="10"/>
        <v>-6302654</v>
      </c>
      <c r="K49" s="143">
        <f t="shared" si="10"/>
        <v>-20541072</v>
      </c>
      <c r="L49" s="143">
        <f t="shared" si="10"/>
        <v>11945523</v>
      </c>
      <c r="M49" s="143">
        <f t="shared" si="10"/>
        <v>-14898203</v>
      </c>
      <c r="N49" s="143">
        <f t="shared" si="10"/>
        <v>-17687954</v>
      </c>
      <c r="O49" s="143">
        <f t="shared" si="10"/>
        <v>62333162</v>
      </c>
      <c r="P49" s="143">
        <f t="shared" si="10"/>
        <v>33664632</v>
      </c>
      <c r="Q49" s="143">
        <f t="shared" si="10"/>
        <v>78309840</v>
      </c>
      <c r="R49" s="143">
        <f t="shared" si="10"/>
        <v>-5260354</v>
      </c>
      <c r="S49" s="143">
        <f t="shared" si="10"/>
        <v>-6352168</v>
      </c>
      <c r="T49" s="143">
        <f t="shared" si="10"/>
        <v>-33587230</v>
      </c>
      <c r="U49" s="143">
        <f t="shared" si="10"/>
        <v>-45199752</v>
      </c>
      <c r="V49" s="143">
        <f t="shared" si="10"/>
        <v>60357666</v>
      </c>
      <c r="W49" s="143">
        <f>IF(E25=E48,0,W25-W48)</f>
        <v>-31855940</v>
      </c>
      <c r="X49" s="143">
        <f t="shared" si="10"/>
        <v>92213606</v>
      </c>
      <c r="Y49" s="144">
        <f>+IF(W49&lt;&gt;0,+(X49/W49)*100,0)</f>
        <v>-289.47067956556924</v>
      </c>
      <c r="Z49" s="141">
        <f>+Z25-Z48</f>
        <v>-31855940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77589112</v>
      </c>
      <c r="D5" s="122">
        <v>83017070</v>
      </c>
      <c r="E5" s="26">
        <v>84017070</v>
      </c>
      <c r="F5" s="26">
        <v>11835954</v>
      </c>
      <c r="G5" s="26">
        <v>6835953</v>
      </c>
      <c r="H5" s="26">
        <v>6761187</v>
      </c>
      <c r="I5" s="26">
        <v>25433094</v>
      </c>
      <c r="J5" s="26">
        <v>6773566</v>
      </c>
      <c r="K5" s="26">
        <v>6923722</v>
      </c>
      <c r="L5" s="26">
        <v>6877937</v>
      </c>
      <c r="M5" s="26">
        <v>20575225</v>
      </c>
      <c r="N5" s="26">
        <v>0</v>
      </c>
      <c r="O5" s="26">
        <v>13421970</v>
      </c>
      <c r="P5" s="26">
        <v>6863468</v>
      </c>
      <c r="Q5" s="26">
        <v>20285438</v>
      </c>
      <c r="R5" s="26">
        <v>10028027</v>
      </c>
      <c r="S5" s="26">
        <v>6827451</v>
      </c>
      <c r="T5" s="26">
        <v>6535044</v>
      </c>
      <c r="U5" s="26">
        <v>23390522</v>
      </c>
      <c r="V5" s="26">
        <v>89684279</v>
      </c>
      <c r="W5" s="26">
        <v>84017070</v>
      </c>
      <c r="X5" s="26">
        <v>5667209</v>
      </c>
      <c r="Y5" s="106">
        <v>6.75</v>
      </c>
      <c r="Z5" s="121">
        <v>84017070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98520279</v>
      </c>
      <c r="D7" s="122">
        <v>139995080</v>
      </c>
      <c r="E7" s="26">
        <v>139995080</v>
      </c>
      <c r="F7" s="26">
        <v>9492445</v>
      </c>
      <c r="G7" s="26">
        <v>16379554</v>
      </c>
      <c r="H7" s="26">
        <v>8600657</v>
      </c>
      <c r="I7" s="26">
        <v>34472656</v>
      </c>
      <c r="J7" s="26">
        <v>9293973</v>
      </c>
      <c r="K7" s="26">
        <v>7324262</v>
      </c>
      <c r="L7" s="26">
        <v>9547581</v>
      </c>
      <c r="M7" s="26">
        <v>26165816</v>
      </c>
      <c r="N7" s="26">
        <v>10917079</v>
      </c>
      <c r="O7" s="26">
        <v>35011510</v>
      </c>
      <c r="P7" s="26">
        <v>2383886</v>
      </c>
      <c r="Q7" s="26">
        <v>48312475</v>
      </c>
      <c r="R7" s="26">
        <v>5566443</v>
      </c>
      <c r="S7" s="26">
        <v>15934937</v>
      </c>
      <c r="T7" s="26">
        <v>12583217</v>
      </c>
      <c r="U7" s="26">
        <v>34084597</v>
      </c>
      <c r="V7" s="26">
        <v>143035544</v>
      </c>
      <c r="W7" s="26">
        <v>139995080</v>
      </c>
      <c r="X7" s="26">
        <v>3040464</v>
      </c>
      <c r="Y7" s="106">
        <v>2.17</v>
      </c>
      <c r="Z7" s="121">
        <v>139995080</v>
      </c>
    </row>
    <row r="8" spans="1:26" ht="13.5">
      <c r="A8" s="159" t="s">
        <v>103</v>
      </c>
      <c r="B8" s="158" t="s">
        <v>95</v>
      </c>
      <c r="C8" s="121">
        <v>122288798</v>
      </c>
      <c r="D8" s="122">
        <v>151806070</v>
      </c>
      <c r="E8" s="26">
        <v>151806070</v>
      </c>
      <c r="F8" s="26">
        <v>4006909</v>
      </c>
      <c r="G8" s="26">
        <v>17021803</v>
      </c>
      <c r="H8" s="26">
        <v>9222711</v>
      </c>
      <c r="I8" s="26">
        <v>30251423</v>
      </c>
      <c r="J8" s="26">
        <v>6698052</v>
      </c>
      <c r="K8" s="26">
        <v>-2100067</v>
      </c>
      <c r="L8" s="26">
        <v>11778186</v>
      </c>
      <c r="M8" s="26">
        <v>16376171</v>
      </c>
      <c r="N8" s="26">
        <v>37671830</v>
      </c>
      <c r="O8" s="26">
        <v>14167489</v>
      </c>
      <c r="P8" s="26">
        <v>38184299</v>
      </c>
      <c r="Q8" s="26">
        <v>90023618</v>
      </c>
      <c r="R8" s="26">
        <v>11210617</v>
      </c>
      <c r="S8" s="26">
        <v>3888747</v>
      </c>
      <c r="T8" s="26">
        <v>-11117799</v>
      </c>
      <c r="U8" s="26">
        <v>3981565</v>
      </c>
      <c r="V8" s="26">
        <v>140632777</v>
      </c>
      <c r="W8" s="26">
        <v>151806070</v>
      </c>
      <c r="X8" s="26">
        <v>-11173293</v>
      </c>
      <c r="Y8" s="106">
        <v>-7.36</v>
      </c>
      <c r="Z8" s="121">
        <v>151806070</v>
      </c>
    </row>
    <row r="9" spans="1:26" ht="13.5">
      <c r="A9" s="159" t="s">
        <v>104</v>
      </c>
      <c r="B9" s="158" t="s">
        <v>95</v>
      </c>
      <c r="C9" s="121">
        <v>13622759</v>
      </c>
      <c r="D9" s="122">
        <v>26600010</v>
      </c>
      <c r="E9" s="26">
        <v>26600010</v>
      </c>
      <c r="F9" s="26">
        <v>1354714</v>
      </c>
      <c r="G9" s="26">
        <v>1306188</v>
      </c>
      <c r="H9" s="26">
        <v>1436735</v>
      </c>
      <c r="I9" s="26">
        <v>4097637</v>
      </c>
      <c r="J9" s="26">
        <v>1261422</v>
      </c>
      <c r="K9" s="26">
        <v>1373515</v>
      </c>
      <c r="L9" s="26">
        <v>1369099</v>
      </c>
      <c r="M9" s="26">
        <v>4004036</v>
      </c>
      <c r="N9" s="26">
        <v>1579745</v>
      </c>
      <c r="O9" s="26">
        <v>2777651</v>
      </c>
      <c r="P9" s="26">
        <v>1889810</v>
      </c>
      <c r="Q9" s="26">
        <v>6247206</v>
      </c>
      <c r="R9" s="26">
        <v>1838052</v>
      </c>
      <c r="S9" s="26">
        <v>1627708</v>
      </c>
      <c r="T9" s="26">
        <v>1978758</v>
      </c>
      <c r="U9" s="26">
        <v>5444518</v>
      </c>
      <c r="V9" s="26">
        <v>19793397</v>
      </c>
      <c r="W9" s="26">
        <v>26600010</v>
      </c>
      <c r="X9" s="26">
        <v>-6806613</v>
      </c>
      <c r="Y9" s="106">
        <v>-25.59</v>
      </c>
      <c r="Z9" s="121">
        <v>26600010</v>
      </c>
    </row>
    <row r="10" spans="1:26" ht="13.5">
      <c r="A10" s="159" t="s">
        <v>105</v>
      </c>
      <c r="B10" s="158" t="s">
        <v>95</v>
      </c>
      <c r="C10" s="121">
        <v>16163026</v>
      </c>
      <c r="D10" s="122">
        <v>31646200</v>
      </c>
      <c r="E10" s="20">
        <v>31087110</v>
      </c>
      <c r="F10" s="20">
        <v>1481670</v>
      </c>
      <c r="G10" s="20">
        <v>1614756</v>
      </c>
      <c r="H10" s="20">
        <v>1490806</v>
      </c>
      <c r="I10" s="20">
        <v>4587232</v>
      </c>
      <c r="J10" s="20">
        <v>1512118</v>
      </c>
      <c r="K10" s="20">
        <v>1522676</v>
      </c>
      <c r="L10" s="20">
        <v>1467687</v>
      </c>
      <c r="M10" s="20">
        <v>4502481</v>
      </c>
      <c r="N10" s="20">
        <v>2740685</v>
      </c>
      <c r="O10" s="20">
        <v>2934802</v>
      </c>
      <c r="P10" s="20">
        <v>1927936</v>
      </c>
      <c r="Q10" s="20">
        <v>7603423</v>
      </c>
      <c r="R10" s="20">
        <v>2309821</v>
      </c>
      <c r="S10" s="20">
        <v>1912790</v>
      </c>
      <c r="T10" s="20">
        <v>2890088</v>
      </c>
      <c r="U10" s="20">
        <v>7112699</v>
      </c>
      <c r="V10" s="20">
        <v>23805835</v>
      </c>
      <c r="W10" s="20">
        <v>31087110</v>
      </c>
      <c r="X10" s="20">
        <v>-7281275</v>
      </c>
      <c r="Y10" s="160">
        <v>-23.42</v>
      </c>
      <c r="Z10" s="96">
        <v>31087110</v>
      </c>
    </row>
    <row r="11" spans="1:26" ht="13.5">
      <c r="A11" s="159" t="s">
        <v>106</v>
      </c>
      <c r="B11" s="161"/>
      <c r="C11" s="121">
        <v>410052</v>
      </c>
      <c r="D11" s="122">
        <v>390750</v>
      </c>
      <c r="E11" s="26">
        <v>335750</v>
      </c>
      <c r="F11" s="26">
        <v>33010</v>
      </c>
      <c r="G11" s="26">
        <v>40970</v>
      </c>
      <c r="H11" s="26">
        <v>25662</v>
      </c>
      <c r="I11" s="26">
        <v>99642</v>
      </c>
      <c r="J11" s="26">
        <v>43523</v>
      </c>
      <c r="K11" s="26">
        <v>31844</v>
      </c>
      <c r="L11" s="26">
        <v>27982</v>
      </c>
      <c r="M11" s="26">
        <v>103349</v>
      </c>
      <c r="N11" s="26">
        <v>11607</v>
      </c>
      <c r="O11" s="26">
        <v>69123</v>
      </c>
      <c r="P11" s="26">
        <v>521</v>
      </c>
      <c r="Q11" s="26">
        <v>81251</v>
      </c>
      <c r="R11" s="26">
        <v>0</v>
      </c>
      <c r="S11" s="26">
        <v>-782</v>
      </c>
      <c r="T11" s="26">
        <v>-1880</v>
      </c>
      <c r="U11" s="26">
        <v>-2662</v>
      </c>
      <c r="V11" s="26">
        <v>281580</v>
      </c>
      <c r="W11" s="26">
        <v>335750</v>
      </c>
      <c r="X11" s="26">
        <v>-54170</v>
      </c>
      <c r="Y11" s="106">
        <v>-16.13</v>
      </c>
      <c r="Z11" s="121">
        <v>335750</v>
      </c>
    </row>
    <row r="12" spans="1:26" ht="13.5">
      <c r="A12" s="159" t="s">
        <v>107</v>
      </c>
      <c r="B12" s="161"/>
      <c r="C12" s="121">
        <v>4135741</v>
      </c>
      <c r="D12" s="122">
        <v>3832980</v>
      </c>
      <c r="E12" s="26">
        <v>3734840</v>
      </c>
      <c r="F12" s="26">
        <v>148522</v>
      </c>
      <c r="G12" s="26">
        <v>432971</v>
      </c>
      <c r="H12" s="26">
        <v>315950</v>
      </c>
      <c r="I12" s="26">
        <v>897443</v>
      </c>
      <c r="J12" s="26">
        <v>291912</v>
      </c>
      <c r="K12" s="26">
        <v>714424</v>
      </c>
      <c r="L12" s="26">
        <v>284504</v>
      </c>
      <c r="M12" s="26">
        <v>1290840</v>
      </c>
      <c r="N12" s="26">
        <v>45958</v>
      </c>
      <c r="O12" s="26">
        <v>543366</v>
      </c>
      <c r="P12" s="26">
        <v>357888</v>
      </c>
      <c r="Q12" s="26">
        <v>947212</v>
      </c>
      <c r="R12" s="26">
        <v>277341</v>
      </c>
      <c r="S12" s="26">
        <v>1073198</v>
      </c>
      <c r="T12" s="26">
        <v>382538</v>
      </c>
      <c r="U12" s="26">
        <v>1733077</v>
      </c>
      <c r="V12" s="26">
        <v>4868572</v>
      </c>
      <c r="W12" s="26">
        <v>3734840</v>
      </c>
      <c r="X12" s="26">
        <v>1133732</v>
      </c>
      <c r="Y12" s="106">
        <v>30.36</v>
      </c>
      <c r="Z12" s="121">
        <v>3734840</v>
      </c>
    </row>
    <row r="13" spans="1:26" ht="13.5">
      <c r="A13" s="157" t="s">
        <v>108</v>
      </c>
      <c r="B13" s="161"/>
      <c r="C13" s="121">
        <v>2213454</v>
      </c>
      <c r="D13" s="122">
        <v>900000</v>
      </c>
      <c r="E13" s="26">
        <v>2000000</v>
      </c>
      <c r="F13" s="26">
        <v>132703</v>
      </c>
      <c r="G13" s="26">
        <v>226688</v>
      </c>
      <c r="H13" s="26">
        <v>274241</v>
      </c>
      <c r="I13" s="26">
        <v>633632</v>
      </c>
      <c r="J13" s="26">
        <v>478388</v>
      </c>
      <c r="K13" s="26">
        <v>213466</v>
      </c>
      <c r="L13" s="26">
        <v>2293</v>
      </c>
      <c r="M13" s="26">
        <v>694147</v>
      </c>
      <c r="N13" s="26">
        <v>19814</v>
      </c>
      <c r="O13" s="26">
        <v>937648</v>
      </c>
      <c r="P13" s="26">
        <v>406150</v>
      </c>
      <c r="Q13" s="26">
        <v>1363612</v>
      </c>
      <c r="R13" s="26">
        <v>384886</v>
      </c>
      <c r="S13" s="26">
        <v>280058</v>
      </c>
      <c r="T13" s="26">
        <v>1088145</v>
      </c>
      <c r="U13" s="26">
        <v>1753089</v>
      </c>
      <c r="V13" s="26">
        <v>4444480</v>
      </c>
      <c r="W13" s="26">
        <v>2000000</v>
      </c>
      <c r="X13" s="26">
        <v>2444480</v>
      </c>
      <c r="Y13" s="106">
        <v>122.22</v>
      </c>
      <c r="Z13" s="121">
        <v>2000000</v>
      </c>
    </row>
    <row r="14" spans="1:26" ht="13.5">
      <c r="A14" s="157" t="s">
        <v>109</v>
      </c>
      <c r="B14" s="161"/>
      <c r="C14" s="121">
        <v>16102395</v>
      </c>
      <c r="D14" s="122">
        <v>11800000</v>
      </c>
      <c r="E14" s="26">
        <v>13380000</v>
      </c>
      <c r="F14" s="26">
        <v>319584</v>
      </c>
      <c r="G14" s="26">
        <v>1877090</v>
      </c>
      <c r="H14" s="26">
        <v>1292386</v>
      </c>
      <c r="I14" s="26">
        <v>3489060</v>
      </c>
      <c r="J14" s="26">
        <v>1339267</v>
      </c>
      <c r="K14" s="26">
        <v>1342832</v>
      </c>
      <c r="L14" s="26">
        <v>1223257</v>
      </c>
      <c r="M14" s="26">
        <v>3905356</v>
      </c>
      <c r="N14" s="26">
        <v>0</v>
      </c>
      <c r="O14" s="26">
        <v>2387583</v>
      </c>
      <c r="P14" s="26">
        <v>1342410</v>
      </c>
      <c r="Q14" s="26">
        <v>3729993</v>
      </c>
      <c r="R14" s="26">
        <v>1375331</v>
      </c>
      <c r="S14" s="26">
        <v>846145</v>
      </c>
      <c r="T14" s="26">
        <v>1964918</v>
      </c>
      <c r="U14" s="26">
        <v>4186394</v>
      </c>
      <c r="V14" s="26">
        <v>15310803</v>
      </c>
      <c r="W14" s="26">
        <v>13380000</v>
      </c>
      <c r="X14" s="26">
        <v>1930803</v>
      </c>
      <c r="Y14" s="106">
        <v>14.43</v>
      </c>
      <c r="Z14" s="121">
        <v>13380000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3443848</v>
      </c>
      <c r="D16" s="122">
        <v>18671250</v>
      </c>
      <c r="E16" s="26">
        <v>9732950</v>
      </c>
      <c r="F16" s="26">
        <v>-210160</v>
      </c>
      <c r="G16" s="26">
        <v>131131</v>
      </c>
      <c r="H16" s="26">
        <v>881755</v>
      </c>
      <c r="I16" s="26">
        <v>802726</v>
      </c>
      <c r="J16" s="26">
        <v>171990</v>
      </c>
      <c r="K16" s="26">
        <v>573345</v>
      </c>
      <c r="L16" s="26">
        <v>-29543</v>
      </c>
      <c r="M16" s="26">
        <v>715792</v>
      </c>
      <c r="N16" s="26">
        <v>573247</v>
      </c>
      <c r="O16" s="26">
        <v>299980</v>
      </c>
      <c r="P16" s="26">
        <v>124557</v>
      </c>
      <c r="Q16" s="26">
        <v>997784</v>
      </c>
      <c r="R16" s="26">
        <v>162687</v>
      </c>
      <c r="S16" s="26">
        <v>735140</v>
      </c>
      <c r="T16" s="26">
        <v>959427</v>
      </c>
      <c r="U16" s="26">
        <v>1857254</v>
      </c>
      <c r="V16" s="26">
        <v>4373556</v>
      </c>
      <c r="W16" s="26">
        <v>9732950</v>
      </c>
      <c r="X16" s="26">
        <v>-5359394</v>
      </c>
      <c r="Y16" s="106">
        <v>-55.06</v>
      </c>
      <c r="Z16" s="121">
        <v>9732950</v>
      </c>
    </row>
    <row r="17" spans="1:26" ht="13.5">
      <c r="A17" s="157" t="s">
        <v>112</v>
      </c>
      <c r="B17" s="161"/>
      <c r="C17" s="121">
        <v>52421</v>
      </c>
      <c r="D17" s="122">
        <v>110880</v>
      </c>
      <c r="E17" s="26">
        <v>110880</v>
      </c>
      <c r="F17" s="26">
        <v>44</v>
      </c>
      <c r="G17" s="26">
        <v>44</v>
      </c>
      <c r="H17" s="26">
        <v>17569</v>
      </c>
      <c r="I17" s="26">
        <v>17657</v>
      </c>
      <c r="J17" s="26">
        <v>0</v>
      </c>
      <c r="K17" s="26">
        <v>11235</v>
      </c>
      <c r="L17" s="26">
        <v>44</v>
      </c>
      <c r="M17" s="26">
        <v>11279</v>
      </c>
      <c r="N17" s="26">
        <v>6149</v>
      </c>
      <c r="O17" s="26">
        <v>6851</v>
      </c>
      <c r="P17" s="26">
        <v>0</v>
      </c>
      <c r="Q17" s="26">
        <v>13000</v>
      </c>
      <c r="R17" s="26">
        <v>6055</v>
      </c>
      <c r="S17" s="26">
        <v>12114</v>
      </c>
      <c r="T17" s="26">
        <v>13307</v>
      </c>
      <c r="U17" s="26">
        <v>31476</v>
      </c>
      <c r="V17" s="26">
        <v>73412</v>
      </c>
      <c r="W17" s="26">
        <v>110880</v>
      </c>
      <c r="X17" s="26">
        <v>-37468</v>
      </c>
      <c r="Y17" s="106">
        <v>-33.79</v>
      </c>
      <c r="Z17" s="121">
        <v>110880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66192232</v>
      </c>
      <c r="D19" s="122">
        <v>83518030</v>
      </c>
      <c r="E19" s="26">
        <v>83116430</v>
      </c>
      <c r="F19" s="26">
        <v>34241680</v>
      </c>
      <c r="G19" s="26">
        <v>305000</v>
      </c>
      <c r="H19" s="26">
        <v>0</v>
      </c>
      <c r="I19" s="26">
        <v>34546680</v>
      </c>
      <c r="J19" s="26">
        <v>0</v>
      </c>
      <c r="K19" s="26">
        <v>1005000</v>
      </c>
      <c r="L19" s="26">
        <v>0</v>
      </c>
      <c r="M19" s="26">
        <v>1005000</v>
      </c>
      <c r="N19" s="26">
        <v>1</v>
      </c>
      <c r="O19" s="26">
        <v>26602736</v>
      </c>
      <c r="P19" s="26">
        <v>20523192</v>
      </c>
      <c r="Q19" s="26">
        <v>47125929</v>
      </c>
      <c r="R19" s="26">
        <v>100158</v>
      </c>
      <c r="S19" s="26">
        <v>-1</v>
      </c>
      <c r="T19" s="26">
        <v>450564</v>
      </c>
      <c r="U19" s="26">
        <v>550721</v>
      </c>
      <c r="V19" s="26">
        <v>83228330</v>
      </c>
      <c r="W19" s="26">
        <v>83116430</v>
      </c>
      <c r="X19" s="26">
        <v>111900</v>
      </c>
      <c r="Y19" s="106">
        <v>0.13</v>
      </c>
      <c r="Z19" s="121">
        <v>83116430</v>
      </c>
    </row>
    <row r="20" spans="1:26" ht="13.5">
      <c r="A20" s="157" t="s">
        <v>34</v>
      </c>
      <c r="B20" s="161" t="s">
        <v>95</v>
      </c>
      <c r="C20" s="121">
        <v>2788247</v>
      </c>
      <c r="D20" s="122">
        <v>-28799900</v>
      </c>
      <c r="E20" s="20">
        <v>-32270820</v>
      </c>
      <c r="F20" s="20">
        <v>-245941</v>
      </c>
      <c r="G20" s="20">
        <v>-265172</v>
      </c>
      <c r="H20" s="20">
        <v>-420982</v>
      </c>
      <c r="I20" s="20">
        <v>-932095</v>
      </c>
      <c r="J20" s="20">
        <v>-360508</v>
      </c>
      <c r="K20" s="20">
        <v>-502875</v>
      </c>
      <c r="L20" s="20">
        <v>-426357</v>
      </c>
      <c r="M20" s="20">
        <v>-1289740</v>
      </c>
      <c r="N20" s="20">
        <v>-14387090</v>
      </c>
      <c r="O20" s="20">
        <v>-954976</v>
      </c>
      <c r="P20" s="20">
        <v>-4567763</v>
      </c>
      <c r="Q20" s="20">
        <v>-19909829</v>
      </c>
      <c r="R20" s="20">
        <v>-1987038</v>
      </c>
      <c r="S20" s="20">
        <v>-2313471</v>
      </c>
      <c r="T20" s="20">
        <v>-3990803</v>
      </c>
      <c r="U20" s="20">
        <v>-8291312</v>
      </c>
      <c r="V20" s="20">
        <v>-30422976</v>
      </c>
      <c r="W20" s="20">
        <v>-32270820</v>
      </c>
      <c r="X20" s="20">
        <v>1847844</v>
      </c>
      <c r="Y20" s="160">
        <v>-5.73</v>
      </c>
      <c r="Z20" s="96">
        <v>-32270820</v>
      </c>
    </row>
    <row r="21" spans="1:26" ht="13.5">
      <c r="A21" s="157" t="s">
        <v>114</v>
      </c>
      <c r="B21" s="161"/>
      <c r="C21" s="121">
        <v>695286</v>
      </c>
      <c r="D21" s="122">
        <v>30000000</v>
      </c>
      <c r="E21" s="26">
        <v>8000000</v>
      </c>
      <c r="F21" s="26">
        <v>514</v>
      </c>
      <c r="G21" s="26">
        <v>0</v>
      </c>
      <c r="H21" s="48">
        <v>0</v>
      </c>
      <c r="I21" s="26">
        <v>514</v>
      </c>
      <c r="J21" s="26">
        <v>1000</v>
      </c>
      <c r="K21" s="26">
        <v>0</v>
      </c>
      <c r="L21" s="26">
        <v>0</v>
      </c>
      <c r="M21" s="26">
        <v>1000</v>
      </c>
      <c r="N21" s="26">
        <v>0</v>
      </c>
      <c r="O21" s="48">
        <v>0</v>
      </c>
      <c r="P21" s="26">
        <v>0</v>
      </c>
      <c r="Q21" s="26">
        <v>0</v>
      </c>
      <c r="R21" s="26">
        <v>62900</v>
      </c>
      <c r="S21" s="26">
        <v>0</v>
      </c>
      <c r="T21" s="26">
        <v>2636554</v>
      </c>
      <c r="U21" s="26">
        <v>2699454</v>
      </c>
      <c r="V21" s="48">
        <v>2700968</v>
      </c>
      <c r="W21" s="26">
        <v>8000000</v>
      </c>
      <c r="X21" s="26">
        <v>-5299032</v>
      </c>
      <c r="Y21" s="106">
        <v>-66.24</v>
      </c>
      <c r="Z21" s="121">
        <v>8000000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424217650</v>
      </c>
      <c r="D22" s="165">
        <f t="shared" si="0"/>
        <v>553488420</v>
      </c>
      <c r="E22" s="166">
        <f t="shared" si="0"/>
        <v>521645370</v>
      </c>
      <c r="F22" s="166">
        <f t="shared" si="0"/>
        <v>62591648</v>
      </c>
      <c r="G22" s="166">
        <f t="shared" si="0"/>
        <v>45906976</v>
      </c>
      <c r="H22" s="166">
        <f t="shared" si="0"/>
        <v>29898677</v>
      </c>
      <c r="I22" s="166">
        <f t="shared" si="0"/>
        <v>138397301</v>
      </c>
      <c r="J22" s="166">
        <f t="shared" si="0"/>
        <v>27504703</v>
      </c>
      <c r="K22" s="166">
        <f t="shared" si="0"/>
        <v>18433379</v>
      </c>
      <c r="L22" s="166">
        <f t="shared" si="0"/>
        <v>32122670</v>
      </c>
      <c r="M22" s="166">
        <f t="shared" si="0"/>
        <v>78060752</v>
      </c>
      <c r="N22" s="166">
        <f t="shared" si="0"/>
        <v>39179025</v>
      </c>
      <c r="O22" s="166">
        <f t="shared" si="0"/>
        <v>98205733</v>
      </c>
      <c r="P22" s="166">
        <f t="shared" si="0"/>
        <v>69436354</v>
      </c>
      <c r="Q22" s="166">
        <f t="shared" si="0"/>
        <v>206821112</v>
      </c>
      <c r="R22" s="166">
        <f t="shared" si="0"/>
        <v>31335280</v>
      </c>
      <c r="S22" s="166">
        <f t="shared" si="0"/>
        <v>30824034</v>
      </c>
      <c r="T22" s="166">
        <f t="shared" si="0"/>
        <v>16372078</v>
      </c>
      <c r="U22" s="166">
        <f t="shared" si="0"/>
        <v>78531392</v>
      </c>
      <c r="V22" s="166">
        <f t="shared" si="0"/>
        <v>501810557</v>
      </c>
      <c r="W22" s="166">
        <f t="shared" si="0"/>
        <v>521645370</v>
      </c>
      <c r="X22" s="166">
        <f t="shared" si="0"/>
        <v>-19834813</v>
      </c>
      <c r="Y22" s="167">
        <f>+IF(W22&lt;&gt;0,+(X22/W22)*100,0)</f>
        <v>-3.8023558035222282</v>
      </c>
      <c r="Z22" s="164">
        <f>SUM(Z5:Z21)</f>
        <v>521645370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120863109</v>
      </c>
      <c r="D25" s="122">
        <v>159546215</v>
      </c>
      <c r="E25" s="26">
        <v>161640415</v>
      </c>
      <c r="F25" s="26">
        <v>10934541</v>
      </c>
      <c r="G25" s="26">
        <v>10759931</v>
      </c>
      <c r="H25" s="26">
        <v>11010104</v>
      </c>
      <c r="I25" s="26">
        <v>32704576</v>
      </c>
      <c r="J25" s="26">
        <v>11210225</v>
      </c>
      <c r="K25" s="26">
        <v>10815360</v>
      </c>
      <c r="L25" s="26">
        <v>3872</v>
      </c>
      <c r="M25" s="26">
        <v>22029457</v>
      </c>
      <c r="N25" s="26">
        <v>22953336</v>
      </c>
      <c r="O25" s="26">
        <v>11593220</v>
      </c>
      <c r="P25" s="26">
        <v>10786750</v>
      </c>
      <c r="Q25" s="26">
        <v>45333306</v>
      </c>
      <c r="R25" s="26">
        <v>12504970</v>
      </c>
      <c r="S25" s="26">
        <v>12387928</v>
      </c>
      <c r="T25" s="26">
        <v>11965598</v>
      </c>
      <c r="U25" s="26">
        <v>36858496</v>
      </c>
      <c r="V25" s="26">
        <v>136925835</v>
      </c>
      <c r="W25" s="26">
        <v>161640415</v>
      </c>
      <c r="X25" s="26">
        <v>-24714580</v>
      </c>
      <c r="Y25" s="106">
        <v>-15.29</v>
      </c>
      <c r="Z25" s="121">
        <v>161640415</v>
      </c>
    </row>
    <row r="26" spans="1:26" ht="13.5">
      <c r="A26" s="159" t="s">
        <v>37</v>
      </c>
      <c r="B26" s="158"/>
      <c r="C26" s="121">
        <v>9283207</v>
      </c>
      <c r="D26" s="122">
        <v>10769095</v>
      </c>
      <c r="E26" s="26">
        <v>10769095</v>
      </c>
      <c r="F26" s="26">
        <v>772578</v>
      </c>
      <c r="G26" s="26">
        <v>787549</v>
      </c>
      <c r="H26" s="26">
        <v>786322</v>
      </c>
      <c r="I26" s="26">
        <v>2346449</v>
      </c>
      <c r="J26" s="26">
        <v>785947</v>
      </c>
      <c r="K26" s="26">
        <v>789092</v>
      </c>
      <c r="L26" s="26">
        <v>0</v>
      </c>
      <c r="M26" s="26">
        <v>1575039</v>
      </c>
      <c r="N26" s="26">
        <v>1825426</v>
      </c>
      <c r="O26" s="26">
        <v>822093</v>
      </c>
      <c r="P26" s="26">
        <v>805529</v>
      </c>
      <c r="Q26" s="26">
        <v>3453048</v>
      </c>
      <c r="R26" s="26">
        <v>826545</v>
      </c>
      <c r="S26" s="26">
        <v>649333</v>
      </c>
      <c r="T26" s="26">
        <v>1042480</v>
      </c>
      <c r="U26" s="26">
        <v>2518358</v>
      </c>
      <c r="V26" s="26">
        <v>9892894</v>
      </c>
      <c r="W26" s="26">
        <v>10769095</v>
      </c>
      <c r="X26" s="26">
        <v>-876201</v>
      </c>
      <c r="Y26" s="106">
        <v>-8.14</v>
      </c>
      <c r="Z26" s="121">
        <v>10769095</v>
      </c>
    </row>
    <row r="27" spans="1:26" ht="13.5">
      <c r="A27" s="159" t="s">
        <v>117</v>
      </c>
      <c r="B27" s="158" t="s">
        <v>98</v>
      </c>
      <c r="C27" s="121">
        <v>73033020</v>
      </c>
      <c r="D27" s="122">
        <v>40000000</v>
      </c>
      <c r="E27" s="26">
        <v>40000000</v>
      </c>
      <c r="F27" s="26">
        <v>0</v>
      </c>
      <c r="G27" s="26">
        <v>6666667</v>
      </c>
      <c r="H27" s="26">
        <v>3333333</v>
      </c>
      <c r="I27" s="26">
        <v>10000000</v>
      </c>
      <c r="J27" s="26">
        <v>0</v>
      </c>
      <c r="K27" s="26">
        <v>6666668</v>
      </c>
      <c r="L27" s="26">
        <v>0</v>
      </c>
      <c r="M27" s="26">
        <v>6666668</v>
      </c>
      <c r="N27" s="26">
        <v>6666667</v>
      </c>
      <c r="O27" s="26">
        <v>3333333</v>
      </c>
      <c r="P27" s="26">
        <v>3333333</v>
      </c>
      <c r="Q27" s="26">
        <v>13333333</v>
      </c>
      <c r="R27" s="26">
        <v>0</v>
      </c>
      <c r="S27" s="26">
        <v>6666667</v>
      </c>
      <c r="T27" s="26">
        <v>-26071071</v>
      </c>
      <c r="U27" s="26">
        <v>-19404404</v>
      </c>
      <c r="V27" s="26">
        <v>10595597</v>
      </c>
      <c r="W27" s="26">
        <v>40000000</v>
      </c>
      <c r="X27" s="26">
        <v>-29404403</v>
      </c>
      <c r="Y27" s="106">
        <v>-73.51</v>
      </c>
      <c r="Z27" s="121">
        <v>40000000</v>
      </c>
    </row>
    <row r="28" spans="1:26" ht="13.5">
      <c r="A28" s="159" t="s">
        <v>38</v>
      </c>
      <c r="B28" s="158" t="s">
        <v>95</v>
      </c>
      <c r="C28" s="121">
        <v>25676515</v>
      </c>
      <c r="D28" s="122">
        <v>34147760</v>
      </c>
      <c r="E28" s="26">
        <v>34147760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4093347</v>
      </c>
      <c r="U28" s="26">
        <v>4093347</v>
      </c>
      <c r="V28" s="26">
        <v>4093347</v>
      </c>
      <c r="W28" s="26">
        <v>34147760</v>
      </c>
      <c r="X28" s="26">
        <v>-30054413</v>
      </c>
      <c r="Y28" s="106">
        <v>-88.01</v>
      </c>
      <c r="Z28" s="121">
        <v>34147760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133257089</v>
      </c>
      <c r="D30" s="122">
        <v>164965580</v>
      </c>
      <c r="E30" s="26">
        <v>164965580</v>
      </c>
      <c r="F30" s="26">
        <v>384</v>
      </c>
      <c r="G30" s="26">
        <v>18716265</v>
      </c>
      <c r="H30" s="26">
        <v>18276974</v>
      </c>
      <c r="I30" s="26">
        <v>36993623</v>
      </c>
      <c r="J30" s="26">
        <v>11512865</v>
      </c>
      <c r="K30" s="26">
        <v>12736613</v>
      </c>
      <c r="L30" s="26">
        <v>11785672</v>
      </c>
      <c r="M30" s="26">
        <v>36035150</v>
      </c>
      <c r="N30" s="26">
        <v>11820063</v>
      </c>
      <c r="O30" s="26">
        <v>11146903</v>
      </c>
      <c r="P30" s="26">
        <v>11520797</v>
      </c>
      <c r="Q30" s="26">
        <v>34487763</v>
      </c>
      <c r="R30" s="26">
        <v>10313542</v>
      </c>
      <c r="S30" s="26">
        <v>9281471</v>
      </c>
      <c r="T30" s="26">
        <v>33266083</v>
      </c>
      <c r="U30" s="26">
        <v>52861096</v>
      </c>
      <c r="V30" s="26">
        <v>160377632</v>
      </c>
      <c r="W30" s="26">
        <v>164965580</v>
      </c>
      <c r="X30" s="26">
        <v>-4587948</v>
      </c>
      <c r="Y30" s="106">
        <v>-2.78</v>
      </c>
      <c r="Z30" s="121">
        <v>164965580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9763584</v>
      </c>
      <c r="D32" s="122">
        <v>14166920</v>
      </c>
      <c r="E32" s="26">
        <v>12432190</v>
      </c>
      <c r="F32" s="26">
        <v>257794</v>
      </c>
      <c r="G32" s="26">
        <v>614811</v>
      </c>
      <c r="H32" s="26">
        <v>1311570</v>
      </c>
      <c r="I32" s="26">
        <v>2184175</v>
      </c>
      <c r="J32" s="26">
        <v>925821</v>
      </c>
      <c r="K32" s="26">
        <v>756240</v>
      </c>
      <c r="L32" s="26">
        <v>1068929</v>
      </c>
      <c r="M32" s="26">
        <v>2750990</v>
      </c>
      <c r="N32" s="26">
        <v>561290</v>
      </c>
      <c r="O32" s="26">
        <v>872157</v>
      </c>
      <c r="P32" s="26">
        <v>934293</v>
      </c>
      <c r="Q32" s="26">
        <v>2367740</v>
      </c>
      <c r="R32" s="26">
        <v>552292</v>
      </c>
      <c r="S32" s="26">
        <v>739574</v>
      </c>
      <c r="T32" s="26">
        <v>3714215</v>
      </c>
      <c r="U32" s="26">
        <v>5006081</v>
      </c>
      <c r="V32" s="26">
        <v>12308986</v>
      </c>
      <c r="W32" s="26">
        <v>12432190</v>
      </c>
      <c r="X32" s="26">
        <v>-123204</v>
      </c>
      <c r="Y32" s="106">
        <v>-0.99</v>
      </c>
      <c r="Z32" s="121">
        <v>12432190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77577514</v>
      </c>
      <c r="D34" s="122">
        <v>160309850</v>
      </c>
      <c r="E34" s="26">
        <v>144664270</v>
      </c>
      <c r="F34" s="26">
        <v>3195469</v>
      </c>
      <c r="G34" s="26">
        <v>4881687</v>
      </c>
      <c r="H34" s="26">
        <v>3945541</v>
      </c>
      <c r="I34" s="26">
        <v>12022697</v>
      </c>
      <c r="J34" s="26">
        <v>9372499</v>
      </c>
      <c r="K34" s="26">
        <v>7210478</v>
      </c>
      <c r="L34" s="26">
        <v>7318674</v>
      </c>
      <c r="M34" s="26">
        <v>23901651</v>
      </c>
      <c r="N34" s="26">
        <v>13040197</v>
      </c>
      <c r="O34" s="26">
        <v>8104865</v>
      </c>
      <c r="P34" s="26">
        <v>8391020</v>
      </c>
      <c r="Q34" s="26">
        <v>29536082</v>
      </c>
      <c r="R34" s="26">
        <v>12398285</v>
      </c>
      <c r="S34" s="26">
        <v>7451229</v>
      </c>
      <c r="T34" s="26">
        <v>21820258</v>
      </c>
      <c r="U34" s="26">
        <v>41669772</v>
      </c>
      <c r="V34" s="26">
        <v>107130202</v>
      </c>
      <c r="W34" s="26">
        <v>144664270</v>
      </c>
      <c r="X34" s="26">
        <v>-37534068</v>
      </c>
      <c r="Y34" s="106">
        <v>-25.95</v>
      </c>
      <c r="Z34" s="121">
        <v>144664270</v>
      </c>
    </row>
    <row r="35" spans="1:26" ht="13.5">
      <c r="A35" s="157" t="s">
        <v>123</v>
      </c>
      <c r="B35" s="161"/>
      <c r="C35" s="121">
        <v>206922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128398</v>
      </c>
      <c r="U35" s="26">
        <v>128398</v>
      </c>
      <c r="V35" s="26">
        <v>128398</v>
      </c>
      <c r="W35" s="26">
        <v>0</v>
      </c>
      <c r="X35" s="26">
        <v>128398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449660960</v>
      </c>
      <c r="D36" s="165">
        <f t="shared" si="1"/>
        <v>583905420</v>
      </c>
      <c r="E36" s="166">
        <f t="shared" si="1"/>
        <v>568619310</v>
      </c>
      <c r="F36" s="166">
        <f t="shared" si="1"/>
        <v>15160766</v>
      </c>
      <c r="G36" s="166">
        <f t="shared" si="1"/>
        <v>42426910</v>
      </c>
      <c r="H36" s="166">
        <f t="shared" si="1"/>
        <v>38663844</v>
      </c>
      <c r="I36" s="166">
        <f t="shared" si="1"/>
        <v>96251520</v>
      </c>
      <c r="J36" s="166">
        <f t="shared" si="1"/>
        <v>33807357</v>
      </c>
      <c r="K36" s="166">
        <f t="shared" si="1"/>
        <v>38974451</v>
      </c>
      <c r="L36" s="166">
        <f t="shared" si="1"/>
        <v>20177147</v>
      </c>
      <c r="M36" s="166">
        <f t="shared" si="1"/>
        <v>92958955</v>
      </c>
      <c r="N36" s="166">
        <f t="shared" si="1"/>
        <v>56866979</v>
      </c>
      <c r="O36" s="166">
        <f t="shared" si="1"/>
        <v>35872571</v>
      </c>
      <c r="P36" s="166">
        <f t="shared" si="1"/>
        <v>35771722</v>
      </c>
      <c r="Q36" s="166">
        <f t="shared" si="1"/>
        <v>128511272</v>
      </c>
      <c r="R36" s="166">
        <f t="shared" si="1"/>
        <v>36595634</v>
      </c>
      <c r="S36" s="166">
        <f t="shared" si="1"/>
        <v>37176202</v>
      </c>
      <c r="T36" s="166">
        <f t="shared" si="1"/>
        <v>49959308</v>
      </c>
      <c r="U36" s="166">
        <f t="shared" si="1"/>
        <v>123731144</v>
      </c>
      <c r="V36" s="166">
        <f t="shared" si="1"/>
        <v>441452891</v>
      </c>
      <c r="W36" s="166">
        <f t="shared" si="1"/>
        <v>568619310</v>
      </c>
      <c r="X36" s="166">
        <f t="shared" si="1"/>
        <v>-127166419</v>
      </c>
      <c r="Y36" s="167">
        <f>+IF(W36&lt;&gt;0,+(X36/W36)*100,0)</f>
        <v>-22.364069732348696</v>
      </c>
      <c r="Z36" s="164">
        <f>SUM(Z25:Z35)</f>
        <v>568619310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-25443310</v>
      </c>
      <c r="D38" s="176">
        <f t="shared" si="2"/>
        <v>-30417000</v>
      </c>
      <c r="E38" s="72">
        <f t="shared" si="2"/>
        <v>-46973940</v>
      </c>
      <c r="F38" s="72">
        <f t="shared" si="2"/>
        <v>47430882</v>
      </c>
      <c r="G38" s="72">
        <f t="shared" si="2"/>
        <v>3480066</v>
      </c>
      <c r="H38" s="72">
        <f t="shared" si="2"/>
        <v>-8765167</v>
      </c>
      <c r="I38" s="72">
        <f t="shared" si="2"/>
        <v>42145781</v>
      </c>
      <c r="J38" s="72">
        <f t="shared" si="2"/>
        <v>-6302654</v>
      </c>
      <c r="K38" s="72">
        <f t="shared" si="2"/>
        <v>-20541072</v>
      </c>
      <c r="L38" s="72">
        <f t="shared" si="2"/>
        <v>11945523</v>
      </c>
      <c r="M38" s="72">
        <f t="shared" si="2"/>
        <v>-14898203</v>
      </c>
      <c r="N38" s="72">
        <f t="shared" si="2"/>
        <v>-17687954</v>
      </c>
      <c r="O38" s="72">
        <f t="shared" si="2"/>
        <v>62333162</v>
      </c>
      <c r="P38" s="72">
        <f t="shared" si="2"/>
        <v>33664632</v>
      </c>
      <c r="Q38" s="72">
        <f t="shared" si="2"/>
        <v>78309840</v>
      </c>
      <c r="R38" s="72">
        <f t="shared" si="2"/>
        <v>-5260354</v>
      </c>
      <c r="S38" s="72">
        <f t="shared" si="2"/>
        <v>-6352168</v>
      </c>
      <c r="T38" s="72">
        <f t="shared" si="2"/>
        <v>-33587230</v>
      </c>
      <c r="U38" s="72">
        <f t="shared" si="2"/>
        <v>-45199752</v>
      </c>
      <c r="V38" s="72">
        <f t="shared" si="2"/>
        <v>60357666</v>
      </c>
      <c r="W38" s="72">
        <f>IF(E22=E36,0,W22-W36)</f>
        <v>-46973940</v>
      </c>
      <c r="X38" s="72">
        <f t="shared" si="2"/>
        <v>107331606</v>
      </c>
      <c r="Y38" s="177">
        <f>+IF(W38&lt;&gt;0,+(X38/W38)*100,0)</f>
        <v>-228.49181056560295</v>
      </c>
      <c r="Z38" s="175">
        <f>+Z22-Z36</f>
        <v>-46973940</v>
      </c>
    </row>
    <row r="39" spans="1:26" ht="13.5">
      <c r="A39" s="157" t="s">
        <v>45</v>
      </c>
      <c r="B39" s="161"/>
      <c r="C39" s="121">
        <v>26327950</v>
      </c>
      <c r="D39" s="122">
        <v>15118000</v>
      </c>
      <c r="E39" s="26">
        <v>15118000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15118000</v>
      </c>
      <c r="X39" s="26">
        <v>-15118000</v>
      </c>
      <c r="Y39" s="106">
        <v>-100</v>
      </c>
      <c r="Z39" s="121">
        <v>15118000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884640</v>
      </c>
      <c r="D42" s="183">
        <f t="shared" si="3"/>
        <v>-15299000</v>
      </c>
      <c r="E42" s="54">
        <f t="shared" si="3"/>
        <v>-31855940</v>
      </c>
      <c r="F42" s="54">
        <f t="shared" si="3"/>
        <v>47430882</v>
      </c>
      <c r="G42" s="54">
        <f t="shared" si="3"/>
        <v>3480066</v>
      </c>
      <c r="H42" s="54">
        <f t="shared" si="3"/>
        <v>-8765167</v>
      </c>
      <c r="I42" s="54">
        <f t="shared" si="3"/>
        <v>42145781</v>
      </c>
      <c r="J42" s="54">
        <f t="shared" si="3"/>
        <v>-6302654</v>
      </c>
      <c r="K42" s="54">
        <f t="shared" si="3"/>
        <v>-20541072</v>
      </c>
      <c r="L42" s="54">
        <f t="shared" si="3"/>
        <v>11945523</v>
      </c>
      <c r="M42" s="54">
        <f t="shared" si="3"/>
        <v>-14898203</v>
      </c>
      <c r="N42" s="54">
        <f t="shared" si="3"/>
        <v>-17687954</v>
      </c>
      <c r="O42" s="54">
        <f t="shared" si="3"/>
        <v>62333162</v>
      </c>
      <c r="P42" s="54">
        <f t="shared" si="3"/>
        <v>33664632</v>
      </c>
      <c r="Q42" s="54">
        <f t="shared" si="3"/>
        <v>78309840</v>
      </c>
      <c r="R42" s="54">
        <f t="shared" si="3"/>
        <v>-5260354</v>
      </c>
      <c r="S42" s="54">
        <f t="shared" si="3"/>
        <v>-6352168</v>
      </c>
      <c r="T42" s="54">
        <f t="shared" si="3"/>
        <v>-33587230</v>
      </c>
      <c r="U42" s="54">
        <f t="shared" si="3"/>
        <v>-45199752</v>
      </c>
      <c r="V42" s="54">
        <f t="shared" si="3"/>
        <v>60357666</v>
      </c>
      <c r="W42" s="54">
        <f t="shared" si="3"/>
        <v>-31855940</v>
      </c>
      <c r="X42" s="54">
        <f t="shared" si="3"/>
        <v>92213606</v>
      </c>
      <c r="Y42" s="184">
        <f>+IF(W42&lt;&gt;0,+(X42/W42)*100,0)</f>
        <v>-289.47067956556924</v>
      </c>
      <c r="Z42" s="182">
        <f>SUM(Z38:Z41)</f>
        <v>-31855940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884640</v>
      </c>
      <c r="D44" s="187">
        <f t="shared" si="4"/>
        <v>-15299000</v>
      </c>
      <c r="E44" s="43">
        <f t="shared" si="4"/>
        <v>-31855940</v>
      </c>
      <c r="F44" s="43">
        <f t="shared" si="4"/>
        <v>47430882</v>
      </c>
      <c r="G44" s="43">
        <f t="shared" si="4"/>
        <v>3480066</v>
      </c>
      <c r="H44" s="43">
        <f t="shared" si="4"/>
        <v>-8765167</v>
      </c>
      <c r="I44" s="43">
        <f t="shared" si="4"/>
        <v>42145781</v>
      </c>
      <c r="J44" s="43">
        <f t="shared" si="4"/>
        <v>-6302654</v>
      </c>
      <c r="K44" s="43">
        <f t="shared" si="4"/>
        <v>-20541072</v>
      </c>
      <c r="L44" s="43">
        <f t="shared" si="4"/>
        <v>11945523</v>
      </c>
      <c r="M44" s="43">
        <f t="shared" si="4"/>
        <v>-14898203</v>
      </c>
      <c r="N44" s="43">
        <f t="shared" si="4"/>
        <v>-17687954</v>
      </c>
      <c r="O44" s="43">
        <f t="shared" si="4"/>
        <v>62333162</v>
      </c>
      <c r="P44" s="43">
        <f t="shared" si="4"/>
        <v>33664632</v>
      </c>
      <c r="Q44" s="43">
        <f t="shared" si="4"/>
        <v>78309840</v>
      </c>
      <c r="R44" s="43">
        <f t="shared" si="4"/>
        <v>-5260354</v>
      </c>
      <c r="S44" s="43">
        <f t="shared" si="4"/>
        <v>-6352168</v>
      </c>
      <c r="T44" s="43">
        <f t="shared" si="4"/>
        <v>-33587230</v>
      </c>
      <c r="U44" s="43">
        <f t="shared" si="4"/>
        <v>-45199752</v>
      </c>
      <c r="V44" s="43">
        <f t="shared" si="4"/>
        <v>60357666</v>
      </c>
      <c r="W44" s="43">
        <f t="shared" si="4"/>
        <v>-31855940</v>
      </c>
      <c r="X44" s="43">
        <f t="shared" si="4"/>
        <v>92213606</v>
      </c>
      <c r="Y44" s="188">
        <f>+IF(W44&lt;&gt;0,+(X44/W44)*100,0)</f>
        <v>-289.47067956556924</v>
      </c>
      <c r="Z44" s="186">
        <f>+Z42-Z43</f>
        <v>-31855940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884640</v>
      </c>
      <c r="D46" s="183">
        <f t="shared" si="5"/>
        <v>-15299000</v>
      </c>
      <c r="E46" s="54">
        <f t="shared" si="5"/>
        <v>-31855940</v>
      </c>
      <c r="F46" s="54">
        <f t="shared" si="5"/>
        <v>47430882</v>
      </c>
      <c r="G46" s="54">
        <f t="shared" si="5"/>
        <v>3480066</v>
      </c>
      <c r="H46" s="54">
        <f t="shared" si="5"/>
        <v>-8765167</v>
      </c>
      <c r="I46" s="54">
        <f t="shared" si="5"/>
        <v>42145781</v>
      </c>
      <c r="J46" s="54">
        <f t="shared" si="5"/>
        <v>-6302654</v>
      </c>
      <c r="K46" s="54">
        <f t="shared" si="5"/>
        <v>-20541072</v>
      </c>
      <c r="L46" s="54">
        <f t="shared" si="5"/>
        <v>11945523</v>
      </c>
      <c r="M46" s="54">
        <f t="shared" si="5"/>
        <v>-14898203</v>
      </c>
      <c r="N46" s="54">
        <f t="shared" si="5"/>
        <v>-17687954</v>
      </c>
      <c r="O46" s="54">
        <f t="shared" si="5"/>
        <v>62333162</v>
      </c>
      <c r="P46" s="54">
        <f t="shared" si="5"/>
        <v>33664632</v>
      </c>
      <c r="Q46" s="54">
        <f t="shared" si="5"/>
        <v>78309840</v>
      </c>
      <c r="R46" s="54">
        <f t="shared" si="5"/>
        <v>-5260354</v>
      </c>
      <c r="S46" s="54">
        <f t="shared" si="5"/>
        <v>-6352168</v>
      </c>
      <c r="T46" s="54">
        <f t="shared" si="5"/>
        <v>-33587230</v>
      </c>
      <c r="U46" s="54">
        <f t="shared" si="5"/>
        <v>-45199752</v>
      </c>
      <c r="V46" s="54">
        <f t="shared" si="5"/>
        <v>60357666</v>
      </c>
      <c r="W46" s="54">
        <f t="shared" si="5"/>
        <v>-31855940</v>
      </c>
      <c r="X46" s="54">
        <f t="shared" si="5"/>
        <v>92213606</v>
      </c>
      <c r="Y46" s="184">
        <f>+IF(W46&lt;&gt;0,+(X46/W46)*100,0)</f>
        <v>-289.47067956556924</v>
      </c>
      <c r="Z46" s="182">
        <f>SUM(Z44:Z45)</f>
        <v>-31855940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884640</v>
      </c>
      <c r="D48" s="194">
        <f t="shared" si="6"/>
        <v>-15299000</v>
      </c>
      <c r="E48" s="195">
        <f t="shared" si="6"/>
        <v>-31855940</v>
      </c>
      <c r="F48" s="195">
        <f t="shared" si="6"/>
        <v>47430882</v>
      </c>
      <c r="G48" s="196">
        <f t="shared" si="6"/>
        <v>3480066</v>
      </c>
      <c r="H48" s="196">
        <f t="shared" si="6"/>
        <v>-8765167</v>
      </c>
      <c r="I48" s="196">
        <f t="shared" si="6"/>
        <v>42145781</v>
      </c>
      <c r="J48" s="196">
        <f t="shared" si="6"/>
        <v>-6302654</v>
      </c>
      <c r="K48" s="196">
        <f t="shared" si="6"/>
        <v>-20541072</v>
      </c>
      <c r="L48" s="195">
        <f t="shared" si="6"/>
        <v>11945523</v>
      </c>
      <c r="M48" s="195">
        <f t="shared" si="6"/>
        <v>-14898203</v>
      </c>
      <c r="N48" s="196">
        <f t="shared" si="6"/>
        <v>-17687954</v>
      </c>
      <c r="O48" s="196">
        <f t="shared" si="6"/>
        <v>62333162</v>
      </c>
      <c r="P48" s="196">
        <f t="shared" si="6"/>
        <v>33664632</v>
      </c>
      <c r="Q48" s="196">
        <f t="shared" si="6"/>
        <v>78309840</v>
      </c>
      <c r="R48" s="196">
        <f t="shared" si="6"/>
        <v>-5260354</v>
      </c>
      <c r="S48" s="195">
        <f t="shared" si="6"/>
        <v>-6352168</v>
      </c>
      <c r="T48" s="195">
        <f t="shared" si="6"/>
        <v>-33587230</v>
      </c>
      <c r="U48" s="196">
        <f t="shared" si="6"/>
        <v>-45199752</v>
      </c>
      <c r="V48" s="196">
        <f t="shared" si="6"/>
        <v>60357666</v>
      </c>
      <c r="W48" s="196">
        <f t="shared" si="6"/>
        <v>-31855940</v>
      </c>
      <c r="X48" s="196">
        <f t="shared" si="6"/>
        <v>92213606</v>
      </c>
      <c r="Y48" s="197">
        <f>+IF(W48&lt;&gt;0,+(X48/W48)*100,0)</f>
        <v>-289.47067956556924</v>
      </c>
      <c r="Z48" s="198">
        <f>SUM(Z46:Z47)</f>
        <v>-31855940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8355144</v>
      </c>
      <c r="D5" s="120">
        <f t="shared" si="0"/>
        <v>177016610</v>
      </c>
      <c r="E5" s="66">
        <f t="shared" si="0"/>
        <v>20299610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2237635</v>
      </c>
      <c r="M5" s="66">
        <f t="shared" si="0"/>
        <v>2237635</v>
      </c>
      <c r="N5" s="66">
        <f t="shared" si="0"/>
        <v>100830</v>
      </c>
      <c r="O5" s="66">
        <f t="shared" si="0"/>
        <v>0</v>
      </c>
      <c r="P5" s="66">
        <f t="shared" si="0"/>
        <v>3253223</v>
      </c>
      <c r="Q5" s="66">
        <f t="shared" si="0"/>
        <v>3354053</v>
      </c>
      <c r="R5" s="66">
        <f t="shared" si="0"/>
        <v>0</v>
      </c>
      <c r="S5" s="66">
        <f t="shared" si="0"/>
        <v>88531</v>
      </c>
      <c r="T5" s="66">
        <f t="shared" si="0"/>
        <v>5380955</v>
      </c>
      <c r="U5" s="66">
        <f t="shared" si="0"/>
        <v>5469486</v>
      </c>
      <c r="V5" s="66">
        <f t="shared" si="0"/>
        <v>11061174</v>
      </c>
      <c r="W5" s="66">
        <f t="shared" si="0"/>
        <v>20299610</v>
      </c>
      <c r="X5" s="66">
        <f t="shared" si="0"/>
        <v>-9238436</v>
      </c>
      <c r="Y5" s="103">
        <f>+IF(W5&lt;&gt;0,+(X5/W5)*100,0)</f>
        <v>-45.51041128376358</v>
      </c>
      <c r="Z5" s="119">
        <f>SUM(Z6:Z8)</f>
        <v>20299610</v>
      </c>
    </row>
    <row r="6" spans="1:26" ht="13.5">
      <c r="A6" s="104" t="s">
        <v>74</v>
      </c>
      <c r="B6" s="102"/>
      <c r="C6" s="121">
        <v>526760</v>
      </c>
      <c r="D6" s="122">
        <v>4176000</v>
      </c>
      <c r="E6" s="26">
        <v>1004000</v>
      </c>
      <c r="F6" s="26"/>
      <c r="G6" s="26"/>
      <c r="H6" s="26"/>
      <c r="I6" s="26"/>
      <c r="J6" s="26"/>
      <c r="K6" s="26"/>
      <c r="L6" s="26"/>
      <c r="M6" s="26"/>
      <c r="N6" s="26">
        <v>100830</v>
      </c>
      <c r="O6" s="26"/>
      <c r="P6" s="26"/>
      <c r="Q6" s="26">
        <v>100830</v>
      </c>
      <c r="R6" s="26"/>
      <c r="S6" s="26"/>
      <c r="T6" s="26">
        <v>9267</v>
      </c>
      <c r="U6" s="26">
        <v>9267</v>
      </c>
      <c r="V6" s="26">
        <v>110097</v>
      </c>
      <c r="W6" s="26">
        <v>1004000</v>
      </c>
      <c r="X6" s="26">
        <v>-893903</v>
      </c>
      <c r="Y6" s="106">
        <v>-89.03</v>
      </c>
      <c r="Z6" s="28">
        <v>1004000</v>
      </c>
    </row>
    <row r="7" spans="1:26" ht="13.5">
      <c r="A7" s="104" t="s">
        <v>75</v>
      </c>
      <c r="B7" s="102"/>
      <c r="C7" s="123">
        <v>211622</v>
      </c>
      <c r="D7" s="124">
        <v>1966000</v>
      </c>
      <c r="E7" s="125">
        <v>10266000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>
        <v>88531</v>
      </c>
      <c r="T7" s="125">
        <v>80535</v>
      </c>
      <c r="U7" s="125">
        <v>169066</v>
      </c>
      <c r="V7" s="125">
        <v>169066</v>
      </c>
      <c r="W7" s="125">
        <v>10266000</v>
      </c>
      <c r="X7" s="125">
        <v>-10096934</v>
      </c>
      <c r="Y7" s="107">
        <v>-98.35</v>
      </c>
      <c r="Z7" s="200">
        <v>10266000</v>
      </c>
    </row>
    <row r="8" spans="1:26" ht="13.5">
      <c r="A8" s="104" t="s">
        <v>76</v>
      </c>
      <c r="B8" s="102"/>
      <c r="C8" s="121">
        <v>7616762</v>
      </c>
      <c r="D8" s="122">
        <v>170874610</v>
      </c>
      <c r="E8" s="26">
        <v>9029610</v>
      </c>
      <c r="F8" s="26"/>
      <c r="G8" s="26"/>
      <c r="H8" s="26"/>
      <c r="I8" s="26"/>
      <c r="J8" s="26"/>
      <c r="K8" s="26"/>
      <c r="L8" s="26">
        <v>2237635</v>
      </c>
      <c r="M8" s="26">
        <v>2237635</v>
      </c>
      <c r="N8" s="26"/>
      <c r="O8" s="26"/>
      <c r="P8" s="26">
        <v>3253223</v>
      </c>
      <c r="Q8" s="26">
        <v>3253223</v>
      </c>
      <c r="R8" s="26"/>
      <c r="S8" s="26"/>
      <c r="T8" s="26">
        <v>5291153</v>
      </c>
      <c r="U8" s="26">
        <v>5291153</v>
      </c>
      <c r="V8" s="26">
        <v>10782011</v>
      </c>
      <c r="W8" s="26">
        <v>9029610</v>
      </c>
      <c r="X8" s="26">
        <v>1752401</v>
      </c>
      <c r="Y8" s="106">
        <v>19.41</v>
      </c>
      <c r="Z8" s="28">
        <v>9029610</v>
      </c>
    </row>
    <row r="9" spans="1:26" ht="13.5">
      <c r="A9" s="101" t="s">
        <v>77</v>
      </c>
      <c r="B9" s="102"/>
      <c r="C9" s="119">
        <f aca="true" t="shared" si="1" ref="C9:X9">SUM(C10:C14)</f>
        <v>10349874</v>
      </c>
      <c r="D9" s="120">
        <f t="shared" si="1"/>
        <v>32110340</v>
      </c>
      <c r="E9" s="66">
        <f t="shared" si="1"/>
        <v>5743160</v>
      </c>
      <c r="F9" s="66">
        <f t="shared" si="1"/>
        <v>0</v>
      </c>
      <c r="G9" s="66">
        <f t="shared" si="1"/>
        <v>1224136</v>
      </c>
      <c r="H9" s="66">
        <f t="shared" si="1"/>
        <v>644963</v>
      </c>
      <c r="I9" s="66">
        <f t="shared" si="1"/>
        <v>1869099</v>
      </c>
      <c r="J9" s="66">
        <f t="shared" si="1"/>
        <v>609698</v>
      </c>
      <c r="K9" s="66">
        <f t="shared" si="1"/>
        <v>283693</v>
      </c>
      <c r="L9" s="66">
        <f t="shared" si="1"/>
        <v>485485</v>
      </c>
      <c r="M9" s="66">
        <f t="shared" si="1"/>
        <v>1378876</v>
      </c>
      <c r="N9" s="66">
        <f t="shared" si="1"/>
        <v>1579</v>
      </c>
      <c r="O9" s="66">
        <f t="shared" si="1"/>
        <v>0</v>
      </c>
      <c r="P9" s="66">
        <f t="shared" si="1"/>
        <v>15304</v>
      </c>
      <c r="Q9" s="66">
        <f t="shared" si="1"/>
        <v>16883</v>
      </c>
      <c r="R9" s="66">
        <f t="shared" si="1"/>
        <v>0</v>
      </c>
      <c r="S9" s="66">
        <f t="shared" si="1"/>
        <v>225052</v>
      </c>
      <c r="T9" s="66">
        <f t="shared" si="1"/>
        <v>221340</v>
      </c>
      <c r="U9" s="66">
        <f t="shared" si="1"/>
        <v>446392</v>
      </c>
      <c r="V9" s="66">
        <f t="shared" si="1"/>
        <v>3711250</v>
      </c>
      <c r="W9" s="66">
        <f t="shared" si="1"/>
        <v>5743160</v>
      </c>
      <c r="X9" s="66">
        <f t="shared" si="1"/>
        <v>-2031910</v>
      </c>
      <c r="Y9" s="103">
        <f>+IF(W9&lt;&gt;0,+(X9/W9)*100,0)</f>
        <v>-35.37965162036231</v>
      </c>
      <c r="Z9" s="68">
        <f>SUM(Z10:Z14)</f>
        <v>5743160</v>
      </c>
    </row>
    <row r="10" spans="1:26" ht="13.5">
      <c r="A10" s="104" t="s">
        <v>78</v>
      </c>
      <c r="B10" s="102"/>
      <c r="C10" s="121">
        <v>9321872</v>
      </c>
      <c r="D10" s="122">
        <v>5037610</v>
      </c>
      <c r="E10" s="26">
        <v>3955110</v>
      </c>
      <c r="F10" s="26"/>
      <c r="G10" s="26">
        <v>1224136</v>
      </c>
      <c r="H10" s="26">
        <v>644963</v>
      </c>
      <c r="I10" s="26">
        <v>1869099</v>
      </c>
      <c r="J10" s="26">
        <v>481307</v>
      </c>
      <c r="K10" s="26">
        <v>283693</v>
      </c>
      <c r="L10" s="26">
        <v>442831</v>
      </c>
      <c r="M10" s="26">
        <v>1207831</v>
      </c>
      <c r="N10" s="26">
        <v>1579</v>
      </c>
      <c r="O10" s="26"/>
      <c r="P10" s="26">
        <v>1504</v>
      </c>
      <c r="Q10" s="26">
        <v>3083</v>
      </c>
      <c r="R10" s="26"/>
      <c r="S10" s="26">
        <v>203364</v>
      </c>
      <c r="T10" s="26">
        <v>221340</v>
      </c>
      <c r="U10" s="26">
        <v>424704</v>
      </c>
      <c r="V10" s="26">
        <v>3504717</v>
      </c>
      <c r="W10" s="26">
        <v>3955110</v>
      </c>
      <c r="X10" s="26">
        <v>-450393</v>
      </c>
      <c r="Y10" s="106">
        <v>-11.39</v>
      </c>
      <c r="Z10" s="28">
        <v>3955110</v>
      </c>
    </row>
    <row r="11" spans="1:26" ht="13.5">
      <c r="A11" s="104" t="s">
        <v>79</v>
      </c>
      <c r="B11" s="102"/>
      <c r="C11" s="121">
        <v>312570</v>
      </c>
      <c r="D11" s="122">
        <v>22371050</v>
      </c>
      <c r="E11" s="26">
        <v>1298050</v>
      </c>
      <c r="F11" s="26"/>
      <c r="G11" s="26"/>
      <c r="H11" s="26"/>
      <c r="I11" s="26"/>
      <c r="J11" s="26">
        <v>32250</v>
      </c>
      <c r="K11" s="26"/>
      <c r="L11" s="26"/>
      <c r="M11" s="26">
        <v>32250</v>
      </c>
      <c r="N11" s="26"/>
      <c r="O11" s="26"/>
      <c r="P11" s="26"/>
      <c r="Q11" s="26"/>
      <c r="R11" s="26"/>
      <c r="S11" s="26">
        <v>10088</v>
      </c>
      <c r="T11" s="26"/>
      <c r="U11" s="26">
        <v>10088</v>
      </c>
      <c r="V11" s="26">
        <v>42338</v>
      </c>
      <c r="W11" s="26">
        <v>1298050</v>
      </c>
      <c r="X11" s="26">
        <v>-1255712</v>
      </c>
      <c r="Y11" s="106">
        <v>-96.74</v>
      </c>
      <c r="Z11" s="28">
        <v>1298050</v>
      </c>
    </row>
    <row r="12" spans="1:26" ht="13.5">
      <c r="A12" s="104" t="s">
        <v>80</v>
      </c>
      <c r="B12" s="102"/>
      <c r="C12" s="121">
        <v>715432</v>
      </c>
      <c r="D12" s="122">
        <v>4701680</v>
      </c>
      <c r="E12" s="26">
        <v>490000</v>
      </c>
      <c r="F12" s="26"/>
      <c r="G12" s="26"/>
      <c r="H12" s="26"/>
      <c r="I12" s="26"/>
      <c r="J12" s="26">
        <v>96141</v>
      </c>
      <c r="K12" s="26"/>
      <c r="L12" s="26">
        <v>42654</v>
      </c>
      <c r="M12" s="26">
        <v>138795</v>
      </c>
      <c r="N12" s="26"/>
      <c r="O12" s="26"/>
      <c r="P12" s="26">
        <v>13800</v>
      </c>
      <c r="Q12" s="26">
        <v>13800</v>
      </c>
      <c r="R12" s="26"/>
      <c r="S12" s="26">
        <v>11600</v>
      </c>
      <c r="T12" s="26"/>
      <c r="U12" s="26">
        <v>11600</v>
      </c>
      <c r="V12" s="26">
        <v>164195</v>
      </c>
      <c r="W12" s="26">
        <v>490000</v>
      </c>
      <c r="X12" s="26">
        <v>-325805</v>
      </c>
      <c r="Y12" s="106">
        <v>-66.49</v>
      </c>
      <c r="Z12" s="28">
        <v>490000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27581000</v>
      </c>
      <c r="E15" s="66">
        <f t="shared" si="2"/>
        <v>19152000</v>
      </c>
      <c r="F15" s="66">
        <f t="shared" si="2"/>
        <v>0</v>
      </c>
      <c r="G15" s="66">
        <f t="shared" si="2"/>
        <v>701315</v>
      </c>
      <c r="H15" s="66">
        <f t="shared" si="2"/>
        <v>701315</v>
      </c>
      <c r="I15" s="66">
        <f t="shared" si="2"/>
        <v>1402630</v>
      </c>
      <c r="J15" s="66">
        <f t="shared" si="2"/>
        <v>434983</v>
      </c>
      <c r="K15" s="66">
        <f t="shared" si="2"/>
        <v>0</v>
      </c>
      <c r="L15" s="66">
        <f t="shared" si="2"/>
        <v>0</v>
      </c>
      <c r="M15" s="66">
        <f t="shared" si="2"/>
        <v>434983</v>
      </c>
      <c r="N15" s="66">
        <f t="shared" si="2"/>
        <v>0</v>
      </c>
      <c r="O15" s="66">
        <f t="shared" si="2"/>
        <v>3773563</v>
      </c>
      <c r="P15" s="66">
        <f t="shared" si="2"/>
        <v>4539318</v>
      </c>
      <c r="Q15" s="66">
        <f t="shared" si="2"/>
        <v>8312881</v>
      </c>
      <c r="R15" s="66">
        <f t="shared" si="2"/>
        <v>0</v>
      </c>
      <c r="S15" s="66">
        <f t="shared" si="2"/>
        <v>2574955</v>
      </c>
      <c r="T15" s="66">
        <f t="shared" si="2"/>
        <v>8098365</v>
      </c>
      <c r="U15" s="66">
        <f t="shared" si="2"/>
        <v>10673320</v>
      </c>
      <c r="V15" s="66">
        <f t="shared" si="2"/>
        <v>20823814</v>
      </c>
      <c r="W15" s="66">
        <f t="shared" si="2"/>
        <v>19152000</v>
      </c>
      <c r="X15" s="66">
        <f t="shared" si="2"/>
        <v>1671814</v>
      </c>
      <c r="Y15" s="103">
        <f>+IF(W15&lt;&gt;0,+(X15/W15)*100,0)</f>
        <v>8.729187552213869</v>
      </c>
      <c r="Z15" s="68">
        <f>SUM(Z16:Z18)</f>
        <v>19152000</v>
      </c>
    </row>
    <row r="16" spans="1:26" ht="13.5">
      <c r="A16" s="104" t="s">
        <v>84</v>
      </c>
      <c r="B16" s="102"/>
      <c r="C16" s="121"/>
      <c r="D16" s="122">
        <v>11935000</v>
      </c>
      <c r="E16" s="26">
        <v>4956000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v>11775</v>
      </c>
      <c r="T16" s="26"/>
      <c r="U16" s="26">
        <v>11775</v>
      </c>
      <c r="V16" s="26">
        <v>11775</v>
      </c>
      <c r="W16" s="26">
        <v>4956000</v>
      </c>
      <c r="X16" s="26">
        <v>-4944225</v>
      </c>
      <c r="Y16" s="106">
        <v>-99.76</v>
      </c>
      <c r="Z16" s="28">
        <v>4956000</v>
      </c>
    </row>
    <row r="17" spans="1:26" ht="13.5">
      <c r="A17" s="104" t="s">
        <v>85</v>
      </c>
      <c r="B17" s="102"/>
      <c r="C17" s="121"/>
      <c r="D17" s="122">
        <v>15646000</v>
      </c>
      <c r="E17" s="26">
        <v>14196000</v>
      </c>
      <c r="F17" s="26"/>
      <c r="G17" s="26">
        <v>701315</v>
      </c>
      <c r="H17" s="26">
        <v>701315</v>
      </c>
      <c r="I17" s="26">
        <v>1402630</v>
      </c>
      <c r="J17" s="26">
        <v>434983</v>
      </c>
      <c r="K17" s="26"/>
      <c r="L17" s="26"/>
      <c r="M17" s="26">
        <v>434983</v>
      </c>
      <c r="N17" s="26"/>
      <c r="O17" s="26">
        <v>3773563</v>
      </c>
      <c r="P17" s="26">
        <v>4539318</v>
      </c>
      <c r="Q17" s="26">
        <v>8312881</v>
      </c>
      <c r="R17" s="26"/>
      <c r="S17" s="26">
        <v>2563180</v>
      </c>
      <c r="T17" s="26">
        <v>8098365</v>
      </c>
      <c r="U17" s="26">
        <v>10661545</v>
      </c>
      <c r="V17" s="26">
        <v>20812039</v>
      </c>
      <c r="W17" s="26">
        <v>14196000</v>
      </c>
      <c r="X17" s="26">
        <v>6616039</v>
      </c>
      <c r="Y17" s="106">
        <v>46.6</v>
      </c>
      <c r="Z17" s="28">
        <v>14196000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46381140</v>
      </c>
      <c r="D19" s="120">
        <f t="shared" si="3"/>
        <v>107609200</v>
      </c>
      <c r="E19" s="66">
        <f t="shared" si="3"/>
        <v>87831040</v>
      </c>
      <c r="F19" s="66">
        <f t="shared" si="3"/>
        <v>0</v>
      </c>
      <c r="G19" s="66">
        <f t="shared" si="3"/>
        <v>937259</v>
      </c>
      <c r="H19" s="66">
        <f t="shared" si="3"/>
        <v>1289120</v>
      </c>
      <c r="I19" s="66">
        <f t="shared" si="3"/>
        <v>2226379</v>
      </c>
      <c r="J19" s="66">
        <f t="shared" si="3"/>
        <v>849423</v>
      </c>
      <c r="K19" s="66">
        <f t="shared" si="3"/>
        <v>714983</v>
      </c>
      <c r="L19" s="66">
        <f t="shared" si="3"/>
        <v>1575072</v>
      </c>
      <c r="M19" s="66">
        <f t="shared" si="3"/>
        <v>3139478</v>
      </c>
      <c r="N19" s="66">
        <f t="shared" si="3"/>
        <v>0</v>
      </c>
      <c r="O19" s="66">
        <f t="shared" si="3"/>
        <v>673386</v>
      </c>
      <c r="P19" s="66">
        <f t="shared" si="3"/>
        <v>2459989</v>
      </c>
      <c r="Q19" s="66">
        <f t="shared" si="3"/>
        <v>3133375</v>
      </c>
      <c r="R19" s="66">
        <f t="shared" si="3"/>
        <v>1329508</v>
      </c>
      <c r="S19" s="66">
        <f t="shared" si="3"/>
        <v>3585216</v>
      </c>
      <c r="T19" s="66">
        <f t="shared" si="3"/>
        <v>7459695</v>
      </c>
      <c r="U19" s="66">
        <f t="shared" si="3"/>
        <v>12374419</v>
      </c>
      <c r="V19" s="66">
        <f t="shared" si="3"/>
        <v>20873651</v>
      </c>
      <c r="W19" s="66">
        <f t="shared" si="3"/>
        <v>87831040</v>
      </c>
      <c r="X19" s="66">
        <f t="shared" si="3"/>
        <v>-66957389</v>
      </c>
      <c r="Y19" s="103">
        <f>+IF(W19&lt;&gt;0,+(X19/W19)*100,0)</f>
        <v>-76.2343119243493</v>
      </c>
      <c r="Z19" s="68">
        <f>SUM(Z20:Z23)</f>
        <v>87831040</v>
      </c>
    </row>
    <row r="20" spans="1:26" ht="13.5">
      <c r="A20" s="104" t="s">
        <v>88</v>
      </c>
      <c r="B20" s="102"/>
      <c r="C20" s="121">
        <v>13366964</v>
      </c>
      <c r="D20" s="122">
        <v>69620700</v>
      </c>
      <c r="E20" s="26">
        <v>66470700</v>
      </c>
      <c r="F20" s="26"/>
      <c r="G20" s="26">
        <v>60066</v>
      </c>
      <c r="H20" s="26">
        <v>2631</v>
      </c>
      <c r="I20" s="26">
        <v>62697</v>
      </c>
      <c r="J20" s="26">
        <v>336092</v>
      </c>
      <c r="K20" s="26">
        <v>163351</v>
      </c>
      <c r="L20" s="26">
        <v>532603</v>
      </c>
      <c r="M20" s="26">
        <v>1032046</v>
      </c>
      <c r="N20" s="26"/>
      <c r="O20" s="26">
        <v>120000</v>
      </c>
      <c r="P20" s="26">
        <v>1368080</v>
      </c>
      <c r="Q20" s="26">
        <v>1488080</v>
      </c>
      <c r="R20" s="26"/>
      <c r="S20" s="26">
        <v>1656407</v>
      </c>
      <c r="T20" s="26">
        <v>3872775</v>
      </c>
      <c r="U20" s="26">
        <v>5529182</v>
      </c>
      <c r="V20" s="26">
        <v>8112005</v>
      </c>
      <c r="W20" s="26">
        <v>66470700</v>
      </c>
      <c r="X20" s="26">
        <v>-58358695</v>
      </c>
      <c r="Y20" s="106">
        <v>-87.8</v>
      </c>
      <c r="Z20" s="28">
        <v>66470700</v>
      </c>
    </row>
    <row r="21" spans="1:26" ht="13.5">
      <c r="A21" s="104" t="s">
        <v>89</v>
      </c>
      <c r="B21" s="102"/>
      <c r="C21" s="121">
        <v>15111594</v>
      </c>
      <c r="D21" s="122">
        <v>24235180</v>
      </c>
      <c r="E21" s="26">
        <v>9534520</v>
      </c>
      <c r="F21" s="26"/>
      <c r="G21" s="26"/>
      <c r="H21" s="26">
        <v>472708</v>
      </c>
      <c r="I21" s="26">
        <v>472708</v>
      </c>
      <c r="J21" s="26">
        <v>241471</v>
      </c>
      <c r="K21" s="26">
        <v>551632</v>
      </c>
      <c r="L21" s="26">
        <v>52956</v>
      </c>
      <c r="M21" s="26">
        <v>846059</v>
      </c>
      <c r="N21" s="26"/>
      <c r="O21" s="26">
        <v>551632</v>
      </c>
      <c r="P21" s="26">
        <v>132885</v>
      </c>
      <c r="Q21" s="26">
        <v>684517</v>
      </c>
      <c r="R21" s="26"/>
      <c r="S21" s="26">
        <v>556740</v>
      </c>
      <c r="T21" s="26">
        <v>2452446</v>
      </c>
      <c r="U21" s="26">
        <v>3009186</v>
      </c>
      <c r="V21" s="26">
        <v>5012470</v>
      </c>
      <c r="W21" s="26">
        <v>9534520</v>
      </c>
      <c r="X21" s="26">
        <v>-4522050</v>
      </c>
      <c r="Y21" s="106">
        <v>-47.43</v>
      </c>
      <c r="Z21" s="28">
        <v>9534520</v>
      </c>
    </row>
    <row r="22" spans="1:26" ht="13.5">
      <c r="A22" s="104" t="s">
        <v>90</v>
      </c>
      <c r="B22" s="102"/>
      <c r="C22" s="123">
        <v>17902582</v>
      </c>
      <c r="D22" s="124">
        <v>8946320</v>
      </c>
      <c r="E22" s="125">
        <v>10264320</v>
      </c>
      <c r="F22" s="125"/>
      <c r="G22" s="125">
        <v>877193</v>
      </c>
      <c r="H22" s="125">
        <v>640097</v>
      </c>
      <c r="I22" s="125">
        <v>1517290</v>
      </c>
      <c r="J22" s="125">
        <v>267560</v>
      </c>
      <c r="K22" s="125"/>
      <c r="L22" s="125">
        <v>989513</v>
      </c>
      <c r="M22" s="125">
        <v>1257073</v>
      </c>
      <c r="N22" s="125"/>
      <c r="O22" s="125">
        <v>1754</v>
      </c>
      <c r="P22" s="125">
        <v>959024</v>
      </c>
      <c r="Q22" s="125">
        <v>960778</v>
      </c>
      <c r="R22" s="125">
        <v>1329508</v>
      </c>
      <c r="S22" s="125">
        <v>1372069</v>
      </c>
      <c r="T22" s="125">
        <v>1134474</v>
      </c>
      <c r="U22" s="125">
        <v>3836051</v>
      </c>
      <c r="V22" s="125">
        <v>7571192</v>
      </c>
      <c r="W22" s="125">
        <v>10264320</v>
      </c>
      <c r="X22" s="125">
        <v>-2693128</v>
      </c>
      <c r="Y22" s="107">
        <v>-26.24</v>
      </c>
      <c r="Z22" s="200">
        <v>10264320</v>
      </c>
    </row>
    <row r="23" spans="1:26" ht="13.5">
      <c r="A23" s="104" t="s">
        <v>91</v>
      </c>
      <c r="B23" s="102"/>
      <c r="C23" s="121"/>
      <c r="D23" s="122">
        <v>4807000</v>
      </c>
      <c r="E23" s="26">
        <v>1561500</v>
      </c>
      <c r="F23" s="26"/>
      <c r="G23" s="26"/>
      <c r="H23" s="26">
        <v>173684</v>
      </c>
      <c r="I23" s="26">
        <v>173684</v>
      </c>
      <c r="J23" s="26">
        <v>4300</v>
      </c>
      <c r="K23" s="26"/>
      <c r="L23" s="26"/>
      <c r="M23" s="26">
        <v>4300</v>
      </c>
      <c r="N23" s="26"/>
      <c r="O23" s="26"/>
      <c r="P23" s="26"/>
      <c r="Q23" s="26"/>
      <c r="R23" s="26"/>
      <c r="S23" s="26"/>
      <c r="T23" s="26"/>
      <c r="U23" s="26"/>
      <c r="V23" s="26">
        <v>177984</v>
      </c>
      <c r="W23" s="26">
        <v>1561500</v>
      </c>
      <c r="X23" s="26">
        <v>-1383516</v>
      </c>
      <c r="Y23" s="106">
        <v>-88.6</v>
      </c>
      <c r="Z23" s="28">
        <v>1561500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65086158</v>
      </c>
      <c r="D25" s="206">
        <f t="shared" si="4"/>
        <v>344317150</v>
      </c>
      <c r="E25" s="195">
        <f t="shared" si="4"/>
        <v>133025810</v>
      </c>
      <c r="F25" s="195">
        <f t="shared" si="4"/>
        <v>0</v>
      </c>
      <c r="G25" s="195">
        <f t="shared" si="4"/>
        <v>2862710</v>
      </c>
      <c r="H25" s="195">
        <f t="shared" si="4"/>
        <v>2635398</v>
      </c>
      <c r="I25" s="195">
        <f t="shared" si="4"/>
        <v>5498108</v>
      </c>
      <c r="J25" s="195">
        <f t="shared" si="4"/>
        <v>1894104</v>
      </c>
      <c r="K25" s="195">
        <f t="shared" si="4"/>
        <v>998676</v>
      </c>
      <c r="L25" s="195">
        <f t="shared" si="4"/>
        <v>4298192</v>
      </c>
      <c r="M25" s="195">
        <f t="shared" si="4"/>
        <v>7190972</v>
      </c>
      <c r="N25" s="195">
        <f t="shared" si="4"/>
        <v>102409</v>
      </c>
      <c r="O25" s="195">
        <f t="shared" si="4"/>
        <v>4446949</v>
      </c>
      <c r="P25" s="195">
        <f t="shared" si="4"/>
        <v>10267834</v>
      </c>
      <c r="Q25" s="195">
        <f t="shared" si="4"/>
        <v>14817192</v>
      </c>
      <c r="R25" s="195">
        <f t="shared" si="4"/>
        <v>1329508</v>
      </c>
      <c r="S25" s="195">
        <f t="shared" si="4"/>
        <v>6473754</v>
      </c>
      <c r="T25" s="195">
        <f t="shared" si="4"/>
        <v>21160355</v>
      </c>
      <c r="U25" s="195">
        <f t="shared" si="4"/>
        <v>28963617</v>
      </c>
      <c r="V25" s="195">
        <f t="shared" si="4"/>
        <v>56469889</v>
      </c>
      <c r="W25" s="195">
        <f t="shared" si="4"/>
        <v>133025810</v>
      </c>
      <c r="X25" s="195">
        <f t="shared" si="4"/>
        <v>-76555921</v>
      </c>
      <c r="Y25" s="207">
        <f>+IF(W25&lt;&gt;0,+(X25/W25)*100,0)</f>
        <v>-57.54967475860512</v>
      </c>
      <c r="Z25" s="208">
        <f>+Z5+Z9+Z15+Z19+Z24</f>
        <v>133025810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52020260</v>
      </c>
      <c r="D28" s="122">
        <v>245537680</v>
      </c>
      <c r="E28" s="26">
        <v>51325600</v>
      </c>
      <c r="F28" s="26"/>
      <c r="G28" s="26">
        <v>2862710</v>
      </c>
      <c r="H28" s="26">
        <v>2461714</v>
      </c>
      <c r="I28" s="26">
        <v>5324424</v>
      </c>
      <c r="J28" s="26">
        <v>1761413</v>
      </c>
      <c r="K28" s="26">
        <v>998676</v>
      </c>
      <c r="L28" s="26">
        <v>2017903</v>
      </c>
      <c r="M28" s="26">
        <v>4777992</v>
      </c>
      <c r="N28" s="26"/>
      <c r="O28" s="26">
        <v>4213142</v>
      </c>
      <c r="P28" s="26">
        <v>6997377</v>
      </c>
      <c r="Q28" s="26">
        <v>11210519</v>
      </c>
      <c r="R28" s="26">
        <v>333508</v>
      </c>
      <c r="S28" s="26">
        <v>6138699</v>
      </c>
      <c r="T28" s="26">
        <v>15505339</v>
      </c>
      <c r="U28" s="26">
        <v>21977546</v>
      </c>
      <c r="V28" s="26">
        <v>43290481</v>
      </c>
      <c r="W28" s="26">
        <v>51325600</v>
      </c>
      <c r="X28" s="26">
        <v>-8035119</v>
      </c>
      <c r="Y28" s="106">
        <v>-15.66</v>
      </c>
      <c r="Z28" s="121">
        <v>51325600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52020260</v>
      </c>
      <c r="D32" s="187">
        <f t="shared" si="5"/>
        <v>245537680</v>
      </c>
      <c r="E32" s="43">
        <f t="shared" si="5"/>
        <v>51325600</v>
      </c>
      <c r="F32" s="43">
        <f t="shared" si="5"/>
        <v>0</v>
      </c>
      <c r="G32" s="43">
        <f t="shared" si="5"/>
        <v>2862710</v>
      </c>
      <c r="H32" s="43">
        <f t="shared" si="5"/>
        <v>2461714</v>
      </c>
      <c r="I32" s="43">
        <f t="shared" si="5"/>
        <v>5324424</v>
      </c>
      <c r="J32" s="43">
        <f t="shared" si="5"/>
        <v>1761413</v>
      </c>
      <c r="K32" s="43">
        <f t="shared" si="5"/>
        <v>998676</v>
      </c>
      <c r="L32" s="43">
        <f t="shared" si="5"/>
        <v>2017903</v>
      </c>
      <c r="M32" s="43">
        <f t="shared" si="5"/>
        <v>4777992</v>
      </c>
      <c r="N32" s="43">
        <f t="shared" si="5"/>
        <v>0</v>
      </c>
      <c r="O32" s="43">
        <f t="shared" si="5"/>
        <v>4213142</v>
      </c>
      <c r="P32" s="43">
        <f t="shared" si="5"/>
        <v>6997377</v>
      </c>
      <c r="Q32" s="43">
        <f t="shared" si="5"/>
        <v>11210519</v>
      </c>
      <c r="R32" s="43">
        <f t="shared" si="5"/>
        <v>333508</v>
      </c>
      <c r="S32" s="43">
        <f t="shared" si="5"/>
        <v>6138699</v>
      </c>
      <c r="T32" s="43">
        <f t="shared" si="5"/>
        <v>15505339</v>
      </c>
      <c r="U32" s="43">
        <f t="shared" si="5"/>
        <v>21977546</v>
      </c>
      <c r="V32" s="43">
        <f t="shared" si="5"/>
        <v>43290481</v>
      </c>
      <c r="W32" s="43">
        <f t="shared" si="5"/>
        <v>51325600</v>
      </c>
      <c r="X32" s="43">
        <f t="shared" si="5"/>
        <v>-8035119</v>
      </c>
      <c r="Y32" s="188">
        <f>+IF(W32&lt;&gt;0,+(X32/W32)*100,0)</f>
        <v>-15.655187664635193</v>
      </c>
      <c r="Z32" s="45">
        <f>SUM(Z28:Z31)</f>
        <v>51325600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>
        <v>58900000</v>
      </c>
      <c r="E34" s="26">
        <v>55354500</v>
      </c>
      <c r="F34" s="26"/>
      <c r="G34" s="26"/>
      <c r="H34" s="26">
        <v>173684</v>
      </c>
      <c r="I34" s="26">
        <v>173684</v>
      </c>
      <c r="J34" s="26"/>
      <c r="K34" s="26"/>
      <c r="L34" s="26"/>
      <c r="M34" s="26"/>
      <c r="N34" s="26"/>
      <c r="O34" s="26"/>
      <c r="P34" s="26"/>
      <c r="Q34" s="26"/>
      <c r="R34" s="26"/>
      <c r="S34" s="26">
        <v>80535</v>
      </c>
      <c r="T34" s="26"/>
      <c r="U34" s="26">
        <v>80535</v>
      </c>
      <c r="V34" s="26">
        <v>254219</v>
      </c>
      <c r="W34" s="26">
        <v>55354500</v>
      </c>
      <c r="X34" s="26">
        <v>-55100281</v>
      </c>
      <c r="Y34" s="106">
        <v>-99.54</v>
      </c>
      <c r="Z34" s="28">
        <v>55354500</v>
      </c>
    </row>
    <row r="35" spans="1:26" ht="13.5">
      <c r="A35" s="213" t="s">
        <v>52</v>
      </c>
      <c r="B35" s="102"/>
      <c r="C35" s="121">
        <v>13355872</v>
      </c>
      <c r="D35" s="122">
        <v>39879470</v>
      </c>
      <c r="E35" s="26">
        <v>26489310</v>
      </c>
      <c r="F35" s="26"/>
      <c r="G35" s="26"/>
      <c r="H35" s="26"/>
      <c r="I35" s="26"/>
      <c r="J35" s="26">
        <v>132691</v>
      </c>
      <c r="K35" s="26"/>
      <c r="L35" s="26">
        <v>2280289</v>
      </c>
      <c r="M35" s="26">
        <v>2412980</v>
      </c>
      <c r="N35" s="26">
        <v>102409</v>
      </c>
      <c r="O35" s="26">
        <v>233807</v>
      </c>
      <c r="P35" s="26">
        <v>3270457</v>
      </c>
      <c r="Q35" s="26">
        <v>3606673</v>
      </c>
      <c r="R35" s="26">
        <v>996000</v>
      </c>
      <c r="S35" s="26">
        <v>254520</v>
      </c>
      <c r="T35" s="26">
        <v>5655017</v>
      </c>
      <c r="U35" s="26">
        <v>6905537</v>
      </c>
      <c r="V35" s="26">
        <v>12925190</v>
      </c>
      <c r="W35" s="26">
        <v>26489310</v>
      </c>
      <c r="X35" s="26">
        <v>-13564120</v>
      </c>
      <c r="Y35" s="106">
        <v>-51.21</v>
      </c>
      <c r="Z35" s="28">
        <v>26489310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65376132</v>
      </c>
      <c r="D36" s="194">
        <f t="shared" si="6"/>
        <v>344317150</v>
      </c>
      <c r="E36" s="196">
        <f t="shared" si="6"/>
        <v>133169410</v>
      </c>
      <c r="F36" s="196">
        <f t="shared" si="6"/>
        <v>0</v>
      </c>
      <c r="G36" s="196">
        <f t="shared" si="6"/>
        <v>2862710</v>
      </c>
      <c r="H36" s="196">
        <f t="shared" si="6"/>
        <v>2635398</v>
      </c>
      <c r="I36" s="196">
        <f t="shared" si="6"/>
        <v>5498108</v>
      </c>
      <c r="J36" s="196">
        <f t="shared" si="6"/>
        <v>1894104</v>
      </c>
      <c r="K36" s="196">
        <f t="shared" si="6"/>
        <v>998676</v>
      </c>
      <c r="L36" s="196">
        <f t="shared" si="6"/>
        <v>4298192</v>
      </c>
      <c r="M36" s="196">
        <f t="shared" si="6"/>
        <v>7190972</v>
      </c>
      <c r="N36" s="196">
        <f t="shared" si="6"/>
        <v>102409</v>
      </c>
      <c r="O36" s="196">
        <f t="shared" si="6"/>
        <v>4446949</v>
      </c>
      <c r="P36" s="196">
        <f t="shared" si="6"/>
        <v>10267834</v>
      </c>
      <c r="Q36" s="196">
        <f t="shared" si="6"/>
        <v>14817192</v>
      </c>
      <c r="R36" s="196">
        <f t="shared" si="6"/>
        <v>1329508</v>
      </c>
      <c r="S36" s="196">
        <f t="shared" si="6"/>
        <v>6473754</v>
      </c>
      <c r="T36" s="196">
        <f t="shared" si="6"/>
        <v>21160356</v>
      </c>
      <c r="U36" s="196">
        <f t="shared" si="6"/>
        <v>28963618</v>
      </c>
      <c r="V36" s="196">
        <f t="shared" si="6"/>
        <v>56469890</v>
      </c>
      <c r="W36" s="196">
        <f t="shared" si="6"/>
        <v>133169410</v>
      </c>
      <c r="X36" s="196">
        <f t="shared" si="6"/>
        <v>-76699520</v>
      </c>
      <c r="Y36" s="197">
        <f>+IF(W36&lt;&gt;0,+(X36/W36)*100,0)</f>
        <v>-57.5954492852375</v>
      </c>
      <c r="Z36" s="215">
        <f>SUM(Z32:Z35)</f>
        <v>133169410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5315</v>
      </c>
      <c r="D6" s="25">
        <v>1800000</v>
      </c>
      <c r="E6" s="26">
        <v>1800000</v>
      </c>
      <c r="F6" s="26"/>
      <c r="G6" s="26"/>
      <c r="H6" s="26">
        <v>1953599</v>
      </c>
      <c r="I6" s="26">
        <v>1953599</v>
      </c>
      <c r="J6" s="26">
        <v>82053</v>
      </c>
      <c r="K6" s="26">
        <v>817524</v>
      </c>
      <c r="L6" s="26">
        <v>-2853176</v>
      </c>
      <c r="M6" s="26">
        <v>-1953599</v>
      </c>
      <c r="N6" s="26"/>
      <c r="O6" s="26">
        <v>-115109</v>
      </c>
      <c r="P6" s="26"/>
      <c r="Q6" s="26">
        <v>-115109</v>
      </c>
      <c r="R6" s="26"/>
      <c r="S6" s="26"/>
      <c r="T6" s="26"/>
      <c r="U6" s="26"/>
      <c r="V6" s="26">
        <v>-115109</v>
      </c>
      <c r="W6" s="26">
        <v>1800000</v>
      </c>
      <c r="X6" s="26">
        <v>-1915109</v>
      </c>
      <c r="Y6" s="106">
        <v>-106.39</v>
      </c>
      <c r="Z6" s="28">
        <v>1800000</v>
      </c>
    </row>
    <row r="7" spans="1:26" ht="13.5">
      <c r="A7" s="225" t="s">
        <v>146</v>
      </c>
      <c r="B7" s="158" t="s">
        <v>71</v>
      </c>
      <c r="C7" s="121">
        <v>29499366</v>
      </c>
      <c r="D7" s="25">
        <v>8000000</v>
      </c>
      <c r="E7" s="26">
        <v>8000000</v>
      </c>
      <c r="F7" s="26">
        <v>31994685</v>
      </c>
      <c r="G7" s="26">
        <v>-4500000</v>
      </c>
      <c r="H7" s="26">
        <v>2000000</v>
      </c>
      <c r="I7" s="26">
        <v>29494685</v>
      </c>
      <c r="J7" s="26">
        <v>-8500000</v>
      </c>
      <c r="K7" s="26">
        <v>3500000</v>
      </c>
      <c r="L7" s="26">
        <v>36000000</v>
      </c>
      <c r="M7" s="26">
        <v>31000000</v>
      </c>
      <c r="N7" s="26">
        <v>-1500000</v>
      </c>
      <c r="O7" s="26">
        <v>-27000000</v>
      </c>
      <c r="P7" s="26">
        <v>14000000</v>
      </c>
      <c r="Q7" s="26">
        <v>-14500000</v>
      </c>
      <c r="R7" s="26">
        <v>-6536690</v>
      </c>
      <c r="S7" s="26">
        <v>-11963310</v>
      </c>
      <c r="T7" s="26">
        <v>-21000000</v>
      </c>
      <c r="U7" s="26">
        <v>-39500000</v>
      </c>
      <c r="V7" s="26">
        <v>6494685</v>
      </c>
      <c r="W7" s="26">
        <v>8000000</v>
      </c>
      <c r="X7" s="26">
        <v>-1505315</v>
      </c>
      <c r="Y7" s="106">
        <v>-18.82</v>
      </c>
      <c r="Z7" s="28">
        <v>8000000</v>
      </c>
    </row>
    <row r="8" spans="1:26" ht="13.5">
      <c r="A8" s="225" t="s">
        <v>147</v>
      </c>
      <c r="B8" s="158" t="s">
        <v>71</v>
      </c>
      <c r="C8" s="121">
        <v>54209472</v>
      </c>
      <c r="D8" s="25">
        <v>36067000</v>
      </c>
      <c r="E8" s="26">
        <v>106234000</v>
      </c>
      <c r="F8" s="26">
        <v>-1723391</v>
      </c>
      <c r="G8" s="26">
        <v>5942974</v>
      </c>
      <c r="H8" s="26">
        <v>-10073426</v>
      </c>
      <c r="I8" s="26">
        <v>-5853843</v>
      </c>
      <c r="J8" s="26">
        <v>-1714658</v>
      </c>
      <c r="K8" s="26">
        <v>-18098819</v>
      </c>
      <c r="L8" s="26">
        <v>12771886</v>
      </c>
      <c r="M8" s="26">
        <v>-7041591</v>
      </c>
      <c r="N8" s="26">
        <v>25903333</v>
      </c>
      <c r="O8" s="26">
        <v>1022019</v>
      </c>
      <c r="P8" s="26">
        <v>26414855</v>
      </c>
      <c r="Q8" s="26">
        <v>53340207</v>
      </c>
      <c r="R8" s="26">
        <v>33424684</v>
      </c>
      <c r="S8" s="26">
        <v>-23105750</v>
      </c>
      <c r="T8" s="26">
        <v>-17507846</v>
      </c>
      <c r="U8" s="26">
        <v>-7188912</v>
      </c>
      <c r="V8" s="26">
        <v>33255861</v>
      </c>
      <c r="W8" s="26">
        <v>106234000</v>
      </c>
      <c r="X8" s="26">
        <v>-72978139</v>
      </c>
      <c r="Y8" s="106">
        <v>-68.7</v>
      </c>
      <c r="Z8" s="28">
        <v>106234000</v>
      </c>
    </row>
    <row r="9" spans="1:26" ht="13.5">
      <c r="A9" s="225" t="s">
        <v>148</v>
      </c>
      <c r="B9" s="158"/>
      <c r="C9" s="121">
        <v>10126573</v>
      </c>
      <c r="D9" s="25">
        <v>9000000</v>
      </c>
      <c r="E9" s="26">
        <v>9000000</v>
      </c>
      <c r="F9" s="26">
        <v>7947283</v>
      </c>
      <c r="G9" s="26">
        <v>565087</v>
      </c>
      <c r="H9" s="26">
        <v>4176174</v>
      </c>
      <c r="I9" s="26">
        <v>12688544</v>
      </c>
      <c r="J9" s="26">
        <v>-2995126</v>
      </c>
      <c r="K9" s="26">
        <v>842677</v>
      </c>
      <c r="L9" s="26">
        <v>-83056</v>
      </c>
      <c r="M9" s="26">
        <v>-2235505</v>
      </c>
      <c r="N9" s="26">
        <v>-14405</v>
      </c>
      <c r="O9" s="26">
        <v>631101</v>
      </c>
      <c r="P9" s="26">
        <v>401245</v>
      </c>
      <c r="Q9" s="26">
        <v>1017941</v>
      </c>
      <c r="R9" s="26">
        <v>10032832</v>
      </c>
      <c r="S9" s="26">
        <v>800076</v>
      </c>
      <c r="T9" s="26">
        <v>920210</v>
      </c>
      <c r="U9" s="26">
        <v>11753118</v>
      </c>
      <c r="V9" s="26">
        <v>23224098</v>
      </c>
      <c r="W9" s="26">
        <v>9000000</v>
      </c>
      <c r="X9" s="26">
        <v>14224098</v>
      </c>
      <c r="Y9" s="106">
        <v>158.05</v>
      </c>
      <c r="Z9" s="28">
        <v>9000000</v>
      </c>
    </row>
    <row r="10" spans="1:26" ht="13.5">
      <c r="A10" s="225" t="s">
        <v>149</v>
      </c>
      <c r="B10" s="158"/>
      <c r="C10" s="121">
        <v>130036</v>
      </c>
      <c r="D10" s="25"/>
      <c r="E10" s="26"/>
      <c r="F10" s="125">
        <v>4399</v>
      </c>
      <c r="G10" s="125"/>
      <c r="H10" s="125"/>
      <c r="I10" s="26">
        <v>4399</v>
      </c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>
        <v>4399</v>
      </c>
      <c r="W10" s="26"/>
      <c r="X10" s="125">
        <v>4399</v>
      </c>
      <c r="Y10" s="107"/>
      <c r="Z10" s="200"/>
    </row>
    <row r="11" spans="1:26" ht="13.5">
      <c r="A11" s="225" t="s">
        <v>150</v>
      </c>
      <c r="B11" s="158" t="s">
        <v>95</v>
      </c>
      <c r="C11" s="121">
        <v>2060173</v>
      </c>
      <c r="D11" s="25">
        <v>2400000</v>
      </c>
      <c r="E11" s="26">
        <v>2400000</v>
      </c>
      <c r="F11" s="26">
        <v>-12928</v>
      </c>
      <c r="G11" s="26">
        <v>-101736</v>
      </c>
      <c r="H11" s="26">
        <v>69041</v>
      </c>
      <c r="I11" s="26">
        <v>-45623</v>
      </c>
      <c r="J11" s="26">
        <v>-248599</v>
      </c>
      <c r="K11" s="26">
        <v>-171608</v>
      </c>
      <c r="L11" s="26">
        <v>-96729</v>
      </c>
      <c r="M11" s="26">
        <v>-516936</v>
      </c>
      <c r="N11" s="26">
        <v>96445</v>
      </c>
      <c r="O11" s="26">
        <v>-165058</v>
      </c>
      <c r="P11" s="26">
        <v>11139</v>
      </c>
      <c r="Q11" s="26">
        <v>-57474</v>
      </c>
      <c r="R11" s="26">
        <v>-34195</v>
      </c>
      <c r="S11" s="26">
        <v>-71697</v>
      </c>
      <c r="T11" s="26">
        <v>205753</v>
      </c>
      <c r="U11" s="26">
        <v>99861</v>
      </c>
      <c r="V11" s="26">
        <v>-520172</v>
      </c>
      <c r="W11" s="26">
        <v>2400000</v>
      </c>
      <c r="X11" s="26">
        <v>-2920172</v>
      </c>
      <c r="Y11" s="106">
        <v>-121.67</v>
      </c>
      <c r="Z11" s="28">
        <v>2400000</v>
      </c>
    </row>
    <row r="12" spans="1:26" ht="13.5">
      <c r="A12" s="226" t="s">
        <v>55</v>
      </c>
      <c r="B12" s="227"/>
      <c r="C12" s="138">
        <f aca="true" t="shared" si="0" ref="C12:X12">SUM(C6:C11)</f>
        <v>96030935</v>
      </c>
      <c r="D12" s="38">
        <f t="shared" si="0"/>
        <v>57267000</v>
      </c>
      <c r="E12" s="39">
        <f t="shared" si="0"/>
        <v>127434000</v>
      </c>
      <c r="F12" s="39">
        <f t="shared" si="0"/>
        <v>38210048</v>
      </c>
      <c r="G12" s="39">
        <f t="shared" si="0"/>
        <v>1906325</v>
      </c>
      <c r="H12" s="39">
        <f t="shared" si="0"/>
        <v>-1874612</v>
      </c>
      <c r="I12" s="39">
        <f t="shared" si="0"/>
        <v>38241761</v>
      </c>
      <c r="J12" s="39">
        <f t="shared" si="0"/>
        <v>-13376330</v>
      </c>
      <c r="K12" s="39">
        <f t="shared" si="0"/>
        <v>-13110226</v>
      </c>
      <c r="L12" s="39">
        <f t="shared" si="0"/>
        <v>45738925</v>
      </c>
      <c r="M12" s="39">
        <f t="shared" si="0"/>
        <v>19252369</v>
      </c>
      <c r="N12" s="39">
        <f t="shared" si="0"/>
        <v>24485373</v>
      </c>
      <c r="O12" s="39">
        <f t="shared" si="0"/>
        <v>-25627047</v>
      </c>
      <c r="P12" s="39">
        <f t="shared" si="0"/>
        <v>40827239</v>
      </c>
      <c r="Q12" s="39">
        <f t="shared" si="0"/>
        <v>39685565</v>
      </c>
      <c r="R12" s="39">
        <f t="shared" si="0"/>
        <v>36886631</v>
      </c>
      <c r="S12" s="39">
        <f t="shared" si="0"/>
        <v>-34340681</v>
      </c>
      <c r="T12" s="39">
        <f t="shared" si="0"/>
        <v>-37381883</v>
      </c>
      <c r="U12" s="39">
        <f t="shared" si="0"/>
        <v>-34835933</v>
      </c>
      <c r="V12" s="39">
        <f t="shared" si="0"/>
        <v>62343762</v>
      </c>
      <c r="W12" s="39">
        <f t="shared" si="0"/>
        <v>127434000</v>
      </c>
      <c r="X12" s="39">
        <f t="shared" si="0"/>
        <v>-65090238</v>
      </c>
      <c r="Y12" s="140">
        <f>+IF(W12&lt;&gt;0,+(X12/W12)*100,0)</f>
        <v>-51.0776072319789</v>
      </c>
      <c r="Z12" s="40">
        <f>SUM(Z6:Z11)</f>
        <v>127434000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8956</v>
      </c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>
        <v>7737847</v>
      </c>
      <c r="D16" s="25">
        <v>7032000</v>
      </c>
      <c r="E16" s="26">
        <v>7032000</v>
      </c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>
        <v>7032000</v>
      </c>
      <c r="X16" s="125">
        <v>-7032000</v>
      </c>
      <c r="Y16" s="107">
        <v>-100</v>
      </c>
      <c r="Z16" s="200">
        <v>7032000</v>
      </c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308904374</v>
      </c>
      <c r="D19" s="25">
        <v>734641000</v>
      </c>
      <c r="E19" s="26">
        <v>733937000</v>
      </c>
      <c r="F19" s="26"/>
      <c r="G19" s="26">
        <v>2862711</v>
      </c>
      <c r="H19" s="26">
        <v>2635397</v>
      </c>
      <c r="I19" s="26">
        <v>5498108</v>
      </c>
      <c r="J19" s="26">
        <v>931490</v>
      </c>
      <c r="K19" s="26">
        <v>431290</v>
      </c>
      <c r="L19" s="26">
        <v>4298192</v>
      </c>
      <c r="M19" s="26">
        <v>5660972</v>
      </c>
      <c r="N19" s="26">
        <v>102409</v>
      </c>
      <c r="O19" s="26">
        <v>4446984</v>
      </c>
      <c r="P19" s="26">
        <v>10267799</v>
      </c>
      <c r="Q19" s="26">
        <v>14817192</v>
      </c>
      <c r="R19" s="26">
        <v>662493</v>
      </c>
      <c r="S19" s="26">
        <v>6367753</v>
      </c>
      <c r="T19" s="26">
        <v>13516205</v>
      </c>
      <c r="U19" s="26">
        <v>20546451</v>
      </c>
      <c r="V19" s="26">
        <v>46522723</v>
      </c>
      <c r="W19" s="26">
        <v>733937000</v>
      </c>
      <c r="X19" s="26">
        <v>-687414277</v>
      </c>
      <c r="Y19" s="106">
        <v>-93.66</v>
      </c>
      <c r="Z19" s="28">
        <v>733937000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11328</v>
      </c>
      <c r="D22" s="25"/>
      <c r="E22" s="26">
        <v>704000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704000</v>
      </c>
      <c r="X22" s="26">
        <v>-704000</v>
      </c>
      <c r="Y22" s="106">
        <v>-100</v>
      </c>
      <c r="Z22" s="28">
        <v>704000</v>
      </c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316662505</v>
      </c>
      <c r="D24" s="42">
        <f t="shared" si="1"/>
        <v>741673000</v>
      </c>
      <c r="E24" s="43">
        <f t="shared" si="1"/>
        <v>741673000</v>
      </c>
      <c r="F24" s="43">
        <f t="shared" si="1"/>
        <v>0</v>
      </c>
      <c r="G24" s="43">
        <f t="shared" si="1"/>
        <v>2862711</v>
      </c>
      <c r="H24" s="43">
        <f t="shared" si="1"/>
        <v>2635397</v>
      </c>
      <c r="I24" s="43">
        <f t="shared" si="1"/>
        <v>5498108</v>
      </c>
      <c r="J24" s="43">
        <f t="shared" si="1"/>
        <v>931490</v>
      </c>
      <c r="K24" s="43">
        <f t="shared" si="1"/>
        <v>431290</v>
      </c>
      <c r="L24" s="43">
        <f t="shared" si="1"/>
        <v>4298192</v>
      </c>
      <c r="M24" s="43">
        <f t="shared" si="1"/>
        <v>5660972</v>
      </c>
      <c r="N24" s="43">
        <f t="shared" si="1"/>
        <v>102409</v>
      </c>
      <c r="O24" s="43">
        <f t="shared" si="1"/>
        <v>4446984</v>
      </c>
      <c r="P24" s="43">
        <f t="shared" si="1"/>
        <v>10267799</v>
      </c>
      <c r="Q24" s="43">
        <f t="shared" si="1"/>
        <v>14817192</v>
      </c>
      <c r="R24" s="43">
        <f t="shared" si="1"/>
        <v>662493</v>
      </c>
      <c r="S24" s="43">
        <f t="shared" si="1"/>
        <v>6367753</v>
      </c>
      <c r="T24" s="43">
        <f t="shared" si="1"/>
        <v>13516205</v>
      </c>
      <c r="U24" s="43">
        <f t="shared" si="1"/>
        <v>20546451</v>
      </c>
      <c r="V24" s="43">
        <f t="shared" si="1"/>
        <v>46522723</v>
      </c>
      <c r="W24" s="43">
        <f t="shared" si="1"/>
        <v>741673000</v>
      </c>
      <c r="X24" s="43">
        <f t="shared" si="1"/>
        <v>-695150277</v>
      </c>
      <c r="Y24" s="188">
        <f>+IF(W24&lt;&gt;0,+(X24/W24)*100,0)</f>
        <v>-93.72732686777057</v>
      </c>
      <c r="Z24" s="45">
        <f>SUM(Z15:Z23)</f>
        <v>741673000</v>
      </c>
    </row>
    <row r="25" spans="1:26" ht="13.5">
      <c r="A25" s="226" t="s">
        <v>161</v>
      </c>
      <c r="B25" s="227"/>
      <c r="C25" s="138">
        <f aca="true" t="shared" si="2" ref="C25:X25">+C12+C24</f>
        <v>412693440</v>
      </c>
      <c r="D25" s="38">
        <f t="shared" si="2"/>
        <v>798940000</v>
      </c>
      <c r="E25" s="39">
        <f t="shared" si="2"/>
        <v>869107000</v>
      </c>
      <c r="F25" s="39">
        <f t="shared" si="2"/>
        <v>38210048</v>
      </c>
      <c r="G25" s="39">
        <f t="shared" si="2"/>
        <v>4769036</v>
      </c>
      <c r="H25" s="39">
        <f t="shared" si="2"/>
        <v>760785</v>
      </c>
      <c r="I25" s="39">
        <f t="shared" si="2"/>
        <v>43739869</v>
      </c>
      <c r="J25" s="39">
        <f t="shared" si="2"/>
        <v>-12444840</v>
      </c>
      <c r="K25" s="39">
        <f t="shared" si="2"/>
        <v>-12678936</v>
      </c>
      <c r="L25" s="39">
        <f t="shared" si="2"/>
        <v>50037117</v>
      </c>
      <c r="M25" s="39">
        <f t="shared" si="2"/>
        <v>24913341</v>
      </c>
      <c r="N25" s="39">
        <f t="shared" si="2"/>
        <v>24587782</v>
      </c>
      <c r="O25" s="39">
        <f t="shared" si="2"/>
        <v>-21180063</v>
      </c>
      <c r="P25" s="39">
        <f t="shared" si="2"/>
        <v>51095038</v>
      </c>
      <c r="Q25" s="39">
        <f t="shared" si="2"/>
        <v>54502757</v>
      </c>
      <c r="R25" s="39">
        <f t="shared" si="2"/>
        <v>37549124</v>
      </c>
      <c r="S25" s="39">
        <f t="shared" si="2"/>
        <v>-27972928</v>
      </c>
      <c r="T25" s="39">
        <f t="shared" si="2"/>
        <v>-23865678</v>
      </c>
      <c r="U25" s="39">
        <f t="shared" si="2"/>
        <v>-14289482</v>
      </c>
      <c r="V25" s="39">
        <f t="shared" si="2"/>
        <v>108866485</v>
      </c>
      <c r="W25" s="39">
        <f t="shared" si="2"/>
        <v>869107000</v>
      </c>
      <c r="X25" s="39">
        <f t="shared" si="2"/>
        <v>-760240515</v>
      </c>
      <c r="Y25" s="140">
        <f>+IF(W25&lt;&gt;0,+(X25/W25)*100,0)</f>
        <v>-87.47375351941706</v>
      </c>
      <c r="Z25" s="40">
        <f>+Z12+Z24</f>
        <v>869107000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5308368</v>
      </c>
      <c r="D29" s="25"/>
      <c r="E29" s="26"/>
      <c r="F29" s="26">
        <v>8257936</v>
      </c>
      <c r="G29" s="26">
        <v>-8365223</v>
      </c>
      <c r="H29" s="26">
        <v>-5201081</v>
      </c>
      <c r="I29" s="26">
        <v>-5308368</v>
      </c>
      <c r="J29" s="26"/>
      <c r="K29" s="26"/>
      <c r="L29" s="26">
        <v>43567818</v>
      </c>
      <c r="M29" s="26">
        <v>43567818</v>
      </c>
      <c r="N29" s="26">
        <v>35772944</v>
      </c>
      <c r="O29" s="26">
        <v>-77413598</v>
      </c>
      <c r="P29" s="26">
        <v>9827780</v>
      </c>
      <c r="Q29" s="26">
        <v>-31812874</v>
      </c>
      <c r="R29" s="26">
        <v>4165751</v>
      </c>
      <c r="S29" s="26">
        <v>-5771967</v>
      </c>
      <c r="T29" s="26">
        <v>-3901387</v>
      </c>
      <c r="U29" s="26">
        <v>-5507603</v>
      </c>
      <c r="V29" s="26">
        <v>938973</v>
      </c>
      <c r="W29" s="26"/>
      <c r="X29" s="26">
        <v>938973</v>
      </c>
      <c r="Y29" s="106"/>
      <c r="Z29" s="28"/>
    </row>
    <row r="30" spans="1:26" ht="13.5">
      <c r="A30" s="225" t="s">
        <v>51</v>
      </c>
      <c r="B30" s="158" t="s">
        <v>93</v>
      </c>
      <c r="C30" s="121">
        <v>7731516</v>
      </c>
      <c r="D30" s="25"/>
      <c r="E30" s="26"/>
      <c r="F30" s="26">
        <v>-118156</v>
      </c>
      <c r="G30" s="26">
        <v>-118890</v>
      </c>
      <c r="H30" s="26">
        <v>-120000</v>
      </c>
      <c r="I30" s="26">
        <v>-357046</v>
      </c>
      <c r="J30" s="26">
        <v>-121383</v>
      </c>
      <c r="K30" s="26">
        <v>-122255</v>
      </c>
      <c r="L30" s="26">
        <v>-123587</v>
      </c>
      <c r="M30" s="26">
        <v>-367225</v>
      </c>
      <c r="N30" s="26">
        <v>-123587</v>
      </c>
      <c r="O30" s="26"/>
      <c r="P30" s="26">
        <v>-253801</v>
      </c>
      <c r="Q30" s="26">
        <v>-377388</v>
      </c>
      <c r="R30" s="26">
        <v>-128077</v>
      </c>
      <c r="S30" s="26">
        <v>-2570264</v>
      </c>
      <c r="T30" s="26"/>
      <c r="U30" s="26">
        <v>-2698341</v>
      </c>
      <c r="V30" s="26">
        <v>-3800000</v>
      </c>
      <c r="W30" s="26"/>
      <c r="X30" s="26">
        <v>-3800000</v>
      </c>
      <c r="Y30" s="106"/>
      <c r="Z30" s="28"/>
    </row>
    <row r="31" spans="1:26" ht="13.5">
      <c r="A31" s="225" t="s">
        <v>165</v>
      </c>
      <c r="B31" s="158"/>
      <c r="C31" s="121">
        <v>8340711</v>
      </c>
      <c r="D31" s="25">
        <v>7635000</v>
      </c>
      <c r="E31" s="26">
        <v>7635000</v>
      </c>
      <c r="F31" s="26">
        <v>74295</v>
      </c>
      <c r="G31" s="26">
        <v>82546</v>
      </c>
      <c r="H31" s="26">
        <v>141910</v>
      </c>
      <c r="I31" s="26">
        <v>298751</v>
      </c>
      <c r="J31" s="26">
        <v>13793</v>
      </c>
      <c r="K31" s="26">
        <v>149244</v>
      </c>
      <c r="L31" s="26">
        <v>50776</v>
      </c>
      <c r="M31" s="26">
        <v>213813</v>
      </c>
      <c r="N31" s="26"/>
      <c r="O31" s="26">
        <v>144680</v>
      </c>
      <c r="P31" s="26">
        <v>-44792</v>
      </c>
      <c r="Q31" s="26">
        <v>99888</v>
      </c>
      <c r="R31" s="26">
        <v>162519</v>
      </c>
      <c r="S31" s="26">
        <v>118798</v>
      </c>
      <c r="T31" s="26">
        <v>323823</v>
      </c>
      <c r="U31" s="26">
        <v>605140</v>
      </c>
      <c r="V31" s="26">
        <v>1217592</v>
      </c>
      <c r="W31" s="26">
        <v>7635000</v>
      </c>
      <c r="X31" s="26">
        <v>-6417408</v>
      </c>
      <c r="Y31" s="106">
        <v>-84.05</v>
      </c>
      <c r="Z31" s="28">
        <v>7635000</v>
      </c>
    </row>
    <row r="32" spans="1:26" ht="13.5">
      <c r="A32" s="225" t="s">
        <v>166</v>
      </c>
      <c r="B32" s="158" t="s">
        <v>93</v>
      </c>
      <c r="C32" s="121">
        <v>92579490</v>
      </c>
      <c r="D32" s="25">
        <v>55000000</v>
      </c>
      <c r="E32" s="26">
        <v>55000000</v>
      </c>
      <c r="F32" s="26">
        <v>-17884533</v>
      </c>
      <c r="G32" s="26">
        <v>5394950</v>
      </c>
      <c r="H32" s="26">
        <v>12184577</v>
      </c>
      <c r="I32" s="26">
        <v>-305006</v>
      </c>
      <c r="J32" s="26">
        <v>-7944351</v>
      </c>
      <c r="K32" s="26">
        <v>6223793</v>
      </c>
      <c r="L32" s="26">
        <v>-8362148</v>
      </c>
      <c r="M32" s="26">
        <v>-10082706</v>
      </c>
      <c r="N32" s="26">
        <v>5926373</v>
      </c>
      <c r="O32" s="26">
        <v>-5226968</v>
      </c>
      <c r="P32" s="26">
        <v>838345</v>
      </c>
      <c r="Q32" s="26">
        <v>1537750</v>
      </c>
      <c r="R32" s="26">
        <v>39072458</v>
      </c>
      <c r="S32" s="26">
        <v>-18648434</v>
      </c>
      <c r="T32" s="26">
        <v>-5918919</v>
      </c>
      <c r="U32" s="26">
        <v>14505105</v>
      </c>
      <c r="V32" s="26">
        <v>5655143</v>
      </c>
      <c r="W32" s="26">
        <v>55000000</v>
      </c>
      <c r="X32" s="26">
        <v>-49344857</v>
      </c>
      <c r="Y32" s="106">
        <v>-89.72</v>
      </c>
      <c r="Z32" s="28">
        <v>55000000</v>
      </c>
    </row>
    <row r="33" spans="1:26" ht="13.5">
      <c r="A33" s="225" t="s">
        <v>167</v>
      </c>
      <c r="B33" s="158"/>
      <c r="C33" s="121">
        <v>18097600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132057685</v>
      </c>
      <c r="D34" s="38">
        <f t="shared" si="3"/>
        <v>62635000</v>
      </c>
      <c r="E34" s="39">
        <f t="shared" si="3"/>
        <v>62635000</v>
      </c>
      <c r="F34" s="39">
        <f t="shared" si="3"/>
        <v>-9670458</v>
      </c>
      <c r="G34" s="39">
        <f t="shared" si="3"/>
        <v>-3006617</v>
      </c>
      <c r="H34" s="39">
        <f t="shared" si="3"/>
        <v>7005406</v>
      </c>
      <c r="I34" s="39">
        <f t="shared" si="3"/>
        <v>-5671669</v>
      </c>
      <c r="J34" s="39">
        <f t="shared" si="3"/>
        <v>-8051941</v>
      </c>
      <c r="K34" s="39">
        <f t="shared" si="3"/>
        <v>6250782</v>
      </c>
      <c r="L34" s="39">
        <f t="shared" si="3"/>
        <v>35132859</v>
      </c>
      <c r="M34" s="39">
        <f t="shared" si="3"/>
        <v>33331700</v>
      </c>
      <c r="N34" s="39">
        <f t="shared" si="3"/>
        <v>41575730</v>
      </c>
      <c r="O34" s="39">
        <f t="shared" si="3"/>
        <v>-82495886</v>
      </c>
      <c r="P34" s="39">
        <f t="shared" si="3"/>
        <v>10367532</v>
      </c>
      <c r="Q34" s="39">
        <f t="shared" si="3"/>
        <v>-30552624</v>
      </c>
      <c r="R34" s="39">
        <f t="shared" si="3"/>
        <v>43272651</v>
      </c>
      <c r="S34" s="39">
        <f t="shared" si="3"/>
        <v>-26871867</v>
      </c>
      <c r="T34" s="39">
        <f t="shared" si="3"/>
        <v>-9496483</v>
      </c>
      <c r="U34" s="39">
        <f t="shared" si="3"/>
        <v>6904301</v>
      </c>
      <c r="V34" s="39">
        <f t="shared" si="3"/>
        <v>4011708</v>
      </c>
      <c r="W34" s="39">
        <f t="shared" si="3"/>
        <v>62635000</v>
      </c>
      <c r="X34" s="39">
        <f t="shared" si="3"/>
        <v>-58623292</v>
      </c>
      <c r="Y34" s="140">
        <f>+IF(W34&lt;&gt;0,+(X34/W34)*100,0)</f>
        <v>-93.59510178015486</v>
      </c>
      <c r="Z34" s="40">
        <f>SUM(Z29:Z33)</f>
        <v>62635000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4534873</v>
      </c>
      <c r="D37" s="25">
        <v>64300000</v>
      </c>
      <c r="E37" s="26">
        <v>10000000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10000000</v>
      </c>
      <c r="X37" s="26">
        <v>-10000000</v>
      </c>
      <c r="Y37" s="106">
        <v>-100</v>
      </c>
      <c r="Z37" s="28">
        <v>10000000</v>
      </c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4534873</v>
      </c>
      <c r="D39" s="42">
        <f t="shared" si="4"/>
        <v>64300000</v>
      </c>
      <c r="E39" s="43">
        <f t="shared" si="4"/>
        <v>10000000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10000000</v>
      </c>
      <c r="X39" s="43">
        <f t="shared" si="4"/>
        <v>-10000000</v>
      </c>
      <c r="Y39" s="188">
        <f>+IF(W39&lt;&gt;0,+(X39/W39)*100,0)</f>
        <v>-100</v>
      </c>
      <c r="Z39" s="45">
        <f>SUM(Z37:Z38)</f>
        <v>10000000</v>
      </c>
    </row>
    <row r="40" spans="1:26" ht="13.5">
      <c r="A40" s="226" t="s">
        <v>169</v>
      </c>
      <c r="B40" s="227"/>
      <c r="C40" s="138">
        <f aca="true" t="shared" si="5" ref="C40:X40">+C34+C39</f>
        <v>136592558</v>
      </c>
      <c r="D40" s="38">
        <f t="shared" si="5"/>
        <v>126935000</v>
      </c>
      <c r="E40" s="39">
        <f t="shared" si="5"/>
        <v>72635000</v>
      </c>
      <c r="F40" s="39">
        <f t="shared" si="5"/>
        <v>-9670458</v>
      </c>
      <c r="G40" s="39">
        <f t="shared" si="5"/>
        <v>-3006617</v>
      </c>
      <c r="H40" s="39">
        <f t="shared" si="5"/>
        <v>7005406</v>
      </c>
      <c r="I40" s="39">
        <f t="shared" si="5"/>
        <v>-5671669</v>
      </c>
      <c r="J40" s="39">
        <f t="shared" si="5"/>
        <v>-8051941</v>
      </c>
      <c r="K40" s="39">
        <f t="shared" si="5"/>
        <v>6250782</v>
      </c>
      <c r="L40" s="39">
        <f t="shared" si="5"/>
        <v>35132859</v>
      </c>
      <c r="M40" s="39">
        <f t="shared" si="5"/>
        <v>33331700</v>
      </c>
      <c r="N40" s="39">
        <f t="shared" si="5"/>
        <v>41575730</v>
      </c>
      <c r="O40" s="39">
        <f t="shared" si="5"/>
        <v>-82495886</v>
      </c>
      <c r="P40" s="39">
        <f t="shared" si="5"/>
        <v>10367532</v>
      </c>
      <c r="Q40" s="39">
        <f t="shared" si="5"/>
        <v>-30552624</v>
      </c>
      <c r="R40" s="39">
        <f t="shared" si="5"/>
        <v>43272651</v>
      </c>
      <c r="S40" s="39">
        <f t="shared" si="5"/>
        <v>-26871867</v>
      </c>
      <c r="T40" s="39">
        <f t="shared" si="5"/>
        <v>-9496483</v>
      </c>
      <c r="U40" s="39">
        <f t="shared" si="5"/>
        <v>6904301</v>
      </c>
      <c r="V40" s="39">
        <f t="shared" si="5"/>
        <v>4011708</v>
      </c>
      <c r="W40" s="39">
        <f t="shared" si="5"/>
        <v>72635000</v>
      </c>
      <c r="X40" s="39">
        <f t="shared" si="5"/>
        <v>-68623292</v>
      </c>
      <c r="Y40" s="140">
        <f>+IF(W40&lt;&gt;0,+(X40/W40)*100,0)</f>
        <v>-94.47689405933778</v>
      </c>
      <c r="Z40" s="40">
        <f>+Z34+Z39</f>
        <v>72635000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276100882</v>
      </c>
      <c r="D42" s="234">
        <f t="shared" si="6"/>
        <v>672005000</v>
      </c>
      <c r="E42" s="235">
        <f t="shared" si="6"/>
        <v>796472000</v>
      </c>
      <c r="F42" s="235">
        <f t="shared" si="6"/>
        <v>47880506</v>
      </c>
      <c r="G42" s="235">
        <f t="shared" si="6"/>
        <v>7775653</v>
      </c>
      <c r="H42" s="235">
        <f t="shared" si="6"/>
        <v>-6244621</v>
      </c>
      <c r="I42" s="235">
        <f t="shared" si="6"/>
        <v>49411538</v>
      </c>
      <c r="J42" s="235">
        <f t="shared" si="6"/>
        <v>-4392899</v>
      </c>
      <c r="K42" s="235">
        <f t="shared" si="6"/>
        <v>-18929718</v>
      </c>
      <c r="L42" s="235">
        <f t="shared" si="6"/>
        <v>14904258</v>
      </c>
      <c r="M42" s="235">
        <f t="shared" si="6"/>
        <v>-8418359</v>
      </c>
      <c r="N42" s="235">
        <f t="shared" si="6"/>
        <v>-16987948</v>
      </c>
      <c r="O42" s="235">
        <f t="shared" si="6"/>
        <v>61315823</v>
      </c>
      <c r="P42" s="235">
        <f t="shared" si="6"/>
        <v>40727506</v>
      </c>
      <c r="Q42" s="235">
        <f t="shared" si="6"/>
        <v>85055381</v>
      </c>
      <c r="R42" s="235">
        <f t="shared" si="6"/>
        <v>-5723527</v>
      </c>
      <c r="S42" s="235">
        <f t="shared" si="6"/>
        <v>-1101061</v>
      </c>
      <c r="T42" s="235">
        <f t="shared" si="6"/>
        <v>-14369195</v>
      </c>
      <c r="U42" s="235">
        <f t="shared" si="6"/>
        <v>-21193783</v>
      </c>
      <c r="V42" s="235">
        <f t="shared" si="6"/>
        <v>104854777</v>
      </c>
      <c r="W42" s="235">
        <f t="shared" si="6"/>
        <v>796472000</v>
      </c>
      <c r="X42" s="235">
        <f t="shared" si="6"/>
        <v>-691617223</v>
      </c>
      <c r="Y42" s="236">
        <f>+IF(W42&lt;&gt;0,+(X42/W42)*100,0)</f>
        <v>-86.8350956468024</v>
      </c>
      <c r="Z42" s="237">
        <f>+Z25-Z40</f>
        <v>796472000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276100882</v>
      </c>
      <c r="D45" s="25">
        <v>672005000</v>
      </c>
      <c r="E45" s="26">
        <v>780472000</v>
      </c>
      <c r="F45" s="26">
        <v>47880506</v>
      </c>
      <c r="G45" s="26">
        <v>7775653</v>
      </c>
      <c r="H45" s="26">
        <v>-6244621</v>
      </c>
      <c r="I45" s="26">
        <v>49411538</v>
      </c>
      <c r="J45" s="26">
        <v>-4392899</v>
      </c>
      <c r="K45" s="26">
        <v>-18929718</v>
      </c>
      <c r="L45" s="26">
        <v>14877640</v>
      </c>
      <c r="M45" s="26">
        <v>-8444977</v>
      </c>
      <c r="N45" s="26">
        <v>-16987948</v>
      </c>
      <c r="O45" s="26">
        <v>61315823</v>
      </c>
      <c r="P45" s="26">
        <v>40727506</v>
      </c>
      <c r="Q45" s="26">
        <v>85055381</v>
      </c>
      <c r="R45" s="26">
        <v>-5723527</v>
      </c>
      <c r="S45" s="26">
        <v>1001887</v>
      </c>
      <c r="T45" s="26">
        <v>-14375195</v>
      </c>
      <c r="U45" s="26">
        <v>-19096835</v>
      </c>
      <c r="V45" s="26">
        <v>106925107</v>
      </c>
      <c r="W45" s="26">
        <v>780472000</v>
      </c>
      <c r="X45" s="26">
        <v>-673546893</v>
      </c>
      <c r="Y45" s="105">
        <v>-86.3</v>
      </c>
      <c r="Z45" s="28">
        <v>780472000</v>
      </c>
    </row>
    <row r="46" spans="1:26" ht="13.5">
      <c r="A46" s="225" t="s">
        <v>173</v>
      </c>
      <c r="B46" s="158" t="s">
        <v>93</v>
      </c>
      <c r="C46" s="121"/>
      <c r="D46" s="25"/>
      <c r="E46" s="26">
        <v>16000000</v>
      </c>
      <c r="F46" s="26"/>
      <c r="G46" s="26"/>
      <c r="H46" s="26"/>
      <c r="I46" s="26"/>
      <c r="J46" s="26"/>
      <c r="K46" s="26"/>
      <c r="L46" s="26">
        <v>26618</v>
      </c>
      <c r="M46" s="26">
        <v>26618</v>
      </c>
      <c r="N46" s="26"/>
      <c r="O46" s="26"/>
      <c r="P46" s="26"/>
      <c r="Q46" s="26"/>
      <c r="R46" s="26"/>
      <c r="S46" s="26">
        <v>-2102948</v>
      </c>
      <c r="T46" s="26">
        <v>6000</v>
      </c>
      <c r="U46" s="26">
        <v>-2096948</v>
      </c>
      <c r="V46" s="26">
        <v>-2070330</v>
      </c>
      <c r="W46" s="26">
        <v>16000000</v>
      </c>
      <c r="X46" s="26">
        <v>-18070330</v>
      </c>
      <c r="Y46" s="105">
        <v>-112.94</v>
      </c>
      <c r="Z46" s="28">
        <v>16000000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276100882</v>
      </c>
      <c r="D48" s="240">
        <f t="shared" si="7"/>
        <v>672005000</v>
      </c>
      <c r="E48" s="195">
        <f t="shared" si="7"/>
        <v>796472000</v>
      </c>
      <c r="F48" s="195">
        <f t="shared" si="7"/>
        <v>47880506</v>
      </c>
      <c r="G48" s="195">
        <f t="shared" si="7"/>
        <v>7775653</v>
      </c>
      <c r="H48" s="195">
        <f t="shared" si="7"/>
        <v>-6244621</v>
      </c>
      <c r="I48" s="195">
        <f t="shared" si="7"/>
        <v>49411538</v>
      </c>
      <c r="J48" s="195">
        <f t="shared" si="7"/>
        <v>-4392899</v>
      </c>
      <c r="K48" s="195">
        <f t="shared" si="7"/>
        <v>-18929718</v>
      </c>
      <c r="L48" s="195">
        <f t="shared" si="7"/>
        <v>14904258</v>
      </c>
      <c r="M48" s="195">
        <f t="shared" si="7"/>
        <v>-8418359</v>
      </c>
      <c r="N48" s="195">
        <f t="shared" si="7"/>
        <v>-16987948</v>
      </c>
      <c r="O48" s="195">
        <f t="shared" si="7"/>
        <v>61315823</v>
      </c>
      <c r="P48" s="195">
        <f t="shared" si="7"/>
        <v>40727506</v>
      </c>
      <c r="Q48" s="195">
        <f t="shared" si="7"/>
        <v>85055381</v>
      </c>
      <c r="R48" s="195">
        <f t="shared" si="7"/>
        <v>-5723527</v>
      </c>
      <c r="S48" s="195">
        <f t="shared" si="7"/>
        <v>-1101061</v>
      </c>
      <c r="T48" s="195">
        <f t="shared" si="7"/>
        <v>-14369195</v>
      </c>
      <c r="U48" s="195">
        <f t="shared" si="7"/>
        <v>-21193783</v>
      </c>
      <c r="V48" s="195">
        <f t="shared" si="7"/>
        <v>104854777</v>
      </c>
      <c r="W48" s="195">
        <f t="shared" si="7"/>
        <v>796472000</v>
      </c>
      <c r="X48" s="195">
        <f t="shared" si="7"/>
        <v>-691617223</v>
      </c>
      <c r="Y48" s="241">
        <f>+IF(W48&lt;&gt;0,+(X48/W48)*100,0)</f>
        <v>-86.8350956468024</v>
      </c>
      <c r="Z48" s="208">
        <f>SUM(Z45:Z47)</f>
        <v>796472000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338707214</v>
      </c>
      <c r="D6" s="25">
        <v>508446384</v>
      </c>
      <c r="E6" s="26">
        <v>508446384</v>
      </c>
      <c r="F6" s="26">
        <v>27012750</v>
      </c>
      <c r="G6" s="26">
        <v>32758270</v>
      </c>
      <c r="H6" s="26">
        <v>42580560</v>
      </c>
      <c r="I6" s="26">
        <v>102351580</v>
      </c>
      <c r="J6" s="26">
        <v>28222780</v>
      </c>
      <c r="K6" s="26">
        <v>37350530</v>
      </c>
      <c r="L6" s="26">
        <v>-13308781</v>
      </c>
      <c r="M6" s="26">
        <v>52264529</v>
      </c>
      <c r="N6" s="26">
        <v>31952990</v>
      </c>
      <c r="O6" s="26">
        <v>39730240</v>
      </c>
      <c r="P6" s="26">
        <v>25718650</v>
      </c>
      <c r="Q6" s="26">
        <v>97401880</v>
      </c>
      <c r="R6" s="26">
        <v>31371790</v>
      </c>
      <c r="S6" s="26">
        <v>30748040</v>
      </c>
      <c r="T6" s="26">
        <v>41222850</v>
      </c>
      <c r="U6" s="26">
        <v>103342680</v>
      </c>
      <c r="V6" s="26">
        <v>355360669</v>
      </c>
      <c r="W6" s="26">
        <v>508446384</v>
      </c>
      <c r="X6" s="26">
        <v>-153085715</v>
      </c>
      <c r="Y6" s="106">
        <v>-30.11</v>
      </c>
      <c r="Z6" s="28">
        <v>508446384</v>
      </c>
    </row>
    <row r="7" spans="1:26" ht="13.5">
      <c r="A7" s="225" t="s">
        <v>180</v>
      </c>
      <c r="B7" s="158" t="s">
        <v>71</v>
      </c>
      <c r="C7" s="121">
        <v>66192232</v>
      </c>
      <c r="D7" s="25">
        <v>83602032</v>
      </c>
      <c r="E7" s="26">
        <v>83602032</v>
      </c>
      <c r="F7" s="26">
        <v>34241680</v>
      </c>
      <c r="G7" s="26">
        <v>14077000</v>
      </c>
      <c r="H7" s="26"/>
      <c r="I7" s="26">
        <v>48318680</v>
      </c>
      <c r="J7" s="26"/>
      <c r="K7" s="26">
        <v>27004340</v>
      </c>
      <c r="L7" s="26"/>
      <c r="M7" s="26">
        <v>27004340</v>
      </c>
      <c r="N7" s="26">
        <v>892000</v>
      </c>
      <c r="O7" s="26">
        <v>40501340</v>
      </c>
      <c r="P7" s="26">
        <v>24134010</v>
      </c>
      <c r="Q7" s="26">
        <v>65527350</v>
      </c>
      <c r="R7" s="26"/>
      <c r="S7" s="26"/>
      <c r="T7" s="26"/>
      <c r="U7" s="26"/>
      <c r="V7" s="26">
        <v>140850370</v>
      </c>
      <c r="W7" s="26">
        <v>83602032</v>
      </c>
      <c r="X7" s="26">
        <v>57248338</v>
      </c>
      <c r="Y7" s="106">
        <v>68.48</v>
      </c>
      <c r="Z7" s="28">
        <v>83602032</v>
      </c>
    </row>
    <row r="8" spans="1:26" ht="13.5">
      <c r="A8" s="225" t="s">
        <v>181</v>
      </c>
      <c r="B8" s="158" t="s">
        <v>71</v>
      </c>
      <c r="C8" s="121">
        <v>26327949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18315848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-351817431</v>
      </c>
      <c r="D12" s="25">
        <v>-170315316</v>
      </c>
      <c r="E12" s="26">
        <v>-170315316</v>
      </c>
      <c r="F12" s="26">
        <v>-11707120</v>
      </c>
      <c r="G12" s="26">
        <v>-11547580</v>
      </c>
      <c r="H12" s="26">
        <v>-11796420</v>
      </c>
      <c r="I12" s="26">
        <v>-35051120</v>
      </c>
      <c r="J12" s="26">
        <v>-11996170</v>
      </c>
      <c r="K12" s="26">
        <v>-11604450</v>
      </c>
      <c r="L12" s="26">
        <v>-12391310</v>
      </c>
      <c r="M12" s="26">
        <v>-35991930</v>
      </c>
      <c r="N12" s="26">
        <v>-12301200</v>
      </c>
      <c r="O12" s="26">
        <v>-12576890</v>
      </c>
      <c r="P12" s="26">
        <v>-11592280</v>
      </c>
      <c r="Q12" s="26">
        <v>-36470370</v>
      </c>
      <c r="R12" s="26">
        <v>-12077330</v>
      </c>
      <c r="S12" s="26">
        <v>-13037260</v>
      </c>
      <c r="T12" s="26">
        <v>-13009440</v>
      </c>
      <c r="U12" s="26">
        <v>-38124030</v>
      </c>
      <c r="V12" s="26">
        <v>-145637450</v>
      </c>
      <c r="W12" s="26">
        <v>-170315316</v>
      </c>
      <c r="X12" s="26">
        <v>24677866</v>
      </c>
      <c r="Y12" s="106">
        <v>-14.49</v>
      </c>
      <c r="Z12" s="28">
        <v>-170315316</v>
      </c>
    </row>
    <row r="13" spans="1:26" ht="13.5">
      <c r="A13" s="225" t="s">
        <v>39</v>
      </c>
      <c r="B13" s="158"/>
      <c r="C13" s="121">
        <v>-86389</v>
      </c>
      <c r="D13" s="25">
        <v>-339218352</v>
      </c>
      <c r="E13" s="26">
        <v>-339218352</v>
      </c>
      <c r="F13" s="26">
        <v>-30868660</v>
      </c>
      <c r="G13" s="26">
        <v>-27411940</v>
      </c>
      <c r="H13" s="26">
        <v>-24737730</v>
      </c>
      <c r="I13" s="26">
        <v>-83018330</v>
      </c>
      <c r="J13" s="26">
        <v>-23850430</v>
      </c>
      <c r="K13" s="26">
        <v>-18288050</v>
      </c>
      <c r="L13" s="26">
        <v>-25614209</v>
      </c>
      <c r="M13" s="26">
        <v>-67752689</v>
      </c>
      <c r="N13" s="26">
        <v>-28387050</v>
      </c>
      <c r="O13" s="26">
        <v>-23743160</v>
      </c>
      <c r="P13" s="26">
        <v>-20153260</v>
      </c>
      <c r="Q13" s="26">
        <v>-72283470</v>
      </c>
      <c r="R13" s="26">
        <v>-38743160</v>
      </c>
      <c r="S13" s="26">
        <v>-25849520</v>
      </c>
      <c r="T13" s="26">
        <v>-20731690</v>
      </c>
      <c r="U13" s="26">
        <v>-85324370</v>
      </c>
      <c r="V13" s="26">
        <v>-308378859</v>
      </c>
      <c r="W13" s="26">
        <v>-339218352</v>
      </c>
      <c r="X13" s="26">
        <v>30839493</v>
      </c>
      <c r="Y13" s="106">
        <v>-9.09</v>
      </c>
      <c r="Z13" s="28">
        <v>-339218352</v>
      </c>
    </row>
    <row r="14" spans="1:26" ht="13.5">
      <c r="A14" s="225" t="s">
        <v>41</v>
      </c>
      <c r="B14" s="158" t="s">
        <v>71</v>
      </c>
      <c r="C14" s="121">
        <v>-4996260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92643163</v>
      </c>
      <c r="D15" s="38">
        <f t="shared" si="0"/>
        <v>82514748</v>
      </c>
      <c r="E15" s="39">
        <f t="shared" si="0"/>
        <v>82514748</v>
      </c>
      <c r="F15" s="39">
        <f t="shared" si="0"/>
        <v>18678650</v>
      </c>
      <c r="G15" s="39">
        <f t="shared" si="0"/>
        <v>7875750</v>
      </c>
      <c r="H15" s="39">
        <f t="shared" si="0"/>
        <v>6046410</v>
      </c>
      <c r="I15" s="39">
        <f t="shared" si="0"/>
        <v>32600810</v>
      </c>
      <c r="J15" s="39">
        <f t="shared" si="0"/>
        <v>-7623820</v>
      </c>
      <c r="K15" s="39">
        <f t="shared" si="0"/>
        <v>34462370</v>
      </c>
      <c r="L15" s="39">
        <f t="shared" si="0"/>
        <v>-51314300</v>
      </c>
      <c r="M15" s="39">
        <f t="shared" si="0"/>
        <v>-24475750</v>
      </c>
      <c r="N15" s="39">
        <f t="shared" si="0"/>
        <v>-7843260</v>
      </c>
      <c r="O15" s="39">
        <f t="shared" si="0"/>
        <v>43911530</v>
      </c>
      <c r="P15" s="39">
        <f t="shared" si="0"/>
        <v>18107120</v>
      </c>
      <c r="Q15" s="39">
        <f t="shared" si="0"/>
        <v>54175390</v>
      </c>
      <c r="R15" s="39">
        <f t="shared" si="0"/>
        <v>-19448700</v>
      </c>
      <c r="S15" s="39">
        <f t="shared" si="0"/>
        <v>-8138740</v>
      </c>
      <c r="T15" s="39">
        <f t="shared" si="0"/>
        <v>7481720</v>
      </c>
      <c r="U15" s="39">
        <f t="shared" si="0"/>
        <v>-20105720</v>
      </c>
      <c r="V15" s="39">
        <f t="shared" si="0"/>
        <v>42194730</v>
      </c>
      <c r="W15" s="39">
        <f t="shared" si="0"/>
        <v>82514748</v>
      </c>
      <c r="X15" s="39">
        <f t="shared" si="0"/>
        <v>-40320018</v>
      </c>
      <c r="Y15" s="140">
        <f>+IF(W15&lt;&gt;0,+(X15/W15)*100,0)</f>
        <v>-48.864013982082334</v>
      </c>
      <c r="Z15" s="40">
        <f>SUM(Z6:Z14)</f>
        <v>82514748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404813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>
        <v>280235</v>
      </c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>
        <v>-741400</v>
      </c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-21456618</v>
      </c>
      <c r="D22" s="25"/>
      <c r="E22" s="26"/>
      <c r="F22" s="26">
        <v>-24000000</v>
      </c>
      <c r="G22" s="26">
        <v>-3500000</v>
      </c>
      <c r="H22" s="26">
        <v>-2000000</v>
      </c>
      <c r="I22" s="26">
        <v>-29500000</v>
      </c>
      <c r="J22" s="26">
        <v>14000000</v>
      </c>
      <c r="K22" s="26">
        <v>-7500000</v>
      </c>
      <c r="L22" s="26">
        <v>-27500000</v>
      </c>
      <c r="M22" s="26">
        <v>-21000000</v>
      </c>
      <c r="N22" s="26">
        <v>5000000</v>
      </c>
      <c r="O22" s="26">
        <v>14000000</v>
      </c>
      <c r="P22" s="26"/>
      <c r="Q22" s="26">
        <v>19000000</v>
      </c>
      <c r="R22" s="26">
        <v>3000000</v>
      </c>
      <c r="S22" s="26">
        <v>20956350</v>
      </c>
      <c r="T22" s="26">
        <v>13000000</v>
      </c>
      <c r="U22" s="26">
        <v>36956350</v>
      </c>
      <c r="V22" s="26">
        <v>5456350</v>
      </c>
      <c r="W22" s="26"/>
      <c r="X22" s="26">
        <v>5456350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-32688064</v>
      </c>
      <c r="D24" s="25"/>
      <c r="E24" s="26"/>
      <c r="F24" s="26"/>
      <c r="G24" s="26">
        <v>-4205270</v>
      </c>
      <c r="H24" s="26">
        <v>-2461710</v>
      </c>
      <c r="I24" s="26">
        <v>-6666980</v>
      </c>
      <c r="J24" s="26">
        <v>-2298790</v>
      </c>
      <c r="K24" s="26">
        <v>-835320</v>
      </c>
      <c r="L24" s="26"/>
      <c r="M24" s="26">
        <v>-3134110</v>
      </c>
      <c r="N24" s="26"/>
      <c r="O24" s="26"/>
      <c r="P24" s="26">
        <v>-7000810</v>
      </c>
      <c r="Q24" s="26">
        <v>-7000810</v>
      </c>
      <c r="R24" s="26">
        <v>-4288550</v>
      </c>
      <c r="S24" s="26">
        <v>-6138670</v>
      </c>
      <c r="T24" s="26">
        <v>-13795460</v>
      </c>
      <c r="U24" s="26">
        <v>-24222680</v>
      </c>
      <c r="V24" s="26">
        <v>-41024580</v>
      </c>
      <c r="W24" s="26"/>
      <c r="X24" s="26">
        <v>-41024580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-54201034</v>
      </c>
      <c r="D25" s="38">
        <f t="shared" si="1"/>
        <v>0</v>
      </c>
      <c r="E25" s="39">
        <f t="shared" si="1"/>
        <v>0</v>
      </c>
      <c r="F25" s="39">
        <f t="shared" si="1"/>
        <v>-24000000</v>
      </c>
      <c r="G25" s="39">
        <f t="shared" si="1"/>
        <v>-7705270</v>
      </c>
      <c r="H25" s="39">
        <f t="shared" si="1"/>
        <v>-4461710</v>
      </c>
      <c r="I25" s="39">
        <f t="shared" si="1"/>
        <v>-36166980</v>
      </c>
      <c r="J25" s="39">
        <f t="shared" si="1"/>
        <v>11701210</v>
      </c>
      <c r="K25" s="39">
        <f t="shared" si="1"/>
        <v>-8335320</v>
      </c>
      <c r="L25" s="39">
        <f t="shared" si="1"/>
        <v>-27500000</v>
      </c>
      <c r="M25" s="39">
        <f t="shared" si="1"/>
        <v>-24134110</v>
      </c>
      <c r="N25" s="39">
        <f t="shared" si="1"/>
        <v>5000000</v>
      </c>
      <c r="O25" s="39">
        <f t="shared" si="1"/>
        <v>14000000</v>
      </c>
      <c r="P25" s="39">
        <f t="shared" si="1"/>
        <v>-7000810</v>
      </c>
      <c r="Q25" s="39">
        <f t="shared" si="1"/>
        <v>11999190</v>
      </c>
      <c r="R25" s="39">
        <f t="shared" si="1"/>
        <v>-1288550</v>
      </c>
      <c r="S25" s="39">
        <f t="shared" si="1"/>
        <v>14817680</v>
      </c>
      <c r="T25" s="39">
        <f t="shared" si="1"/>
        <v>-795460</v>
      </c>
      <c r="U25" s="39">
        <f t="shared" si="1"/>
        <v>12733670</v>
      </c>
      <c r="V25" s="39">
        <f t="shared" si="1"/>
        <v>-35568230</v>
      </c>
      <c r="W25" s="39">
        <f t="shared" si="1"/>
        <v>0</v>
      </c>
      <c r="X25" s="39">
        <f t="shared" si="1"/>
        <v>-35568230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946067</v>
      </c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-4462146</v>
      </c>
      <c r="D33" s="25"/>
      <c r="E33" s="26"/>
      <c r="F33" s="26">
        <v>-129270</v>
      </c>
      <c r="G33" s="26">
        <v>-129270</v>
      </c>
      <c r="H33" s="26">
        <v>-129270</v>
      </c>
      <c r="I33" s="26">
        <v>-387810</v>
      </c>
      <c r="J33" s="26">
        <v>-129270</v>
      </c>
      <c r="K33" s="26">
        <v>-129270</v>
      </c>
      <c r="L33" s="26">
        <v>-129270</v>
      </c>
      <c r="M33" s="26">
        <v>-387810</v>
      </c>
      <c r="N33" s="26">
        <v>-129270</v>
      </c>
      <c r="O33" s="26">
        <v>-129270</v>
      </c>
      <c r="P33" s="26">
        <v>-129270</v>
      </c>
      <c r="Q33" s="26">
        <v>-387810</v>
      </c>
      <c r="R33" s="26">
        <v>-129270</v>
      </c>
      <c r="S33" s="26"/>
      <c r="T33" s="26"/>
      <c r="U33" s="26">
        <v>-129270</v>
      </c>
      <c r="V33" s="26">
        <v>-1292700</v>
      </c>
      <c r="W33" s="26"/>
      <c r="X33" s="26">
        <v>-1292700</v>
      </c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-3516079</v>
      </c>
      <c r="D34" s="38">
        <f t="shared" si="2"/>
        <v>0</v>
      </c>
      <c r="E34" s="39">
        <f t="shared" si="2"/>
        <v>0</v>
      </c>
      <c r="F34" s="39">
        <f t="shared" si="2"/>
        <v>-129270</v>
      </c>
      <c r="G34" s="39">
        <f t="shared" si="2"/>
        <v>-129270</v>
      </c>
      <c r="H34" s="39">
        <f t="shared" si="2"/>
        <v>-129270</v>
      </c>
      <c r="I34" s="39">
        <f t="shared" si="2"/>
        <v>-387810</v>
      </c>
      <c r="J34" s="39">
        <f t="shared" si="2"/>
        <v>-129270</v>
      </c>
      <c r="K34" s="39">
        <f t="shared" si="2"/>
        <v>-129270</v>
      </c>
      <c r="L34" s="39">
        <f t="shared" si="2"/>
        <v>-129270</v>
      </c>
      <c r="M34" s="39">
        <f t="shared" si="2"/>
        <v>-387810</v>
      </c>
      <c r="N34" s="39">
        <f t="shared" si="2"/>
        <v>-129270</v>
      </c>
      <c r="O34" s="39">
        <f t="shared" si="2"/>
        <v>-129270</v>
      </c>
      <c r="P34" s="39">
        <f t="shared" si="2"/>
        <v>-129270</v>
      </c>
      <c r="Q34" s="39">
        <f t="shared" si="2"/>
        <v>-387810</v>
      </c>
      <c r="R34" s="39">
        <f t="shared" si="2"/>
        <v>-129270</v>
      </c>
      <c r="S34" s="39">
        <f t="shared" si="2"/>
        <v>0</v>
      </c>
      <c r="T34" s="39">
        <f t="shared" si="2"/>
        <v>0</v>
      </c>
      <c r="U34" s="39">
        <f t="shared" si="2"/>
        <v>-129270</v>
      </c>
      <c r="V34" s="39">
        <f t="shared" si="2"/>
        <v>-1292700</v>
      </c>
      <c r="W34" s="39">
        <f t="shared" si="2"/>
        <v>0</v>
      </c>
      <c r="X34" s="39">
        <f t="shared" si="2"/>
        <v>-1292700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34926050</v>
      </c>
      <c r="D36" s="65">
        <f t="shared" si="3"/>
        <v>82514748</v>
      </c>
      <c r="E36" s="66">
        <f t="shared" si="3"/>
        <v>82514748</v>
      </c>
      <c r="F36" s="66">
        <f t="shared" si="3"/>
        <v>-5450620</v>
      </c>
      <c r="G36" s="66">
        <f t="shared" si="3"/>
        <v>41210</v>
      </c>
      <c r="H36" s="66">
        <f t="shared" si="3"/>
        <v>1455430</v>
      </c>
      <c r="I36" s="66">
        <f t="shared" si="3"/>
        <v>-3953980</v>
      </c>
      <c r="J36" s="66">
        <f t="shared" si="3"/>
        <v>3948120</v>
      </c>
      <c r="K36" s="66">
        <f t="shared" si="3"/>
        <v>25997780</v>
      </c>
      <c r="L36" s="66">
        <f t="shared" si="3"/>
        <v>-78943570</v>
      </c>
      <c r="M36" s="66">
        <f t="shared" si="3"/>
        <v>-48997670</v>
      </c>
      <c r="N36" s="66">
        <f t="shared" si="3"/>
        <v>-2972530</v>
      </c>
      <c r="O36" s="66">
        <f t="shared" si="3"/>
        <v>57782260</v>
      </c>
      <c r="P36" s="66">
        <f t="shared" si="3"/>
        <v>10977040</v>
      </c>
      <c r="Q36" s="66">
        <f t="shared" si="3"/>
        <v>65786770</v>
      </c>
      <c r="R36" s="66">
        <f t="shared" si="3"/>
        <v>-20866520</v>
      </c>
      <c r="S36" s="66">
        <f t="shared" si="3"/>
        <v>6678940</v>
      </c>
      <c r="T36" s="66">
        <f t="shared" si="3"/>
        <v>6686260</v>
      </c>
      <c r="U36" s="66">
        <f t="shared" si="3"/>
        <v>-7501320</v>
      </c>
      <c r="V36" s="66">
        <f t="shared" si="3"/>
        <v>5333800</v>
      </c>
      <c r="W36" s="66">
        <f t="shared" si="3"/>
        <v>82514748</v>
      </c>
      <c r="X36" s="66">
        <f t="shared" si="3"/>
        <v>-77180948</v>
      </c>
      <c r="Y36" s="103">
        <f>+IF(W36&lt;&gt;0,+(X36/W36)*100,0)</f>
        <v>-93.5359434170483</v>
      </c>
      <c r="Z36" s="68">
        <f>+Z15+Z25+Z34</f>
        <v>82514748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>
        <v>2893440</v>
      </c>
      <c r="G37" s="66">
        <v>-2557180</v>
      </c>
      <c r="H37" s="66">
        <v>-2515970</v>
      </c>
      <c r="I37" s="66">
        <v>2893440</v>
      </c>
      <c r="J37" s="66">
        <v>-1060540</v>
      </c>
      <c r="K37" s="66">
        <v>2887580</v>
      </c>
      <c r="L37" s="66">
        <v>28885360</v>
      </c>
      <c r="M37" s="66">
        <v>-1060540</v>
      </c>
      <c r="N37" s="66">
        <v>-50058210</v>
      </c>
      <c r="O37" s="66">
        <v>-53030740</v>
      </c>
      <c r="P37" s="66">
        <v>4751520</v>
      </c>
      <c r="Q37" s="66">
        <v>-50058210</v>
      </c>
      <c r="R37" s="66">
        <v>15728560</v>
      </c>
      <c r="S37" s="66">
        <v>-5137960</v>
      </c>
      <c r="T37" s="66">
        <v>1540980</v>
      </c>
      <c r="U37" s="66">
        <v>15728560</v>
      </c>
      <c r="V37" s="66">
        <v>2893440</v>
      </c>
      <c r="W37" s="66"/>
      <c r="X37" s="66">
        <v>2893440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34926050</v>
      </c>
      <c r="D38" s="234">
        <v>82514748</v>
      </c>
      <c r="E38" s="235">
        <v>82514748</v>
      </c>
      <c r="F38" s="235">
        <v>-2557180</v>
      </c>
      <c r="G38" s="235">
        <v>-2515970</v>
      </c>
      <c r="H38" s="235">
        <v>-1060540</v>
      </c>
      <c r="I38" s="235">
        <v>-1060540</v>
      </c>
      <c r="J38" s="235">
        <v>2887580</v>
      </c>
      <c r="K38" s="235">
        <v>28885360</v>
      </c>
      <c r="L38" s="235">
        <v>-50058210</v>
      </c>
      <c r="M38" s="235">
        <v>-50058210</v>
      </c>
      <c r="N38" s="235">
        <v>-53030740</v>
      </c>
      <c r="O38" s="235">
        <v>4751520</v>
      </c>
      <c r="P38" s="235">
        <v>15728560</v>
      </c>
      <c r="Q38" s="235">
        <v>15728560</v>
      </c>
      <c r="R38" s="235">
        <v>-5137960</v>
      </c>
      <c r="S38" s="235">
        <v>1540980</v>
      </c>
      <c r="T38" s="235">
        <v>8227240</v>
      </c>
      <c r="U38" s="235">
        <v>8227240</v>
      </c>
      <c r="V38" s="235">
        <v>8227240</v>
      </c>
      <c r="W38" s="235">
        <v>82514748</v>
      </c>
      <c r="X38" s="235">
        <v>-74287508</v>
      </c>
      <c r="Y38" s="236">
        <v>-90.03</v>
      </c>
      <c r="Z38" s="237">
        <v>82514748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2011-08-12T11:14:53Z</dcterms:created>
  <dcterms:modified xsi:type="dcterms:W3CDTF">2011-08-12T11:14:53Z</dcterms:modified>
  <cp:category/>
  <cp:version/>
  <cp:contentType/>
  <cp:contentStatus/>
</cp:coreProperties>
</file>