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<sst xmlns="http://schemas.openxmlformats.org/spreadsheetml/2006/main" count="497" uniqueCount="248">
  <si>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Gauteng: Midvaal(GT422)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</si>
  <si>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</si>
  <si>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</si>
  <si>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</si>
  <si>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</si>
  <si>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</si>
  <si>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</si>
  <si>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</si>
  <si>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</si>
  <si>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</si>
  <si>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</si>
  <si>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</si>
  <si>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</si>
  <si>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</si>
  <si>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</si>
  <si>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</si>
  <si>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</si>
  <si>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</si>
  <si>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</si>
  <si>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</si>
  <si>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</si>
  <si>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</si>
  <si>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</si>
  <si>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</si>
  <si>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</si>
  <si>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</si>
  <si>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</si>
  <si>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</si>
  <si>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</si>
  <si>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</si>
  <si>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</si>
  <si>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</si>
  <si>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</si>
  <si>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</si>
  <si>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</si>
  <si>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</si>
  <si>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</si>
  <si>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</si>
  <si>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</si>
  <si>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</si>
  <si>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</si>
  <si>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</si>
  <si>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</si>
  <si>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</si>
  <si>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</si>
  <si>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</si>
  <si>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</si>
  <si>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</si>
  <si>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</si>
  <si>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</si>
  <si>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</si>
  <si>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</si>
  <si>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</si>
  <si>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</si>
  <si>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</si>
  <si>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</si>
  <si>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</si>
  <si>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</si>
  <si>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</si>
  <si>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</si>
  <si>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</si>
  <si>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</si>
  <si>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</si>
  <si>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</si>
  <si>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</si>
  <si>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</si>
  <si>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</si>
  <si>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</si>
  <si>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</si>
  <si>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</si>
  <si>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</si>
  <si>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</si>
  <si>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</si>
  <si>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</si>
  <si>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</si>
  <si>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</si>
  <si>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</si>
  <si>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</si>
  <si>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</si>
  <si>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</si>
  <si>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</si>
  <si>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</si>
  <si>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</si>
  <si>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</si>
  <si>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</si>
  <si>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</si>
  <si>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</si>
  <si>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</si>
  <si>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</si>
  <si>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</si>
  <si>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</si>
  <si>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</si>
  <si>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</si>
  <si>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</si>
  <si>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</si>
  <si>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</si>
  <si>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</si>
  <si>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</si>
  <si>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</si>
  <si>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</si>
  <si>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</si>
  <si>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</si>
  <si>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</si>
  <si>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</si>
  <si>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</si>
  <si>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</si>
  <si>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</si>
  <si>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</si>
  <si>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</si>
  <si>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</si>
  <si>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</si>
  <si>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</si>
  <si>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</si>
  <si>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</si>
  <si>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</si>
  <si>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</si>
  <si>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</si>
  <si>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</si>
  <si>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</si>
  <si>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</si>
  <si>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</si>
  <si>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</si>
  <si>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</si>
  <si>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</si>
  <si>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</si>
  <si>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</si>
  <si>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</si>
  <si>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</si>
  <si>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</si>
  <si>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</si>
  <si>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</si>
  <si>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</si>
  <si>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Midvaal(GT422)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</si>
  <si>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</si>
  <si>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</si>
  <si>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</si>
  <si>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</si>
  <si>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</si>
  <si>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</si>
  <si>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</si>
  <si>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</si>
  <si>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</si>
  <si>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Midvaal(GT422)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</si>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</sst>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100741068</v>
      </c>
      <c r="C5" s="25">
        <v>106009047</v>
      </c>
      <c r="D5" s="26">
        <v>107010000</v>
      </c>
      <c r="E5" s="26">
        <v>9164445</v>
      </c>
      <c r="F5" s="26">
        <v>9252532</v>
      </c>
      <c r="G5" s="26">
        <v>9232327</v>
      </c>
      <c r="H5" s="26">
        <v>27649304</v>
      </c>
      <c r="I5" s="26">
        <v>9150342</v>
      </c>
      <c r="J5" s="26">
        <v>10090991</v>
      </c>
      <c r="K5" s="26">
        <v>9321070</v>
      </c>
      <c r="L5" s="26">
        <v>28562403</v>
      </c>
      <c r="M5" s="26">
        <v>9426992</v>
      </c>
      <c r="N5" s="26">
        <v>9462042</v>
      </c>
      <c r="O5" s="26">
        <v>9503434</v>
      </c>
      <c r="P5" s="26">
        <v>28392468</v>
      </c>
      <c r="Q5" s="26">
        <v>9475440</v>
      </c>
      <c r="R5" s="26">
        <v>9488982</v>
      </c>
      <c r="S5" s="26">
        <v>9301888</v>
      </c>
      <c r="T5" s="26">
        <v>28266310</v>
      </c>
      <c r="U5" s="26">
        <v>112870485</v>
      </c>
      <c r="V5" s="26">
        <v>107010000</v>
      </c>
      <c r="W5" s="26">
        <v>5860485</v>
      </c>
      <c r="X5" s="27">
        <v>5.48</v>
      </c>
      <c r="Y5" s="28">
        <v>107010000</v>
      </c>
    </row>
    <row r="6" spans="1:25" ht="13.5">
      <c r="A6" s="24" t="s">
        <v>31</v>
      </c>
      <c r="B6" s="2">
        <v>217604934</v>
      </c>
      <c r="C6" s="25">
        <v>226145307</v>
      </c>
      <c r="D6" s="26">
        <v>230695307</v>
      </c>
      <c r="E6" s="26">
        <v>27890972</v>
      </c>
      <c r="F6" s="26">
        <v>25217187</v>
      </c>
      <c r="G6" s="26">
        <v>24514589</v>
      </c>
      <c r="H6" s="26">
        <v>77622748</v>
      </c>
      <c r="I6" s="26">
        <v>22081460</v>
      </c>
      <c r="J6" s="26">
        <v>26444039</v>
      </c>
      <c r="K6" s="26">
        <v>23137560</v>
      </c>
      <c r="L6" s="26">
        <v>71663059</v>
      </c>
      <c r="M6" s="26">
        <v>18188566</v>
      </c>
      <c r="N6" s="26">
        <v>16190751</v>
      </c>
      <c r="O6" s="26">
        <v>18786324</v>
      </c>
      <c r="P6" s="26">
        <v>53165641</v>
      </c>
      <c r="Q6" s="26">
        <v>20076509</v>
      </c>
      <c r="R6" s="26">
        <v>19768440</v>
      </c>
      <c r="S6" s="26">
        <v>19288521</v>
      </c>
      <c r="T6" s="26">
        <v>59133470</v>
      </c>
      <c r="U6" s="26">
        <v>261584918</v>
      </c>
      <c r="V6" s="26">
        <v>230695307</v>
      </c>
      <c r="W6" s="26">
        <v>30889611</v>
      </c>
      <c r="X6" s="27">
        <v>13.39</v>
      </c>
      <c r="Y6" s="28">
        <v>230695307</v>
      </c>
    </row>
    <row r="7" spans="1:25" ht="13.5">
      <c r="A7" s="24" t="s">
        <v>32</v>
      </c>
      <c r="B7" s="2">
        <v>1083324</v>
      </c>
      <c r="C7" s="25">
        <v>800000</v>
      </c>
      <c r="D7" s="26">
        <v>800000</v>
      </c>
      <c r="E7" s="26">
        <v>0</v>
      </c>
      <c r="F7" s="26">
        <v>231</v>
      </c>
      <c r="G7" s="26">
        <v>188747</v>
      </c>
      <c r="H7" s="26">
        <v>188978</v>
      </c>
      <c r="I7" s="26">
        <v>121106</v>
      </c>
      <c r="J7" s="26">
        <v>87998</v>
      </c>
      <c r="K7" s="26">
        <v>58865</v>
      </c>
      <c r="L7" s="26">
        <v>267969</v>
      </c>
      <c r="M7" s="26">
        <v>48624</v>
      </c>
      <c r="N7" s="26">
        <v>21671</v>
      </c>
      <c r="O7" s="26">
        <v>103932</v>
      </c>
      <c r="P7" s="26">
        <v>174227</v>
      </c>
      <c r="Q7" s="26">
        <v>76044</v>
      </c>
      <c r="R7" s="26">
        <v>0</v>
      </c>
      <c r="S7" s="26">
        <v>48525</v>
      </c>
      <c r="T7" s="26">
        <v>124569</v>
      </c>
      <c r="U7" s="26">
        <v>755743</v>
      </c>
      <c r="V7" s="26">
        <v>800000</v>
      </c>
      <c r="W7" s="26">
        <v>-44257</v>
      </c>
      <c r="X7" s="27">
        <v>-5.53</v>
      </c>
      <c r="Y7" s="28">
        <v>800000</v>
      </c>
    </row>
    <row r="8" spans="1:25" ht="13.5">
      <c r="A8" s="24" t="s">
        <v>33</v>
      </c>
      <c r="B8" s="2">
        <v>174359071</v>
      </c>
      <c r="C8" s="25">
        <v>59017105</v>
      </c>
      <c r="D8" s="26">
        <v>57264404</v>
      </c>
      <c r="E8" s="26">
        <v>20993486</v>
      </c>
      <c r="F8" s="26">
        <v>0</v>
      </c>
      <c r="G8" s="26">
        <v>1334549</v>
      </c>
      <c r="H8" s="26">
        <v>22328035</v>
      </c>
      <c r="I8" s="26">
        <v>195427</v>
      </c>
      <c r="J8" s="26">
        <v>10888384</v>
      </c>
      <c r="K8" s="26">
        <v>830825</v>
      </c>
      <c r="L8" s="26">
        <v>11914636</v>
      </c>
      <c r="M8" s="26">
        <v>556987</v>
      </c>
      <c r="N8" s="26">
        <v>846642</v>
      </c>
      <c r="O8" s="26">
        <v>7645915</v>
      </c>
      <c r="P8" s="26">
        <v>9049544</v>
      </c>
      <c r="Q8" s="26">
        <v>149114</v>
      </c>
      <c r="R8" s="26">
        <v>1318218</v>
      </c>
      <c r="S8" s="26">
        <v>3443408</v>
      </c>
      <c r="T8" s="26">
        <v>4910740</v>
      </c>
      <c r="U8" s="26">
        <v>48202955</v>
      </c>
      <c r="V8" s="26">
        <v>57264404</v>
      </c>
      <c r="W8" s="26">
        <v>-9061449</v>
      </c>
      <c r="X8" s="27">
        <v>-15.82</v>
      </c>
      <c r="Y8" s="28">
        <v>57264404</v>
      </c>
    </row>
    <row r="9" spans="1:25" ht="13.5">
      <c r="A9" s="24" t="s">
        <v>34</v>
      </c>
      <c r="B9" s="2">
        <v>-15702374</v>
      </c>
      <c r="C9" s="25">
        <v>45492800</v>
      </c>
      <c r="D9" s="26">
        <v>55856800</v>
      </c>
      <c r="E9" s="26">
        <v>1470287</v>
      </c>
      <c r="F9" s="26">
        <v>1840068</v>
      </c>
      <c r="G9" s="26">
        <v>2390985</v>
      </c>
      <c r="H9" s="26">
        <v>5701340</v>
      </c>
      <c r="I9" s="26">
        <v>1556138</v>
      </c>
      <c r="J9" s="26">
        <v>7808058</v>
      </c>
      <c r="K9" s="26">
        <v>1264440</v>
      </c>
      <c r="L9" s="26">
        <v>10628636</v>
      </c>
      <c r="M9" s="26">
        <v>5052191</v>
      </c>
      <c r="N9" s="26">
        <v>4855339</v>
      </c>
      <c r="O9" s="26">
        <v>6462581</v>
      </c>
      <c r="P9" s="26">
        <v>16370111</v>
      </c>
      <c r="Q9" s="26">
        <v>7097270</v>
      </c>
      <c r="R9" s="26">
        <v>6269360</v>
      </c>
      <c r="S9" s="26">
        <v>7929643</v>
      </c>
      <c r="T9" s="26">
        <v>21296273</v>
      </c>
      <c r="U9" s="26">
        <v>53996360</v>
      </c>
      <c r="V9" s="26">
        <v>55856800</v>
      </c>
      <c r="W9" s="26">
        <v>-1860440</v>
      </c>
      <c r="X9" s="27">
        <v>-3.33</v>
      </c>
      <c r="Y9" s="28">
        <v>55856800</v>
      </c>
    </row>
    <row r="10" spans="1:25" ht="25.5">
      <c r="A10" s="29" t="s">
        <v>212</v>
      </c>
      <c r="B10" s="30">
        <f>SUM(B5:B9)</f>
        <v>478086023</v>
      </c>
      <c r="C10" s="31">
        <f aca="true" t="shared" si="0" ref="C10:Y10">SUM(C5:C9)</f>
        <v>437464259</v>
      </c>
      <c r="D10" s="32">
        <f t="shared" si="0"/>
        <v>451626511</v>
      </c>
      <c r="E10" s="32">
        <f t="shared" si="0"/>
        <v>59519190</v>
      </c>
      <c r="F10" s="32">
        <f t="shared" si="0"/>
        <v>36310018</v>
      </c>
      <c r="G10" s="32">
        <f t="shared" si="0"/>
        <v>37661197</v>
      </c>
      <c r="H10" s="32">
        <f t="shared" si="0"/>
        <v>133490405</v>
      </c>
      <c r="I10" s="32">
        <f t="shared" si="0"/>
        <v>33104473</v>
      </c>
      <c r="J10" s="32">
        <f t="shared" si="0"/>
        <v>55319470</v>
      </c>
      <c r="K10" s="32">
        <f t="shared" si="0"/>
        <v>34612760</v>
      </c>
      <c r="L10" s="32">
        <f t="shared" si="0"/>
        <v>123036703</v>
      </c>
      <c r="M10" s="32">
        <f t="shared" si="0"/>
        <v>33273360</v>
      </c>
      <c r="N10" s="32">
        <f t="shared" si="0"/>
        <v>31376445</v>
      </c>
      <c r="O10" s="32">
        <f t="shared" si="0"/>
        <v>42502186</v>
      </c>
      <c r="P10" s="32">
        <f t="shared" si="0"/>
        <v>107151991</v>
      </c>
      <c r="Q10" s="32">
        <f t="shared" si="0"/>
        <v>36874377</v>
      </c>
      <c r="R10" s="32">
        <f t="shared" si="0"/>
        <v>36845000</v>
      </c>
      <c r="S10" s="32">
        <f t="shared" si="0"/>
        <v>40011985</v>
      </c>
      <c r="T10" s="32">
        <f t="shared" si="0"/>
        <v>113731362</v>
      </c>
      <c r="U10" s="32">
        <f t="shared" si="0"/>
        <v>477410461</v>
      </c>
      <c r="V10" s="32">
        <f t="shared" si="0"/>
        <v>451626511</v>
      </c>
      <c r="W10" s="32">
        <f t="shared" si="0"/>
        <v>25783950</v>
      </c>
      <c r="X10" s="33">
        <f>+IF(V10&lt;&gt;0,(W10/V10)*100,0)</f>
        <v>5.709131189599275</v>
      </c>
      <c r="Y10" s="34">
        <f t="shared" si="0"/>
        <v>451626511</v>
      </c>
    </row>
    <row r="11" spans="1:25" ht="13.5">
      <c r="A11" s="24" t="s">
        <v>36</v>
      </c>
      <c r="B11" s="2">
        <v>101159194</v>
      </c>
      <c r="C11" s="25">
        <v>132451955</v>
      </c>
      <c r="D11" s="26">
        <v>129377795</v>
      </c>
      <c r="E11" s="26">
        <v>10051905</v>
      </c>
      <c r="F11" s="26">
        <v>9350829</v>
      </c>
      <c r="G11" s="26">
        <v>9724446</v>
      </c>
      <c r="H11" s="26">
        <v>29127180</v>
      </c>
      <c r="I11" s="26">
        <v>9750249</v>
      </c>
      <c r="J11" s="26">
        <v>9950788</v>
      </c>
      <c r="K11" s="26">
        <v>10872558</v>
      </c>
      <c r="L11" s="26">
        <v>30573595</v>
      </c>
      <c r="M11" s="26">
        <v>9878588</v>
      </c>
      <c r="N11" s="26">
        <v>10029131</v>
      </c>
      <c r="O11" s="26">
        <v>9878998</v>
      </c>
      <c r="P11" s="26">
        <v>29786717</v>
      </c>
      <c r="Q11" s="26">
        <v>9697801</v>
      </c>
      <c r="R11" s="26">
        <v>9499939</v>
      </c>
      <c r="S11" s="26">
        <v>9950743</v>
      </c>
      <c r="T11" s="26">
        <v>29148483</v>
      </c>
      <c r="U11" s="26">
        <v>118635975</v>
      </c>
      <c r="V11" s="26">
        <v>129377795</v>
      </c>
      <c r="W11" s="26">
        <v>-10741820</v>
      </c>
      <c r="X11" s="27">
        <v>-8.3</v>
      </c>
      <c r="Y11" s="28">
        <v>129377795</v>
      </c>
    </row>
    <row r="12" spans="1:25" ht="13.5">
      <c r="A12" s="24" t="s">
        <v>37</v>
      </c>
      <c r="B12" s="2">
        <v>4789839</v>
      </c>
      <c r="C12" s="25">
        <v>6271088</v>
      </c>
      <c r="D12" s="26">
        <v>6271088</v>
      </c>
      <c r="E12" s="26">
        <v>404402</v>
      </c>
      <c r="F12" s="26">
        <v>401761</v>
      </c>
      <c r="G12" s="26">
        <v>405081</v>
      </c>
      <c r="H12" s="26">
        <v>1211244</v>
      </c>
      <c r="I12" s="26">
        <v>401761</v>
      </c>
      <c r="J12" s="26">
        <v>404390</v>
      </c>
      <c r="K12" s="26">
        <v>404183</v>
      </c>
      <c r="L12" s="26">
        <v>1210334</v>
      </c>
      <c r="M12" s="26">
        <v>403939</v>
      </c>
      <c r="N12" s="26">
        <v>562165</v>
      </c>
      <c r="O12" s="26">
        <v>425084</v>
      </c>
      <c r="P12" s="26">
        <v>1391188</v>
      </c>
      <c r="Q12" s="26">
        <v>392744</v>
      </c>
      <c r="R12" s="26">
        <v>227179</v>
      </c>
      <c r="S12" s="26">
        <v>799909</v>
      </c>
      <c r="T12" s="26">
        <v>1419832</v>
      </c>
      <c r="U12" s="26">
        <v>5232598</v>
      </c>
      <c r="V12" s="26">
        <v>6271088</v>
      </c>
      <c r="W12" s="26">
        <v>-1038490</v>
      </c>
      <c r="X12" s="27">
        <v>-16.56</v>
      </c>
      <c r="Y12" s="28">
        <v>6271088</v>
      </c>
    </row>
    <row r="13" spans="1:25" ht="13.5">
      <c r="A13" s="24" t="s">
        <v>213</v>
      </c>
      <c r="B13" s="2">
        <v>0</v>
      </c>
      <c r="C13" s="25">
        <v>41072620</v>
      </c>
      <c r="D13" s="26">
        <v>47601393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33455</v>
      </c>
      <c r="P13" s="26">
        <v>33455</v>
      </c>
      <c r="Q13" s="26">
        <v>0</v>
      </c>
      <c r="R13" s="26">
        <v>0</v>
      </c>
      <c r="S13" s="26">
        <v>0</v>
      </c>
      <c r="T13" s="26">
        <v>0</v>
      </c>
      <c r="U13" s="26">
        <v>33455</v>
      </c>
      <c r="V13" s="26">
        <v>47601393</v>
      </c>
      <c r="W13" s="26">
        <v>-47567938</v>
      </c>
      <c r="X13" s="27">
        <v>-99.93</v>
      </c>
      <c r="Y13" s="28">
        <v>47601393</v>
      </c>
    </row>
    <row r="14" spans="1:25" ht="13.5">
      <c r="A14" s="24" t="s">
        <v>39</v>
      </c>
      <c r="B14" s="2">
        <v>56886358</v>
      </c>
      <c r="C14" s="25">
        <v>26686579</v>
      </c>
      <c r="D14" s="26">
        <v>22133199</v>
      </c>
      <c r="E14" s="26">
        <v>44879</v>
      </c>
      <c r="F14" s="26">
        <v>0</v>
      </c>
      <c r="G14" s="26">
        <v>89759</v>
      </c>
      <c r="H14" s="26">
        <v>134638</v>
      </c>
      <c r="I14" s="26">
        <v>0</v>
      </c>
      <c r="J14" s="26">
        <v>89759</v>
      </c>
      <c r="K14" s="26">
        <v>10644722</v>
      </c>
      <c r="L14" s="26">
        <v>10734481</v>
      </c>
      <c r="M14" s="26">
        <v>44879</v>
      </c>
      <c r="N14" s="26">
        <v>44879</v>
      </c>
      <c r="O14" s="26">
        <v>11424</v>
      </c>
      <c r="P14" s="26">
        <v>101182</v>
      </c>
      <c r="Q14" s="26">
        <v>0</v>
      </c>
      <c r="R14" s="26">
        <v>89758</v>
      </c>
      <c r="S14" s="26">
        <v>8593056</v>
      </c>
      <c r="T14" s="26">
        <v>8682814</v>
      </c>
      <c r="U14" s="26">
        <v>19653115</v>
      </c>
      <c r="V14" s="26">
        <v>22133199</v>
      </c>
      <c r="W14" s="26">
        <v>-2480084</v>
      </c>
      <c r="X14" s="27">
        <v>-11.21</v>
      </c>
      <c r="Y14" s="28">
        <v>22133199</v>
      </c>
    </row>
    <row r="15" spans="1:25" ht="13.5">
      <c r="A15" s="24" t="s">
        <v>40</v>
      </c>
      <c r="B15" s="2">
        <v>113653705</v>
      </c>
      <c r="C15" s="25">
        <v>136285148</v>
      </c>
      <c r="D15" s="26">
        <v>136285148</v>
      </c>
      <c r="E15" s="26">
        <v>11330455</v>
      </c>
      <c r="F15" s="26">
        <v>15733830</v>
      </c>
      <c r="G15" s="26">
        <v>16848237</v>
      </c>
      <c r="H15" s="26">
        <v>43912522</v>
      </c>
      <c r="I15" s="26">
        <v>698188</v>
      </c>
      <c r="J15" s="26">
        <v>13210530</v>
      </c>
      <c r="K15" s="26">
        <v>12310274</v>
      </c>
      <c r="L15" s="26">
        <v>26218992</v>
      </c>
      <c r="M15" s="26">
        <v>10815849</v>
      </c>
      <c r="N15" s="26">
        <v>13916100</v>
      </c>
      <c r="O15" s="26">
        <v>10782655</v>
      </c>
      <c r="P15" s="26">
        <v>35514604</v>
      </c>
      <c r="Q15" s="26">
        <v>11604586</v>
      </c>
      <c r="R15" s="26">
        <v>10745314</v>
      </c>
      <c r="S15" s="26">
        <v>13313792</v>
      </c>
      <c r="T15" s="26">
        <v>35663692</v>
      </c>
      <c r="U15" s="26">
        <v>141309810</v>
      </c>
      <c r="V15" s="26">
        <v>136285148</v>
      </c>
      <c r="W15" s="26">
        <v>5024662</v>
      </c>
      <c r="X15" s="27">
        <v>3.69</v>
      </c>
      <c r="Y15" s="28">
        <v>136285148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80736</v>
      </c>
      <c r="N16" s="26">
        <v>0</v>
      </c>
      <c r="O16" s="26">
        <v>0</v>
      </c>
      <c r="P16" s="26">
        <v>80736</v>
      </c>
      <c r="Q16" s="26">
        <v>0</v>
      </c>
      <c r="R16" s="26">
        <v>0</v>
      </c>
      <c r="S16" s="26">
        <v>0</v>
      </c>
      <c r="T16" s="26">
        <v>0</v>
      </c>
      <c r="U16" s="26">
        <v>80736</v>
      </c>
      <c r="V16" s="26">
        <v>0</v>
      </c>
      <c r="W16" s="26">
        <v>80736</v>
      </c>
      <c r="X16" s="27">
        <v>0</v>
      </c>
      <c r="Y16" s="28">
        <v>0</v>
      </c>
    </row>
    <row r="17" spans="1:25" ht="13.5">
      <c r="A17" s="24" t="s">
        <v>42</v>
      </c>
      <c r="B17" s="2">
        <v>121016834</v>
      </c>
      <c r="C17" s="25">
        <v>135658038</v>
      </c>
      <c r="D17" s="26">
        <v>145154318</v>
      </c>
      <c r="E17" s="26">
        <v>5100997</v>
      </c>
      <c r="F17" s="26">
        <v>6173228</v>
      </c>
      <c r="G17" s="26">
        <v>7041911</v>
      </c>
      <c r="H17" s="26">
        <v>18316136</v>
      </c>
      <c r="I17" s="26">
        <v>9776665</v>
      </c>
      <c r="J17" s="26">
        <v>10601725</v>
      </c>
      <c r="K17" s="26">
        <v>8117244</v>
      </c>
      <c r="L17" s="26">
        <v>28495634</v>
      </c>
      <c r="M17" s="26">
        <v>8738704</v>
      </c>
      <c r="N17" s="26">
        <v>10318424</v>
      </c>
      <c r="O17" s="26">
        <v>10509998</v>
      </c>
      <c r="P17" s="26">
        <v>29567126</v>
      </c>
      <c r="Q17" s="26">
        <v>7525196</v>
      </c>
      <c r="R17" s="26">
        <v>8148313</v>
      </c>
      <c r="S17" s="26">
        <v>3635302</v>
      </c>
      <c r="T17" s="26">
        <v>19308811</v>
      </c>
      <c r="U17" s="26">
        <v>95687707</v>
      </c>
      <c r="V17" s="26">
        <v>145154318</v>
      </c>
      <c r="W17" s="26">
        <v>-49466611</v>
      </c>
      <c r="X17" s="27">
        <v>-34.08</v>
      </c>
      <c r="Y17" s="28">
        <v>145154318</v>
      </c>
    </row>
    <row r="18" spans="1:25" ht="13.5">
      <c r="A18" s="36" t="s">
        <v>43</v>
      </c>
      <c r="B18" s="37">
        <f>SUM(B11:B17)</f>
        <v>397505930</v>
      </c>
      <c r="C18" s="38">
        <f aca="true" t="shared" si="1" ref="C18:Y18">SUM(C11:C17)</f>
        <v>478425428</v>
      </c>
      <c r="D18" s="39">
        <f t="shared" si="1"/>
        <v>486822941</v>
      </c>
      <c r="E18" s="39">
        <f t="shared" si="1"/>
        <v>26932638</v>
      </c>
      <c r="F18" s="39">
        <f t="shared" si="1"/>
        <v>31659648</v>
      </c>
      <c r="G18" s="39">
        <f t="shared" si="1"/>
        <v>34109434</v>
      </c>
      <c r="H18" s="39">
        <f t="shared" si="1"/>
        <v>92701720</v>
      </c>
      <c r="I18" s="39">
        <f t="shared" si="1"/>
        <v>20626863</v>
      </c>
      <c r="J18" s="39">
        <f t="shared" si="1"/>
        <v>34257192</v>
      </c>
      <c r="K18" s="39">
        <f t="shared" si="1"/>
        <v>42348981</v>
      </c>
      <c r="L18" s="39">
        <f t="shared" si="1"/>
        <v>97233036</v>
      </c>
      <c r="M18" s="39">
        <f t="shared" si="1"/>
        <v>29962695</v>
      </c>
      <c r="N18" s="39">
        <f t="shared" si="1"/>
        <v>34870699</v>
      </c>
      <c r="O18" s="39">
        <f t="shared" si="1"/>
        <v>31641614</v>
      </c>
      <c r="P18" s="39">
        <f t="shared" si="1"/>
        <v>96475008</v>
      </c>
      <c r="Q18" s="39">
        <f t="shared" si="1"/>
        <v>29220327</v>
      </c>
      <c r="R18" s="39">
        <f t="shared" si="1"/>
        <v>28710503</v>
      </c>
      <c r="S18" s="39">
        <f t="shared" si="1"/>
        <v>36292802</v>
      </c>
      <c r="T18" s="39">
        <f t="shared" si="1"/>
        <v>94223632</v>
      </c>
      <c r="U18" s="39">
        <f t="shared" si="1"/>
        <v>380633396</v>
      </c>
      <c r="V18" s="39">
        <f t="shared" si="1"/>
        <v>486822941</v>
      </c>
      <c r="W18" s="39">
        <f t="shared" si="1"/>
        <v>-106189545</v>
      </c>
      <c r="X18" s="33">
        <f>+IF(V18&lt;&gt;0,(W18/V18)*100,0)</f>
        <v>-21.812765187661935</v>
      </c>
      <c r="Y18" s="40">
        <f t="shared" si="1"/>
        <v>486822941</v>
      </c>
    </row>
    <row r="19" spans="1:25" ht="13.5">
      <c r="A19" s="36" t="s">
        <v>44</v>
      </c>
      <c r="B19" s="41">
        <f>+B10-B18</f>
        <v>80580093</v>
      </c>
      <c r="C19" s="42">
        <f aca="true" t="shared" si="2" ref="C19:Y19">+C10-C18</f>
        <v>-40961169</v>
      </c>
      <c r="D19" s="43">
        <f t="shared" si="2"/>
        <v>-35196430</v>
      </c>
      <c r="E19" s="43">
        <f t="shared" si="2"/>
        <v>32586552</v>
      </c>
      <c r="F19" s="43">
        <f t="shared" si="2"/>
        <v>4650370</v>
      </c>
      <c r="G19" s="43">
        <f t="shared" si="2"/>
        <v>3551763</v>
      </c>
      <c r="H19" s="43">
        <f t="shared" si="2"/>
        <v>40788685</v>
      </c>
      <c r="I19" s="43">
        <f t="shared" si="2"/>
        <v>12477610</v>
      </c>
      <c r="J19" s="43">
        <f t="shared" si="2"/>
        <v>21062278</v>
      </c>
      <c r="K19" s="43">
        <f t="shared" si="2"/>
        <v>-7736221</v>
      </c>
      <c r="L19" s="43">
        <f t="shared" si="2"/>
        <v>25803667</v>
      </c>
      <c r="M19" s="43">
        <f t="shared" si="2"/>
        <v>3310665</v>
      </c>
      <c r="N19" s="43">
        <f t="shared" si="2"/>
        <v>-3494254</v>
      </c>
      <c r="O19" s="43">
        <f t="shared" si="2"/>
        <v>10860572</v>
      </c>
      <c r="P19" s="43">
        <f t="shared" si="2"/>
        <v>10676983</v>
      </c>
      <c r="Q19" s="43">
        <f t="shared" si="2"/>
        <v>7654050</v>
      </c>
      <c r="R19" s="43">
        <f t="shared" si="2"/>
        <v>8134497</v>
      </c>
      <c r="S19" s="43">
        <f t="shared" si="2"/>
        <v>3719183</v>
      </c>
      <c r="T19" s="43">
        <f t="shared" si="2"/>
        <v>19507730</v>
      </c>
      <c r="U19" s="43">
        <f t="shared" si="2"/>
        <v>96777065</v>
      </c>
      <c r="V19" s="43">
        <f>IF(D10=D18,0,V10-V18)</f>
        <v>-35196430</v>
      </c>
      <c r="W19" s="43">
        <f t="shared" si="2"/>
        <v>131973495</v>
      </c>
      <c r="X19" s="44">
        <f>+IF(V19&lt;&gt;0,(W19/V19)*100,0)</f>
        <v>-374.96273059512004</v>
      </c>
      <c r="Y19" s="45">
        <f t="shared" si="2"/>
        <v>-35196430</v>
      </c>
    </row>
    <row r="20" spans="1:25" ht="13.5">
      <c r="A20" s="24" t="s">
        <v>45</v>
      </c>
      <c r="B20" s="2">
        <v>0</v>
      </c>
      <c r="C20" s="25">
        <v>19219000</v>
      </c>
      <c r="D20" s="26">
        <v>153734180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140541556</v>
      </c>
      <c r="T20" s="26">
        <v>140541556</v>
      </c>
      <c r="U20" s="26">
        <v>140541556</v>
      </c>
      <c r="V20" s="26">
        <v>153734180</v>
      </c>
      <c r="W20" s="26">
        <v>-13192624</v>
      </c>
      <c r="X20" s="27">
        <v>-8.58</v>
      </c>
      <c r="Y20" s="28">
        <v>153734180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80580093</v>
      </c>
      <c r="C22" s="53">
        <f aca="true" t="shared" si="3" ref="C22:Y22">SUM(C19:C21)</f>
        <v>-21742169</v>
      </c>
      <c r="D22" s="54">
        <f t="shared" si="3"/>
        <v>118537750</v>
      </c>
      <c r="E22" s="54">
        <f t="shared" si="3"/>
        <v>32586552</v>
      </c>
      <c r="F22" s="54">
        <f t="shared" si="3"/>
        <v>4650370</v>
      </c>
      <c r="G22" s="54">
        <f t="shared" si="3"/>
        <v>3551763</v>
      </c>
      <c r="H22" s="54">
        <f t="shared" si="3"/>
        <v>40788685</v>
      </c>
      <c r="I22" s="54">
        <f t="shared" si="3"/>
        <v>12477610</v>
      </c>
      <c r="J22" s="54">
        <f t="shared" si="3"/>
        <v>21062278</v>
      </c>
      <c r="K22" s="54">
        <f t="shared" si="3"/>
        <v>-7736221</v>
      </c>
      <c r="L22" s="54">
        <f t="shared" si="3"/>
        <v>25803667</v>
      </c>
      <c r="M22" s="54">
        <f t="shared" si="3"/>
        <v>3310665</v>
      </c>
      <c r="N22" s="54">
        <f t="shared" si="3"/>
        <v>-3494254</v>
      </c>
      <c r="O22" s="54">
        <f t="shared" si="3"/>
        <v>10860572</v>
      </c>
      <c r="P22" s="54">
        <f t="shared" si="3"/>
        <v>10676983</v>
      </c>
      <c r="Q22" s="54">
        <f t="shared" si="3"/>
        <v>7654050</v>
      </c>
      <c r="R22" s="54">
        <f t="shared" si="3"/>
        <v>8134497</v>
      </c>
      <c r="S22" s="54">
        <f t="shared" si="3"/>
        <v>144260739</v>
      </c>
      <c r="T22" s="54">
        <f t="shared" si="3"/>
        <v>160049286</v>
      </c>
      <c r="U22" s="54">
        <f t="shared" si="3"/>
        <v>237318621</v>
      </c>
      <c r="V22" s="54">
        <f t="shared" si="3"/>
        <v>118537750</v>
      </c>
      <c r="W22" s="54">
        <f t="shared" si="3"/>
        <v>118780871</v>
      </c>
      <c r="X22" s="55">
        <f>+IF(V22&lt;&gt;0,(W22/V22)*100,0)</f>
        <v>100.20510006306007</v>
      </c>
      <c r="Y22" s="56">
        <f t="shared" si="3"/>
        <v>118537750</v>
      </c>
    </row>
    <row r="23" spans="1:25" ht="13.5">
      <c r="A23" s="57" t="s">
        <v>47</v>
      </c>
      <c r="B23" s="2">
        <v>0</v>
      </c>
      <c r="C23" s="25">
        <v>0</v>
      </c>
      <c r="D23" s="26">
        <v>-162334180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-162334180</v>
      </c>
      <c r="W23" s="26">
        <v>162334180</v>
      </c>
      <c r="X23" s="27">
        <v>-100</v>
      </c>
      <c r="Y23" s="28">
        <v>-162334180</v>
      </c>
    </row>
    <row r="24" spans="1:25" ht="13.5">
      <c r="A24" s="58" t="s">
        <v>48</v>
      </c>
      <c r="B24" s="41">
        <f>SUM(B22:B23)</f>
        <v>80580093</v>
      </c>
      <c r="C24" s="42">
        <f aca="true" t="shared" si="4" ref="C24:Y24">SUM(C22:C23)</f>
        <v>-21742169</v>
      </c>
      <c r="D24" s="43">
        <f t="shared" si="4"/>
        <v>-43796430</v>
      </c>
      <c r="E24" s="43">
        <f t="shared" si="4"/>
        <v>32586552</v>
      </c>
      <c r="F24" s="43">
        <f t="shared" si="4"/>
        <v>4650370</v>
      </c>
      <c r="G24" s="43">
        <f t="shared" si="4"/>
        <v>3551763</v>
      </c>
      <c r="H24" s="43">
        <f t="shared" si="4"/>
        <v>40788685</v>
      </c>
      <c r="I24" s="43">
        <f t="shared" si="4"/>
        <v>12477610</v>
      </c>
      <c r="J24" s="43">
        <f t="shared" si="4"/>
        <v>21062278</v>
      </c>
      <c r="K24" s="43">
        <f t="shared" si="4"/>
        <v>-7736221</v>
      </c>
      <c r="L24" s="43">
        <f t="shared" si="4"/>
        <v>25803667</v>
      </c>
      <c r="M24" s="43">
        <f t="shared" si="4"/>
        <v>3310665</v>
      </c>
      <c r="N24" s="43">
        <f t="shared" si="4"/>
        <v>-3494254</v>
      </c>
      <c r="O24" s="43">
        <f t="shared" si="4"/>
        <v>10860572</v>
      </c>
      <c r="P24" s="43">
        <f t="shared" si="4"/>
        <v>10676983</v>
      </c>
      <c r="Q24" s="43">
        <f t="shared" si="4"/>
        <v>7654050</v>
      </c>
      <c r="R24" s="43">
        <f t="shared" si="4"/>
        <v>8134497</v>
      </c>
      <c r="S24" s="43">
        <f t="shared" si="4"/>
        <v>144260739</v>
      </c>
      <c r="T24" s="43">
        <f t="shared" si="4"/>
        <v>160049286</v>
      </c>
      <c r="U24" s="43">
        <f t="shared" si="4"/>
        <v>237318621</v>
      </c>
      <c r="V24" s="43">
        <f t="shared" si="4"/>
        <v>-43796430</v>
      </c>
      <c r="W24" s="43">
        <f t="shared" si="4"/>
        <v>281115051</v>
      </c>
      <c r="X24" s="44">
        <f>+IF(V24&lt;&gt;0,(W24/V24)*100,0)</f>
        <v>-641.8675015292342</v>
      </c>
      <c r="Y24" s="45">
        <f t="shared" si="4"/>
        <v>-43796430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167485129</v>
      </c>
      <c r="C27" s="65">
        <v>40235000</v>
      </c>
      <c r="D27" s="66">
        <v>189981390</v>
      </c>
      <c r="E27" s="66">
        <v>0</v>
      </c>
      <c r="F27" s="66">
        <v>396002</v>
      </c>
      <c r="G27" s="66">
        <v>908189</v>
      </c>
      <c r="H27" s="66">
        <v>1304191</v>
      </c>
      <c r="I27" s="66">
        <v>3791797</v>
      </c>
      <c r="J27" s="66">
        <v>5255892</v>
      </c>
      <c r="K27" s="66">
        <v>3853530</v>
      </c>
      <c r="L27" s="66">
        <v>12901219</v>
      </c>
      <c r="M27" s="66">
        <v>4614099</v>
      </c>
      <c r="N27" s="66">
        <v>2335669</v>
      </c>
      <c r="O27" s="66">
        <v>1616414</v>
      </c>
      <c r="P27" s="66">
        <v>8566182</v>
      </c>
      <c r="Q27" s="66">
        <v>1618895</v>
      </c>
      <c r="R27" s="66">
        <v>2532608</v>
      </c>
      <c r="S27" s="66">
        <v>153674094</v>
      </c>
      <c r="T27" s="66">
        <v>157825597</v>
      </c>
      <c r="U27" s="66">
        <v>180597189</v>
      </c>
      <c r="V27" s="66">
        <v>189981390</v>
      </c>
      <c r="W27" s="66">
        <v>-9384201</v>
      </c>
      <c r="X27" s="67">
        <v>-4.94</v>
      </c>
      <c r="Y27" s="68">
        <v>189981390</v>
      </c>
    </row>
    <row r="28" spans="1:25" ht="13.5">
      <c r="A28" s="69" t="s">
        <v>45</v>
      </c>
      <c r="B28" s="2">
        <v>28261578</v>
      </c>
      <c r="C28" s="25">
        <v>18869000</v>
      </c>
      <c r="D28" s="26">
        <v>65973775</v>
      </c>
      <c r="E28" s="26">
        <v>0</v>
      </c>
      <c r="F28" s="26">
        <v>132125</v>
      </c>
      <c r="G28" s="26">
        <v>96153</v>
      </c>
      <c r="H28" s="26">
        <v>228278</v>
      </c>
      <c r="I28" s="26">
        <v>3791797</v>
      </c>
      <c r="J28" s="26">
        <v>2470526</v>
      </c>
      <c r="K28" s="26">
        <v>1215349</v>
      </c>
      <c r="L28" s="26">
        <v>7477672</v>
      </c>
      <c r="M28" s="26">
        <v>1303195</v>
      </c>
      <c r="N28" s="26">
        <v>857204</v>
      </c>
      <c r="O28" s="26">
        <v>1258546</v>
      </c>
      <c r="P28" s="26">
        <v>3418945</v>
      </c>
      <c r="Q28" s="26">
        <v>229106</v>
      </c>
      <c r="R28" s="26">
        <v>592044</v>
      </c>
      <c r="S28" s="26">
        <v>3145565</v>
      </c>
      <c r="T28" s="26">
        <v>3966715</v>
      </c>
      <c r="U28" s="26">
        <v>15091610</v>
      </c>
      <c r="V28" s="26">
        <v>65973775</v>
      </c>
      <c r="W28" s="26">
        <v>-50882165</v>
      </c>
      <c r="X28" s="27">
        <v>-77.12</v>
      </c>
      <c r="Y28" s="28">
        <v>65973775</v>
      </c>
    </row>
    <row r="29" spans="1:25" ht="13.5">
      <c r="A29" s="24" t="s">
        <v>217</v>
      </c>
      <c r="B29" s="2">
        <v>99246106</v>
      </c>
      <c r="C29" s="25">
        <v>350000</v>
      </c>
      <c r="D29" s="26">
        <v>96360405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140547554</v>
      </c>
      <c r="T29" s="26">
        <v>140547554</v>
      </c>
      <c r="U29" s="26">
        <v>140547554</v>
      </c>
      <c r="V29" s="26">
        <v>96360405</v>
      </c>
      <c r="W29" s="26">
        <v>44187149</v>
      </c>
      <c r="X29" s="27">
        <v>45.86</v>
      </c>
      <c r="Y29" s="28">
        <v>96360405</v>
      </c>
    </row>
    <row r="30" spans="1:25" ht="13.5">
      <c r="A30" s="24" t="s">
        <v>51</v>
      </c>
      <c r="B30" s="2">
        <v>36878157</v>
      </c>
      <c r="C30" s="25">
        <v>11166000</v>
      </c>
      <c r="D30" s="26">
        <v>15116420</v>
      </c>
      <c r="E30" s="26">
        <v>0</v>
      </c>
      <c r="F30" s="26">
        <v>0</v>
      </c>
      <c r="G30" s="26">
        <v>788142</v>
      </c>
      <c r="H30" s="26">
        <v>788142</v>
      </c>
      <c r="I30" s="26">
        <v>0</v>
      </c>
      <c r="J30" s="26">
        <v>179816</v>
      </c>
      <c r="K30" s="26">
        <v>2603173</v>
      </c>
      <c r="L30" s="26">
        <v>2782989</v>
      </c>
      <c r="M30" s="26">
        <v>1530374</v>
      </c>
      <c r="N30" s="26">
        <v>1108444</v>
      </c>
      <c r="O30" s="26">
        <v>0</v>
      </c>
      <c r="P30" s="26">
        <v>2638818</v>
      </c>
      <c r="Q30" s="26">
        <v>0</v>
      </c>
      <c r="R30" s="26">
        <v>633730</v>
      </c>
      <c r="S30" s="26">
        <v>4331534</v>
      </c>
      <c r="T30" s="26">
        <v>4965264</v>
      </c>
      <c r="U30" s="26">
        <v>11175213</v>
      </c>
      <c r="V30" s="26">
        <v>15116420</v>
      </c>
      <c r="W30" s="26">
        <v>-3941207</v>
      </c>
      <c r="X30" s="27">
        <v>-26.07</v>
      </c>
      <c r="Y30" s="28">
        <v>15116420</v>
      </c>
    </row>
    <row r="31" spans="1:25" ht="13.5">
      <c r="A31" s="24" t="s">
        <v>52</v>
      </c>
      <c r="B31" s="2">
        <v>3099288</v>
      </c>
      <c r="C31" s="25">
        <v>9850000</v>
      </c>
      <c r="D31" s="26">
        <v>12530790</v>
      </c>
      <c r="E31" s="26">
        <v>0</v>
      </c>
      <c r="F31" s="26">
        <v>263877</v>
      </c>
      <c r="G31" s="26">
        <v>23894</v>
      </c>
      <c r="H31" s="26">
        <v>287771</v>
      </c>
      <c r="I31" s="26">
        <v>0</v>
      </c>
      <c r="J31" s="26">
        <v>2605550</v>
      </c>
      <c r="K31" s="26">
        <v>35008</v>
      </c>
      <c r="L31" s="26">
        <v>2640558</v>
      </c>
      <c r="M31" s="26">
        <v>1780530</v>
      </c>
      <c r="N31" s="26">
        <v>370021</v>
      </c>
      <c r="O31" s="26">
        <v>357868</v>
      </c>
      <c r="P31" s="26">
        <v>2508419</v>
      </c>
      <c r="Q31" s="26">
        <v>1389789</v>
      </c>
      <c r="R31" s="26">
        <v>1306834</v>
      </c>
      <c r="S31" s="26">
        <v>5649441</v>
      </c>
      <c r="T31" s="26">
        <v>8346064</v>
      </c>
      <c r="U31" s="26">
        <v>13782812</v>
      </c>
      <c r="V31" s="26">
        <v>12530790</v>
      </c>
      <c r="W31" s="26">
        <v>1252022</v>
      </c>
      <c r="X31" s="27">
        <v>9.99</v>
      </c>
      <c r="Y31" s="28">
        <v>12530790</v>
      </c>
    </row>
    <row r="32" spans="1:25" ht="13.5">
      <c r="A32" s="36" t="s">
        <v>53</v>
      </c>
      <c r="B32" s="3">
        <f>SUM(B28:B31)</f>
        <v>167485129</v>
      </c>
      <c r="C32" s="65">
        <f aca="true" t="shared" si="5" ref="C32:Y32">SUM(C28:C31)</f>
        <v>40235000</v>
      </c>
      <c r="D32" s="66">
        <f t="shared" si="5"/>
        <v>189981390</v>
      </c>
      <c r="E32" s="66">
        <f t="shared" si="5"/>
        <v>0</v>
      </c>
      <c r="F32" s="66">
        <f t="shared" si="5"/>
        <v>396002</v>
      </c>
      <c r="G32" s="66">
        <f t="shared" si="5"/>
        <v>908189</v>
      </c>
      <c r="H32" s="66">
        <f t="shared" si="5"/>
        <v>1304191</v>
      </c>
      <c r="I32" s="66">
        <f t="shared" si="5"/>
        <v>3791797</v>
      </c>
      <c r="J32" s="66">
        <f t="shared" si="5"/>
        <v>5255892</v>
      </c>
      <c r="K32" s="66">
        <f t="shared" si="5"/>
        <v>3853530</v>
      </c>
      <c r="L32" s="66">
        <f t="shared" si="5"/>
        <v>12901219</v>
      </c>
      <c r="M32" s="66">
        <f t="shared" si="5"/>
        <v>4614099</v>
      </c>
      <c r="N32" s="66">
        <f t="shared" si="5"/>
        <v>2335669</v>
      </c>
      <c r="O32" s="66">
        <f t="shared" si="5"/>
        <v>1616414</v>
      </c>
      <c r="P32" s="66">
        <f t="shared" si="5"/>
        <v>8566182</v>
      </c>
      <c r="Q32" s="66">
        <f t="shared" si="5"/>
        <v>1618895</v>
      </c>
      <c r="R32" s="66">
        <f t="shared" si="5"/>
        <v>2532608</v>
      </c>
      <c r="S32" s="66">
        <f t="shared" si="5"/>
        <v>153674094</v>
      </c>
      <c r="T32" s="66">
        <f t="shared" si="5"/>
        <v>157825597</v>
      </c>
      <c r="U32" s="66">
        <f t="shared" si="5"/>
        <v>180597189</v>
      </c>
      <c r="V32" s="66">
        <f t="shared" si="5"/>
        <v>189981390</v>
      </c>
      <c r="W32" s="66">
        <f t="shared" si="5"/>
        <v>-9384201</v>
      </c>
      <c r="X32" s="67">
        <f>+IF(V32&lt;&gt;0,(W32/V32)*100,0)</f>
        <v>-4.939536972542416</v>
      </c>
      <c r="Y32" s="68">
        <f t="shared" si="5"/>
        <v>189981390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84761460</v>
      </c>
      <c r="C35" s="25">
        <v>111646651</v>
      </c>
      <c r="D35" s="26">
        <v>95240717</v>
      </c>
      <c r="E35" s="26">
        <v>45464654</v>
      </c>
      <c r="F35" s="26">
        <v>48695652</v>
      </c>
      <c r="G35" s="26">
        <v>39400493</v>
      </c>
      <c r="H35" s="26">
        <v>133560799</v>
      </c>
      <c r="I35" s="26">
        <v>34889269</v>
      </c>
      <c r="J35" s="26">
        <v>61569949</v>
      </c>
      <c r="K35" s="26">
        <v>29839083</v>
      </c>
      <c r="L35" s="26">
        <v>126298301</v>
      </c>
      <c r="M35" s="26">
        <v>84761460</v>
      </c>
      <c r="N35" s="26">
        <v>105075711</v>
      </c>
      <c r="O35" s="26">
        <v>104628512</v>
      </c>
      <c r="P35" s="26">
        <v>294465683</v>
      </c>
      <c r="Q35" s="26">
        <v>116833063</v>
      </c>
      <c r="R35" s="26">
        <v>113799070</v>
      </c>
      <c r="S35" s="26">
        <v>130007000</v>
      </c>
      <c r="T35" s="26">
        <v>360639133</v>
      </c>
      <c r="U35" s="26">
        <v>914963916</v>
      </c>
      <c r="V35" s="26">
        <v>95240717</v>
      </c>
      <c r="W35" s="26">
        <v>819723199</v>
      </c>
      <c r="X35" s="27">
        <v>860.69</v>
      </c>
      <c r="Y35" s="28">
        <v>95240717</v>
      </c>
    </row>
    <row r="36" spans="1:25" ht="13.5">
      <c r="A36" s="24" t="s">
        <v>56</v>
      </c>
      <c r="B36" s="2">
        <v>711762176</v>
      </c>
      <c r="C36" s="25">
        <v>735360716</v>
      </c>
      <c r="D36" s="26">
        <v>804143032</v>
      </c>
      <c r="E36" s="26">
        <v>0</v>
      </c>
      <c r="F36" s="26">
        <v>396003</v>
      </c>
      <c r="G36" s="26">
        <v>908189</v>
      </c>
      <c r="H36" s="26">
        <v>1304192</v>
      </c>
      <c r="I36" s="26">
        <v>3791797</v>
      </c>
      <c r="J36" s="26">
        <v>5255892</v>
      </c>
      <c r="K36" s="26">
        <v>3853532</v>
      </c>
      <c r="L36" s="26">
        <v>12901221</v>
      </c>
      <c r="M36" s="26">
        <v>711762176</v>
      </c>
      <c r="N36" s="26">
        <v>732917356</v>
      </c>
      <c r="O36" s="26">
        <v>734533356</v>
      </c>
      <c r="P36" s="26">
        <v>2179212888</v>
      </c>
      <c r="Q36" s="26">
        <v>736152251</v>
      </c>
      <c r="R36" s="26">
        <v>738684858</v>
      </c>
      <c r="S36" s="26">
        <v>866132208</v>
      </c>
      <c r="T36" s="26">
        <v>2340969317</v>
      </c>
      <c r="U36" s="26">
        <v>4534387618</v>
      </c>
      <c r="V36" s="26">
        <v>804143032</v>
      </c>
      <c r="W36" s="26">
        <v>3730244586</v>
      </c>
      <c r="X36" s="27">
        <v>463.88</v>
      </c>
      <c r="Y36" s="28">
        <v>804143032</v>
      </c>
    </row>
    <row r="37" spans="1:25" ht="13.5">
      <c r="A37" s="24" t="s">
        <v>57</v>
      </c>
      <c r="B37" s="2">
        <v>85762449</v>
      </c>
      <c r="C37" s="25">
        <v>88696382</v>
      </c>
      <c r="D37" s="26">
        <v>76282232</v>
      </c>
      <c r="E37" s="26">
        <v>41032346</v>
      </c>
      <c r="F37" s="26">
        <v>30473226</v>
      </c>
      <c r="G37" s="26">
        <v>22956146</v>
      </c>
      <c r="H37" s="26">
        <v>94461718</v>
      </c>
      <c r="I37" s="26">
        <v>18326330</v>
      </c>
      <c r="J37" s="26">
        <v>24381830</v>
      </c>
      <c r="K37" s="26">
        <v>35791859</v>
      </c>
      <c r="L37" s="26">
        <v>78500019</v>
      </c>
      <c r="M37" s="26">
        <v>85762449</v>
      </c>
      <c r="N37" s="26">
        <v>116202667</v>
      </c>
      <c r="O37" s="26">
        <v>117371468</v>
      </c>
      <c r="P37" s="26">
        <v>319336584</v>
      </c>
      <c r="Q37" s="26">
        <v>131194914</v>
      </c>
      <c r="R37" s="26">
        <v>117125393</v>
      </c>
      <c r="S37" s="26">
        <v>88942208</v>
      </c>
      <c r="T37" s="26">
        <v>337262515</v>
      </c>
      <c r="U37" s="26">
        <v>829560836</v>
      </c>
      <c r="V37" s="26">
        <v>76282232</v>
      </c>
      <c r="W37" s="26">
        <v>753278604</v>
      </c>
      <c r="X37" s="27">
        <v>987.49</v>
      </c>
      <c r="Y37" s="28">
        <v>76282232</v>
      </c>
    </row>
    <row r="38" spans="1:25" ht="13.5">
      <c r="A38" s="24" t="s">
        <v>58</v>
      </c>
      <c r="B38" s="2">
        <v>125123792</v>
      </c>
      <c r="C38" s="25">
        <v>240044332</v>
      </c>
      <c r="D38" s="26">
        <v>110468412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125123792</v>
      </c>
      <c r="N38" s="26">
        <v>125123791</v>
      </c>
      <c r="O38" s="26">
        <v>125123791</v>
      </c>
      <c r="P38" s="26">
        <v>375371374</v>
      </c>
      <c r="Q38" s="26">
        <v>125123791</v>
      </c>
      <c r="R38" s="26">
        <v>125123791</v>
      </c>
      <c r="S38" s="26">
        <v>117260000</v>
      </c>
      <c r="T38" s="26">
        <v>367507582</v>
      </c>
      <c r="U38" s="26">
        <v>742878956</v>
      </c>
      <c r="V38" s="26">
        <v>110468412</v>
      </c>
      <c r="W38" s="26">
        <v>632410544</v>
      </c>
      <c r="X38" s="27">
        <v>572.48</v>
      </c>
      <c r="Y38" s="28">
        <v>110468412</v>
      </c>
    </row>
    <row r="39" spans="1:25" ht="13.5">
      <c r="A39" s="24" t="s">
        <v>59</v>
      </c>
      <c r="B39" s="2">
        <v>585637395</v>
      </c>
      <c r="C39" s="25">
        <v>518266653</v>
      </c>
      <c r="D39" s="26">
        <v>712633105</v>
      </c>
      <c r="E39" s="26">
        <v>4432308</v>
      </c>
      <c r="F39" s="26">
        <v>18618429</v>
      </c>
      <c r="G39" s="26">
        <v>17352536</v>
      </c>
      <c r="H39" s="26">
        <v>40403273</v>
      </c>
      <c r="I39" s="26">
        <v>20354736</v>
      </c>
      <c r="J39" s="26">
        <v>42444011</v>
      </c>
      <c r="K39" s="26">
        <v>-2099244</v>
      </c>
      <c r="L39" s="26">
        <v>60699503</v>
      </c>
      <c r="M39" s="26">
        <v>585637395</v>
      </c>
      <c r="N39" s="26">
        <v>596666609</v>
      </c>
      <c r="O39" s="26">
        <v>596666609</v>
      </c>
      <c r="P39" s="26">
        <v>1778970613</v>
      </c>
      <c r="Q39" s="26">
        <v>596666609</v>
      </c>
      <c r="R39" s="26">
        <v>610234744</v>
      </c>
      <c r="S39" s="26">
        <v>789937000</v>
      </c>
      <c r="T39" s="26">
        <v>1996838353</v>
      </c>
      <c r="U39" s="26">
        <v>3876911742</v>
      </c>
      <c r="V39" s="26">
        <v>712633105</v>
      </c>
      <c r="W39" s="26">
        <v>3164278637</v>
      </c>
      <c r="X39" s="27">
        <v>444.03</v>
      </c>
      <c r="Y39" s="28">
        <v>712633105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100559820</v>
      </c>
      <c r="C42" s="25">
        <v>86301188</v>
      </c>
      <c r="D42" s="26">
        <v>45783000</v>
      </c>
      <c r="E42" s="26">
        <v>-1908330</v>
      </c>
      <c r="F42" s="26">
        <v>16500900</v>
      </c>
      <c r="G42" s="26">
        <v>-1720378</v>
      </c>
      <c r="H42" s="26">
        <v>12872192</v>
      </c>
      <c r="I42" s="26">
        <v>-1861103</v>
      </c>
      <c r="J42" s="26">
        <v>21211864</v>
      </c>
      <c r="K42" s="26">
        <v>-304875</v>
      </c>
      <c r="L42" s="26">
        <v>19045886</v>
      </c>
      <c r="M42" s="26">
        <v>135852</v>
      </c>
      <c r="N42" s="26">
        <v>2950258</v>
      </c>
      <c r="O42" s="26">
        <v>6281528</v>
      </c>
      <c r="P42" s="26">
        <v>9367638</v>
      </c>
      <c r="Q42" s="26">
        <v>1350970</v>
      </c>
      <c r="R42" s="26">
        <v>-2883174</v>
      </c>
      <c r="S42" s="26">
        <v>13474124</v>
      </c>
      <c r="T42" s="26">
        <v>11941920</v>
      </c>
      <c r="U42" s="26">
        <v>53227636</v>
      </c>
      <c r="V42" s="26">
        <v>45783000</v>
      </c>
      <c r="W42" s="26">
        <v>7444636</v>
      </c>
      <c r="X42" s="27">
        <v>16.26</v>
      </c>
      <c r="Y42" s="28">
        <v>45783000</v>
      </c>
    </row>
    <row r="43" spans="1:25" ht="13.5">
      <c r="A43" s="24" t="s">
        <v>62</v>
      </c>
      <c r="B43" s="2">
        <v>37080666</v>
      </c>
      <c r="C43" s="25">
        <v>-36000000</v>
      </c>
      <c r="D43" s="26">
        <v>-48455000</v>
      </c>
      <c r="E43" s="26">
        <v>-5000000</v>
      </c>
      <c r="F43" s="26">
        <v>-13396003</v>
      </c>
      <c r="G43" s="26">
        <v>-3908189</v>
      </c>
      <c r="H43" s="26">
        <v>-22304192</v>
      </c>
      <c r="I43" s="26">
        <v>1208203</v>
      </c>
      <c r="J43" s="26">
        <v>-2255892</v>
      </c>
      <c r="K43" s="26">
        <v>-4853532</v>
      </c>
      <c r="L43" s="26">
        <v>-5901221</v>
      </c>
      <c r="M43" s="26">
        <v>-4614098</v>
      </c>
      <c r="N43" s="26">
        <v>-835669</v>
      </c>
      <c r="O43" s="26">
        <v>-8816414</v>
      </c>
      <c r="P43" s="26">
        <v>-14266181</v>
      </c>
      <c r="Q43" s="26">
        <v>7081105</v>
      </c>
      <c r="R43" s="26">
        <v>-2532607</v>
      </c>
      <c r="S43" s="26">
        <v>5340643</v>
      </c>
      <c r="T43" s="26">
        <v>9889141</v>
      </c>
      <c r="U43" s="26">
        <v>-32582453</v>
      </c>
      <c r="V43" s="26">
        <v>-48455000</v>
      </c>
      <c r="W43" s="26">
        <v>15872547</v>
      </c>
      <c r="X43" s="27">
        <v>-32.76</v>
      </c>
      <c r="Y43" s="28">
        <v>-48455000</v>
      </c>
    </row>
    <row r="44" spans="1:25" ht="13.5">
      <c r="A44" s="24" t="s">
        <v>63</v>
      </c>
      <c r="B44" s="2">
        <v>25161946</v>
      </c>
      <c r="C44" s="25">
        <v>-26263533</v>
      </c>
      <c r="D44" s="26">
        <v>-7311000</v>
      </c>
      <c r="E44" s="26">
        <v>-77658</v>
      </c>
      <c r="F44" s="26">
        <v>-18615</v>
      </c>
      <c r="G44" s="26">
        <v>-15100</v>
      </c>
      <c r="H44" s="26">
        <v>-111373</v>
      </c>
      <c r="I44" s="26">
        <v>51991</v>
      </c>
      <c r="J44" s="26">
        <v>13670</v>
      </c>
      <c r="K44" s="26">
        <v>-10614519</v>
      </c>
      <c r="L44" s="26">
        <v>-10548858</v>
      </c>
      <c r="M44" s="26">
        <v>-6277</v>
      </c>
      <c r="N44" s="26">
        <v>-49427</v>
      </c>
      <c r="O44" s="26">
        <v>11577</v>
      </c>
      <c r="P44" s="26">
        <v>-44127</v>
      </c>
      <c r="Q44" s="26">
        <v>151148</v>
      </c>
      <c r="R44" s="26">
        <v>3345612</v>
      </c>
      <c r="S44" s="26">
        <v>-10516598</v>
      </c>
      <c r="T44" s="26">
        <v>-7019838</v>
      </c>
      <c r="U44" s="26">
        <v>-17724196</v>
      </c>
      <c r="V44" s="26">
        <v>-7311000</v>
      </c>
      <c r="W44" s="26">
        <v>-10413196</v>
      </c>
      <c r="X44" s="27">
        <v>142.43</v>
      </c>
      <c r="Y44" s="28">
        <v>-7311000</v>
      </c>
    </row>
    <row r="45" spans="1:25" ht="13.5">
      <c r="A45" s="36" t="s">
        <v>64</v>
      </c>
      <c r="B45" s="3">
        <v>201984368</v>
      </c>
      <c r="C45" s="65">
        <v>25229528</v>
      </c>
      <c r="D45" s="66">
        <v>-9983000</v>
      </c>
      <c r="E45" s="66">
        <v>-5794115</v>
      </c>
      <c r="F45" s="66">
        <v>-2707833</v>
      </c>
      <c r="G45" s="66">
        <v>-8351500</v>
      </c>
      <c r="H45" s="66">
        <v>-8351500</v>
      </c>
      <c r="I45" s="66">
        <v>-8952409</v>
      </c>
      <c r="J45" s="66">
        <v>10017233</v>
      </c>
      <c r="K45" s="66">
        <v>-5755693</v>
      </c>
      <c r="L45" s="66">
        <v>-5755693</v>
      </c>
      <c r="M45" s="66">
        <v>-10240216</v>
      </c>
      <c r="N45" s="66">
        <v>-8175054</v>
      </c>
      <c r="O45" s="66">
        <v>-10698363</v>
      </c>
      <c r="P45" s="66">
        <v>-10698363</v>
      </c>
      <c r="Q45" s="66">
        <v>-2115140</v>
      </c>
      <c r="R45" s="66">
        <v>-4185309</v>
      </c>
      <c r="S45" s="66">
        <v>4112860</v>
      </c>
      <c r="T45" s="66">
        <v>4112860</v>
      </c>
      <c r="U45" s="66">
        <v>4112860</v>
      </c>
      <c r="V45" s="66">
        <v>-9983000</v>
      </c>
      <c r="W45" s="66">
        <v>14095860</v>
      </c>
      <c r="X45" s="67">
        <v>-141.2</v>
      </c>
      <c r="Y45" s="68">
        <v>-9983000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31685510</v>
      </c>
      <c r="C49" s="95">
        <v>5787563</v>
      </c>
      <c r="D49" s="20">
        <v>5075106</v>
      </c>
      <c r="E49" s="20">
        <v>0</v>
      </c>
      <c r="F49" s="20">
        <v>0</v>
      </c>
      <c r="G49" s="20">
        <v>0</v>
      </c>
      <c r="H49" s="20">
        <v>4192825</v>
      </c>
      <c r="I49" s="20">
        <v>0</v>
      </c>
      <c r="J49" s="20">
        <v>0</v>
      </c>
      <c r="K49" s="20">
        <v>0</v>
      </c>
      <c r="L49" s="20">
        <v>57358566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104099570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40040494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40040494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83641864</v>
      </c>
      <c r="D5" s="120">
        <f t="shared" si="0"/>
        <v>102067408</v>
      </c>
      <c r="E5" s="66">
        <f t="shared" si="0"/>
        <v>102856517</v>
      </c>
      <c r="F5" s="66">
        <f t="shared" si="0"/>
        <v>16123701</v>
      </c>
      <c r="G5" s="66">
        <f t="shared" si="0"/>
        <v>9790832</v>
      </c>
      <c r="H5" s="66">
        <f t="shared" si="0"/>
        <v>10795712</v>
      </c>
      <c r="I5" s="66">
        <f t="shared" si="0"/>
        <v>36710245</v>
      </c>
      <c r="J5" s="66">
        <f t="shared" si="0"/>
        <v>10031341</v>
      </c>
      <c r="K5" s="66">
        <f t="shared" si="0"/>
        <v>11049901</v>
      </c>
      <c r="L5" s="66">
        <f t="shared" si="0"/>
        <v>10257100</v>
      </c>
      <c r="M5" s="66">
        <f t="shared" si="0"/>
        <v>31338342</v>
      </c>
      <c r="N5" s="66">
        <f t="shared" si="0"/>
        <v>10191344</v>
      </c>
      <c r="O5" s="66">
        <f t="shared" si="0"/>
        <v>10132489</v>
      </c>
      <c r="P5" s="66">
        <f t="shared" si="0"/>
        <v>10309475</v>
      </c>
      <c r="Q5" s="66">
        <f t="shared" si="0"/>
        <v>30633308</v>
      </c>
      <c r="R5" s="66">
        <f t="shared" si="0"/>
        <v>10254161</v>
      </c>
      <c r="S5" s="66">
        <f t="shared" si="0"/>
        <v>10186567</v>
      </c>
      <c r="T5" s="66">
        <f t="shared" si="0"/>
        <v>11731556</v>
      </c>
      <c r="U5" s="66">
        <f t="shared" si="0"/>
        <v>32172284</v>
      </c>
      <c r="V5" s="66">
        <f t="shared" si="0"/>
        <v>130854179</v>
      </c>
      <c r="W5" s="66">
        <f t="shared" si="0"/>
        <v>102856517</v>
      </c>
      <c r="X5" s="66">
        <f t="shared" si="0"/>
        <v>27997662</v>
      </c>
      <c r="Y5" s="103">
        <f>+IF(W5&lt;&gt;0,+(X5/W5)*100,0)</f>
        <v>27.22011479350404</v>
      </c>
      <c r="Z5" s="119">
        <f>SUM(Z6:Z8)</f>
        <v>102856517</v>
      </c>
    </row>
    <row r="6" spans="1:26" ht="13.5">
      <c r="A6" s="104" t="s">
        <v>74</v>
      </c>
      <c r="B6" s="102"/>
      <c r="C6" s="121">
        <v>2663473</v>
      </c>
      <c r="D6" s="122">
        <v>3356000</v>
      </c>
      <c r="E6" s="26">
        <v>2756000</v>
      </c>
      <c r="F6" s="26">
        <v>1289799</v>
      </c>
      <c r="G6" s="26">
        <v>43686</v>
      </c>
      <c r="H6" s="26">
        <v>-201333</v>
      </c>
      <c r="I6" s="26">
        <v>1132152</v>
      </c>
      <c r="J6" s="26">
        <v>77242</v>
      </c>
      <c r="K6" s="26">
        <v>85486</v>
      </c>
      <c r="L6" s="26">
        <v>70714</v>
      </c>
      <c r="M6" s="26">
        <v>233442</v>
      </c>
      <c r="N6" s="26">
        <v>73492</v>
      </c>
      <c r="O6" s="26">
        <v>82677</v>
      </c>
      <c r="P6" s="26">
        <v>71093</v>
      </c>
      <c r="Q6" s="26">
        <v>227262</v>
      </c>
      <c r="R6" s="26">
        <v>77607</v>
      </c>
      <c r="S6" s="26">
        <v>77655</v>
      </c>
      <c r="T6" s="26">
        <v>75146</v>
      </c>
      <c r="U6" s="26">
        <v>230408</v>
      </c>
      <c r="V6" s="26">
        <v>1823264</v>
      </c>
      <c r="W6" s="26">
        <v>2756000</v>
      </c>
      <c r="X6" s="26">
        <v>-932736</v>
      </c>
      <c r="Y6" s="106">
        <v>-33.84</v>
      </c>
      <c r="Z6" s="121">
        <v>2756000</v>
      </c>
    </row>
    <row r="7" spans="1:26" ht="13.5">
      <c r="A7" s="104" t="s">
        <v>75</v>
      </c>
      <c r="B7" s="102"/>
      <c r="C7" s="123">
        <v>80522210</v>
      </c>
      <c r="D7" s="124">
        <v>97441408</v>
      </c>
      <c r="E7" s="125">
        <v>98938217</v>
      </c>
      <c r="F7" s="125">
        <v>14766416</v>
      </c>
      <c r="G7" s="125">
        <v>9747146</v>
      </c>
      <c r="H7" s="125">
        <v>10997045</v>
      </c>
      <c r="I7" s="125">
        <v>35510607</v>
      </c>
      <c r="J7" s="125">
        <v>9954099</v>
      </c>
      <c r="K7" s="125">
        <v>10864890</v>
      </c>
      <c r="L7" s="125">
        <v>9979986</v>
      </c>
      <c r="M7" s="125">
        <v>30798975</v>
      </c>
      <c r="N7" s="125">
        <v>10117852</v>
      </c>
      <c r="O7" s="125">
        <v>10049812</v>
      </c>
      <c r="P7" s="125">
        <v>10200509</v>
      </c>
      <c r="Q7" s="125">
        <v>30368173</v>
      </c>
      <c r="R7" s="125">
        <v>10176554</v>
      </c>
      <c r="S7" s="125">
        <v>10108912</v>
      </c>
      <c r="T7" s="125">
        <v>9999268</v>
      </c>
      <c r="U7" s="125">
        <v>30284734</v>
      </c>
      <c r="V7" s="125">
        <v>126962489</v>
      </c>
      <c r="W7" s="125">
        <v>98938217</v>
      </c>
      <c r="X7" s="125">
        <v>28024272</v>
      </c>
      <c r="Y7" s="107">
        <v>28.33</v>
      </c>
      <c r="Z7" s="123">
        <v>98938217</v>
      </c>
    </row>
    <row r="8" spans="1:26" ht="13.5">
      <c r="A8" s="104" t="s">
        <v>76</v>
      </c>
      <c r="B8" s="102"/>
      <c r="C8" s="121">
        <v>456181</v>
      </c>
      <c r="D8" s="122">
        <v>1270000</v>
      </c>
      <c r="E8" s="26">
        <v>1162300</v>
      </c>
      <c r="F8" s="26">
        <v>67486</v>
      </c>
      <c r="G8" s="26"/>
      <c r="H8" s="26"/>
      <c r="I8" s="26">
        <v>67486</v>
      </c>
      <c r="J8" s="26"/>
      <c r="K8" s="26">
        <v>99525</v>
      </c>
      <c r="L8" s="26">
        <v>206400</v>
      </c>
      <c r="M8" s="26">
        <v>305925</v>
      </c>
      <c r="N8" s="26"/>
      <c r="O8" s="26"/>
      <c r="P8" s="26">
        <v>37873</v>
      </c>
      <c r="Q8" s="26">
        <v>37873</v>
      </c>
      <c r="R8" s="26"/>
      <c r="S8" s="26"/>
      <c r="T8" s="26">
        <v>1657142</v>
      </c>
      <c r="U8" s="26">
        <v>1657142</v>
      </c>
      <c r="V8" s="26">
        <v>2068426</v>
      </c>
      <c r="W8" s="26">
        <v>1162300</v>
      </c>
      <c r="X8" s="26">
        <v>906126</v>
      </c>
      <c r="Y8" s="106">
        <v>77.96</v>
      </c>
      <c r="Z8" s="121">
        <v>1162300</v>
      </c>
    </row>
    <row r="9" spans="1:26" ht="13.5">
      <c r="A9" s="101" t="s">
        <v>77</v>
      </c>
      <c r="B9" s="102"/>
      <c r="C9" s="119">
        <f aca="true" t="shared" si="1" ref="C9:X9">SUM(C10:C14)</f>
        <v>23498867</v>
      </c>
      <c r="D9" s="120">
        <f t="shared" si="1"/>
        <v>32622837</v>
      </c>
      <c r="E9" s="66">
        <f t="shared" si="1"/>
        <v>38694008</v>
      </c>
      <c r="F9" s="66">
        <f t="shared" si="1"/>
        <v>471931</v>
      </c>
      <c r="G9" s="66">
        <f t="shared" si="1"/>
        <v>628640</v>
      </c>
      <c r="H9" s="66">
        <f t="shared" si="1"/>
        <v>1746068</v>
      </c>
      <c r="I9" s="66">
        <f t="shared" si="1"/>
        <v>2846639</v>
      </c>
      <c r="J9" s="66">
        <f t="shared" si="1"/>
        <v>544607</v>
      </c>
      <c r="K9" s="66">
        <f t="shared" si="1"/>
        <v>623589</v>
      </c>
      <c r="L9" s="66">
        <f t="shared" si="1"/>
        <v>1136152</v>
      </c>
      <c r="M9" s="66">
        <f t="shared" si="1"/>
        <v>2304348</v>
      </c>
      <c r="N9" s="66">
        <f t="shared" si="1"/>
        <v>702514</v>
      </c>
      <c r="O9" s="66">
        <f t="shared" si="1"/>
        <v>949833</v>
      </c>
      <c r="P9" s="66">
        <f t="shared" si="1"/>
        <v>534130</v>
      </c>
      <c r="Q9" s="66">
        <f t="shared" si="1"/>
        <v>2186477</v>
      </c>
      <c r="R9" s="66">
        <f t="shared" si="1"/>
        <v>3509941</v>
      </c>
      <c r="S9" s="66">
        <f t="shared" si="1"/>
        <v>1337373</v>
      </c>
      <c r="T9" s="66">
        <f t="shared" si="1"/>
        <v>11688862</v>
      </c>
      <c r="U9" s="66">
        <f t="shared" si="1"/>
        <v>16536176</v>
      </c>
      <c r="V9" s="66">
        <f t="shared" si="1"/>
        <v>23873640</v>
      </c>
      <c r="W9" s="66">
        <f t="shared" si="1"/>
        <v>38694008</v>
      </c>
      <c r="X9" s="66">
        <f t="shared" si="1"/>
        <v>-14820368</v>
      </c>
      <c r="Y9" s="103">
        <f>+IF(W9&lt;&gt;0,+(X9/W9)*100,0)</f>
        <v>-38.30145484024297</v>
      </c>
      <c r="Z9" s="119">
        <f>SUM(Z10:Z14)</f>
        <v>38694008</v>
      </c>
    </row>
    <row r="10" spans="1:26" ht="13.5">
      <c r="A10" s="104" t="s">
        <v>78</v>
      </c>
      <c r="B10" s="102"/>
      <c r="C10" s="121">
        <v>5462104</v>
      </c>
      <c r="D10" s="122">
        <v>4480000</v>
      </c>
      <c r="E10" s="26">
        <v>4067200</v>
      </c>
      <c r="F10" s="26">
        <v>49386</v>
      </c>
      <c r="G10" s="26">
        <v>45239</v>
      </c>
      <c r="H10" s="26">
        <v>55009</v>
      </c>
      <c r="I10" s="26">
        <v>149634</v>
      </c>
      <c r="J10" s="26">
        <v>38672</v>
      </c>
      <c r="K10" s="26">
        <v>33751</v>
      </c>
      <c r="L10" s="26">
        <v>30287</v>
      </c>
      <c r="M10" s="26">
        <v>102710</v>
      </c>
      <c r="N10" s="26">
        <v>46609</v>
      </c>
      <c r="O10" s="26">
        <v>33126</v>
      </c>
      <c r="P10" s="26">
        <v>97478</v>
      </c>
      <c r="Q10" s="26">
        <v>177213</v>
      </c>
      <c r="R10" s="26">
        <v>70375</v>
      </c>
      <c r="S10" s="26">
        <v>46304</v>
      </c>
      <c r="T10" s="26">
        <v>82247</v>
      </c>
      <c r="U10" s="26">
        <v>198926</v>
      </c>
      <c r="V10" s="26">
        <v>628483</v>
      </c>
      <c r="W10" s="26">
        <v>4067200</v>
      </c>
      <c r="X10" s="26">
        <v>-3438717</v>
      </c>
      <c r="Y10" s="106">
        <v>-84.55</v>
      </c>
      <c r="Z10" s="121">
        <v>4067200</v>
      </c>
    </row>
    <row r="11" spans="1:26" ht="13.5">
      <c r="A11" s="104" t="s">
        <v>79</v>
      </c>
      <c r="B11" s="102"/>
      <c r="C11" s="121">
        <v>3369475</v>
      </c>
      <c r="D11" s="122">
        <v>2152000</v>
      </c>
      <c r="E11" s="26">
        <v>10752000</v>
      </c>
      <c r="F11" s="26">
        <v>46053</v>
      </c>
      <c r="G11" s="26">
        <v>1684</v>
      </c>
      <c r="H11" s="26">
        <v>5572</v>
      </c>
      <c r="I11" s="26">
        <v>53309</v>
      </c>
      <c r="J11" s="26">
        <v>10739</v>
      </c>
      <c r="K11" s="26">
        <v>9166</v>
      </c>
      <c r="L11" s="26">
        <v>7509</v>
      </c>
      <c r="M11" s="26">
        <v>27414</v>
      </c>
      <c r="N11" s="26">
        <v>9799</v>
      </c>
      <c r="O11" s="26">
        <v>12677</v>
      </c>
      <c r="P11" s="26">
        <v>7479</v>
      </c>
      <c r="Q11" s="26">
        <v>29955</v>
      </c>
      <c r="R11" s="26">
        <v>15444</v>
      </c>
      <c r="S11" s="26"/>
      <c r="T11" s="26">
        <v>8666991</v>
      </c>
      <c r="U11" s="26">
        <v>8682435</v>
      </c>
      <c r="V11" s="26">
        <v>8793113</v>
      </c>
      <c r="W11" s="26">
        <v>10752000</v>
      </c>
      <c r="X11" s="26">
        <v>-1958887</v>
      </c>
      <c r="Y11" s="106">
        <v>-18.22</v>
      </c>
      <c r="Z11" s="121">
        <v>10752000</v>
      </c>
    </row>
    <row r="12" spans="1:26" ht="13.5">
      <c r="A12" s="104" t="s">
        <v>80</v>
      </c>
      <c r="B12" s="102"/>
      <c r="C12" s="121">
        <v>9148244</v>
      </c>
      <c r="D12" s="122">
        <v>15698600</v>
      </c>
      <c r="E12" s="26">
        <v>13842600</v>
      </c>
      <c r="F12" s="26">
        <v>376492</v>
      </c>
      <c r="G12" s="26">
        <v>581717</v>
      </c>
      <c r="H12" s="26">
        <v>1685487</v>
      </c>
      <c r="I12" s="26">
        <v>2643696</v>
      </c>
      <c r="J12" s="26">
        <v>495196</v>
      </c>
      <c r="K12" s="26">
        <v>580672</v>
      </c>
      <c r="L12" s="26">
        <v>654951</v>
      </c>
      <c r="M12" s="26">
        <v>1730819</v>
      </c>
      <c r="N12" s="26">
        <v>270185</v>
      </c>
      <c r="O12" s="26">
        <v>483645</v>
      </c>
      <c r="P12" s="26">
        <v>429173</v>
      </c>
      <c r="Q12" s="26">
        <v>1183003</v>
      </c>
      <c r="R12" s="26">
        <v>3424122</v>
      </c>
      <c r="S12" s="26">
        <v>413032</v>
      </c>
      <c r="T12" s="26">
        <v>1565646</v>
      </c>
      <c r="U12" s="26">
        <v>5402800</v>
      </c>
      <c r="V12" s="26">
        <v>10960318</v>
      </c>
      <c r="W12" s="26">
        <v>13842600</v>
      </c>
      <c r="X12" s="26">
        <v>-2882282</v>
      </c>
      <c r="Y12" s="106">
        <v>-20.82</v>
      </c>
      <c r="Z12" s="121">
        <v>13842600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5519044</v>
      </c>
      <c r="D14" s="124">
        <v>10292237</v>
      </c>
      <c r="E14" s="125">
        <v>10032208</v>
      </c>
      <c r="F14" s="125"/>
      <c r="G14" s="125"/>
      <c r="H14" s="125"/>
      <c r="I14" s="125"/>
      <c r="J14" s="125"/>
      <c r="K14" s="125"/>
      <c r="L14" s="125">
        <v>443405</v>
      </c>
      <c r="M14" s="125">
        <v>443405</v>
      </c>
      <c r="N14" s="125">
        <v>375921</v>
      </c>
      <c r="O14" s="125">
        <v>420385</v>
      </c>
      <c r="P14" s="125"/>
      <c r="Q14" s="125">
        <v>796306</v>
      </c>
      <c r="R14" s="125"/>
      <c r="S14" s="125">
        <v>878037</v>
      </c>
      <c r="T14" s="125">
        <v>1373978</v>
      </c>
      <c r="U14" s="125">
        <v>2252015</v>
      </c>
      <c r="V14" s="125">
        <v>3491726</v>
      </c>
      <c r="W14" s="125">
        <v>10032208</v>
      </c>
      <c r="X14" s="125">
        <v>-6540482</v>
      </c>
      <c r="Y14" s="107">
        <v>-65.19</v>
      </c>
      <c r="Z14" s="123">
        <v>10032208</v>
      </c>
    </row>
    <row r="15" spans="1:26" ht="13.5">
      <c r="A15" s="101" t="s">
        <v>83</v>
      </c>
      <c r="B15" s="108"/>
      <c r="C15" s="119">
        <f aca="true" t="shared" si="2" ref="C15:X15">SUM(C16:C18)</f>
        <v>13524600</v>
      </c>
      <c r="D15" s="120">
        <f t="shared" si="2"/>
        <v>14817015</v>
      </c>
      <c r="E15" s="66">
        <f t="shared" si="2"/>
        <v>49872762</v>
      </c>
      <c r="F15" s="66">
        <f t="shared" si="2"/>
        <v>150087</v>
      </c>
      <c r="G15" s="66">
        <f t="shared" si="2"/>
        <v>141274</v>
      </c>
      <c r="H15" s="66">
        <f t="shared" si="2"/>
        <v>457794</v>
      </c>
      <c r="I15" s="66">
        <f t="shared" si="2"/>
        <v>749155</v>
      </c>
      <c r="J15" s="66">
        <f t="shared" si="2"/>
        <v>310735</v>
      </c>
      <c r="K15" s="66">
        <f t="shared" si="2"/>
        <v>511431</v>
      </c>
      <c r="L15" s="66">
        <f t="shared" si="2"/>
        <v>315911</v>
      </c>
      <c r="M15" s="66">
        <f t="shared" si="2"/>
        <v>1138077</v>
      </c>
      <c r="N15" s="66">
        <f t="shared" si="2"/>
        <v>409691</v>
      </c>
      <c r="O15" s="66">
        <f t="shared" si="2"/>
        <v>852610</v>
      </c>
      <c r="P15" s="66">
        <f t="shared" si="2"/>
        <v>649880</v>
      </c>
      <c r="Q15" s="66">
        <f t="shared" si="2"/>
        <v>1912181</v>
      </c>
      <c r="R15" s="66">
        <f t="shared" si="2"/>
        <v>441468</v>
      </c>
      <c r="S15" s="66">
        <f t="shared" si="2"/>
        <v>560179</v>
      </c>
      <c r="T15" s="66">
        <f t="shared" si="2"/>
        <v>36819466</v>
      </c>
      <c r="U15" s="66">
        <f t="shared" si="2"/>
        <v>37821113</v>
      </c>
      <c r="V15" s="66">
        <f t="shared" si="2"/>
        <v>41620526</v>
      </c>
      <c r="W15" s="66">
        <f t="shared" si="2"/>
        <v>49872762</v>
      </c>
      <c r="X15" s="66">
        <f t="shared" si="2"/>
        <v>-8252236</v>
      </c>
      <c r="Y15" s="103">
        <f>+IF(W15&lt;&gt;0,+(X15/W15)*100,0)</f>
        <v>-16.54657907256069</v>
      </c>
      <c r="Z15" s="119">
        <f>SUM(Z16:Z18)</f>
        <v>49872762</v>
      </c>
    </row>
    <row r="16" spans="1:26" ht="13.5">
      <c r="A16" s="104" t="s">
        <v>84</v>
      </c>
      <c r="B16" s="102"/>
      <c r="C16" s="121">
        <v>1411770</v>
      </c>
      <c r="D16" s="122">
        <v>5615000</v>
      </c>
      <c r="E16" s="26">
        <v>3985000</v>
      </c>
      <c r="F16" s="26">
        <v>150087</v>
      </c>
      <c r="G16" s="26">
        <v>141274</v>
      </c>
      <c r="H16" s="26">
        <v>123245</v>
      </c>
      <c r="I16" s="26">
        <v>414606</v>
      </c>
      <c r="J16" s="26">
        <v>115308</v>
      </c>
      <c r="K16" s="26">
        <v>290072</v>
      </c>
      <c r="L16" s="26">
        <v>315911</v>
      </c>
      <c r="M16" s="26">
        <v>721291</v>
      </c>
      <c r="N16" s="26">
        <v>228625</v>
      </c>
      <c r="O16" s="26">
        <v>426353</v>
      </c>
      <c r="P16" s="26">
        <v>451318</v>
      </c>
      <c r="Q16" s="26">
        <v>1106296</v>
      </c>
      <c r="R16" s="26">
        <v>441468</v>
      </c>
      <c r="S16" s="26">
        <v>119998</v>
      </c>
      <c r="T16" s="26">
        <v>209672</v>
      </c>
      <c r="U16" s="26">
        <v>771138</v>
      </c>
      <c r="V16" s="26">
        <v>3013331</v>
      </c>
      <c r="W16" s="26">
        <v>3985000</v>
      </c>
      <c r="X16" s="26">
        <v>-971669</v>
      </c>
      <c r="Y16" s="106">
        <v>-24.38</v>
      </c>
      <c r="Z16" s="121">
        <v>3985000</v>
      </c>
    </row>
    <row r="17" spans="1:26" ht="13.5">
      <c r="A17" s="104" t="s">
        <v>85</v>
      </c>
      <c r="B17" s="102"/>
      <c r="C17" s="121">
        <v>9865063</v>
      </c>
      <c r="D17" s="122">
        <v>5283000</v>
      </c>
      <c r="E17" s="26">
        <v>42083006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36197506</v>
      </c>
      <c r="U17" s="26">
        <v>36197506</v>
      </c>
      <c r="V17" s="26">
        <v>36197506</v>
      </c>
      <c r="W17" s="26">
        <v>42083006</v>
      </c>
      <c r="X17" s="26">
        <v>-5885500</v>
      </c>
      <c r="Y17" s="106">
        <v>-13.99</v>
      </c>
      <c r="Z17" s="121">
        <v>42083006</v>
      </c>
    </row>
    <row r="18" spans="1:26" ht="13.5">
      <c r="A18" s="104" t="s">
        <v>86</v>
      </c>
      <c r="B18" s="102"/>
      <c r="C18" s="121">
        <v>2247767</v>
      </c>
      <c r="D18" s="122">
        <v>3919015</v>
      </c>
      <c r="E18" s="26">
        <v>3804756</v>
      </c>
      <c r="F18" s="26"/>
      <c r="G18" s="26"/>
      <c r="H18" s="26">
        <v>334549</v>
      </c>
      <c r="I18" s="26">
        <v>334549</v>
      </c>
      <c r="J18" s="26">
        <v>195427</v>
      </c>
      <c r="K18" s="26">
        <v>221359</v>
      </c>
      <c r="L18" s="26"/>
      <c r="M18" s="26">
        <v>416786</v>
      </c>
      <c r="N18" s="26">
        <v>181066</v>
      </c>
      <c r="O18" s="26">
        <v>426257</v>
      </c>
      <c r="P18" s="26">
        <v>198562</v>
      </c>
      <c r="Q18" s="26">
        <v>805885</v>
      </c>
      <c r="R18" s="26"/>
      <c r="S18" s="26">
        <v>440181</v>
      </c>
      <c r="T18" s="26">
        <v>412288</v>
      </c>
      <c r="U18" s="26">
        <v>852469</v>
      </c>
      <c r="V18" s="26">
        <v>2409689</v>
      </c>
      <c r="W18" s="26">
        <v>3804756</v>
      </c>
      <c r="X18" s="26">
        <v>-1395067</v>
      </c>
      <c r="Y18" s="106">
        <v>-36.67</v>
      </c>
      <c r="Z18" s="121">
        <v>3804756</v>
      </c>
    </row>
    <row r="19" spans="1:26" ht="13.5">
      <c r="A19" s="101" t="s">
        <v>87</v>
      </c>
      <c r="B19" s="108"/>
      <c r="C19" s="119">
        <f aca="true" t="shared" si="3" ref="C19:X19">SUM(C20:C23)</f>
        <v>357420692</v>
      </c>
      <c r="D19" s="120">
        <f t="shared" si="3"/>
        <v>307175999</v>
      </c>
      <c r="E19" s="66">
        <f t="shared" si="3"/>
        <v>413937404</v>
      </c>
      <c r="F19" s="66">
        <f t="shared" si="3"/>
        <v>42773471</v>
      </c>
      <c r="G19" s="66">
        <f t="shared" si="3"/>
        <v>25749272</v>
      </c>
      <c r="H19" s="66">
        <f t="shared" si="3"/>
        <v>24661623</v>
      </c>
      <c r="I19" s="66">
        <f t="shared" si="3"/>
        <v>93184366</v>
      </c>
      <c r="J19" s="66">
        <f t="shared" si="3"/>
        <v>22217790</v>
      </c>
      <c r="K19" s="66">
        <f t="shared" si="3"/>
        <v>43134549</v>
      </c>
      <c r="L19" s="66">
        <f t="shared" si="3"/>
        <v>22903597</v>
      </c>
      <c r="M19" s="66">
        <f t="shared" si="3"/>
        <v>88255936</v>
      </c>
      <c r="N19" s="66">
        <f t="shared" si="3"/>
        <v>21969811</v>
      </c>
      <c r="O19" s="66">
        <f t="shared" si="3"/>
        <v>19441513</v>
      </c>
      <c r="P19" s="66">
        <f t="shared" si="3"/>
        <v>31008701</v>
      </c>
      <c r="Q19" s="66">
        <f t="shared" si="3"/>
        <v>72420025</v>
      </c>
      <c r="R19" s="66">
        <f t="shared" si="3"/>
        <v>22668807</v>
      </c>
      <c r="S19" s="66">
        <f t="shared" si="3"/>
        <v>24760881</v>
      </c>
      <c r="T19" s="66">
        <f t="shared" si="3"/>
        <v>120313657</v>
      </c>
      <c r="U19" s="66">
        <f t="shared" si="3"/>
        <v>167743345</v>
      </c>
      <c r="V19" s="66">
        <f t="shared" si="3"/>
        <v>421603672</v>
      </c>
      <c r="W19" s="66">
        <f t="shared" si="3"/>
        <v>413937404</v>
      </c>
      <c r="X19" s="66">
        <f t="shared" si="3"/>
        <v>7666268</v>
      </c>
      <c r="Y19" s="103">
        <f>+IF(W19&lt;&gt;0,+(X19/W19)*100,0)</f>
        <v>1.852035579756402</v>
      </c>
      <c r="Z19" s="119">
        <f>SUM(Z20:Z23)</f>
        <v>413937404</v>
      </c>
    </row>
    <row r="20" spans="1:26" ht="13.5">
      <c r="A20" s="104" t="s">
        <v>88</v>
      </c>
      <c r="B20" s="102"/>
      <c r="C20" s="121">
        <v>223729832</v>
      </c>
      <c r="D20" s="122">
        <v>156485248</v>
      </c>
      <c r="E20" s="26">
        <v>181782248</v>
      </c>
      <c r="F20" s="26">
        <v>22478363</v>
      </c>
      <c r="G20" s="26">
        <v>14693496</v>
      </c>
      <c r="H20" s="26">
        <v>14779400</v>
      </c>
      <c r="I20" s="26">
        <v>51951259</v>
      </c>
      <c r="J20" s="26">
        <v>10621536</v>
      </c>
      <c r="K20" s="26">
        <v>22838117</v>
      </c>
      <c r="L20" s="26">
        <v>12140735</v>
      </c>
      <c r="M20" s="26">
        <v>45600388</v>
      </c>
      <c r="N20" s="26">
        <v>11778333</v>
      </c>
      <c r="O20" s="26">
        <v>8997487</v>
      </c>
      <c r="P20" s="26">
        <v>15831910</v>
      </c>
      <c r="Q20" s="26">
        <v>36607730</v>
      </c>
      <c r="R20" s="26">
        <v>11683699</v>
      </c>
      <c r="S20" s="26">
        <v>14167009</v>
      </c>
      <c r="T20" s="26">
        <v>38040072</v>
      </c>
      <c r="U20" s="26">
        <v>63890780</v>
      </c>
      <c r="V20" s="26">
        <v>198050157</v>
      </c>
      <c r="W20" s="26">
        <v>181782248</v>
      </c>
      <c r="X20" s="26">
        <v>16267909</v>
      </c>
      <c r="Y20" s="106">
        <v>8.95</v>
      </c>
      <c r="Z20" s="121">
        <v>181782248</v>
      </c>
    </row>
    <row r="21" spans="1:26" ht="13.5">
      <c r="A21" s="104" t="s">
        <v>89</v>
      </c>
      <c r="B21" s="102"/>
      <c r="C21" s="121">
        <v>77653784</v>
      </c>
      <c r="D21" s="122">
        <v>90519868</v>
      </c>
      <c r="E21" s="26">
        <v>127452213</v>
      </c>
      <c r="F21" s="26">
        <v>10806069</v>
      </c>
      <c r="G21" s="26">
        <v>7436623</v>
      </c>
      <c r="H21" s="26">
        <v>6544672</v>
      </c>
      <c r="I21" s="26">
        <v>24787364</v>
      </c>
      <c r="J21" s="26">
        <v>8383662</v>
      </c>
      <c r="K21" s="26">
        <v>12383593</v>
      </c>
      <c r="L21" s="26">
        <v>7636480</v>
      </c>
      <c r="M21" s="26">
        <v>28403735</v>
      </c>
      <c r="N21" s="26">
        <v>7056170</v>
      </c>
      <c r="O21" s="26">
        <v>7015027</v>
      </c>
      <c r="P21" s="26">
        <v>8766543</v>
      </c>
      <c r="Q21" s="26">
        <v>22837740</v>
      </c>
      <c r="R21" s="26">
        <v>7400820</v>
      </c>
      <c r="S21" s="26">
        <v>7275456</v>
      </c>
      <c r="T21" s="26">
        <v>42331097</v>
      </c>
      <c r="U21" s="26">
        <v>57007373</v>
      </c>
      <c r="V21" s="26">
        <v>133036212</v>
      </c>
      <c r="W21" s="26">
        <v>127452213</v>
      </c>
      <c r="X21" s="26">
        <v>5583999</v>
      </c>
      <c r="Y21" s="106">
        <v>4.38</v>
      </c>
      <c r="Z21" s="121">
        <v>127452213</v>
      </c>
    </row>
    <row r="22" spans="1:26" ht="13.5">
      <c r="A22" s="104" t="s">
        <v>90</v>
      </c>
      <c r="B22" s="102"/>
      <c r="C22" s="123">
        <v>34622593</v>
      </c>
      <c r="D22" s="124">
        <v>31790371</v>
      </c>
      <c r="E22" s="125">
        <v>76902231</v>
      </c>
      <c r="F22" s="125">
        <v>5143857</v>
      </c>
      <c r="G22" s="125">
        <v>1950640</v>
      </c>
      <c r="H22" s="125">
        <v>1857349</v>
      </c>
      <c r="I22" s="125">
        <v>8951846</v>
      </c>
      <c r="J22" s="125">
        <v>1849501</v>
      </c>
      <c r="K22" s="125">
        <v>4076990</v>
      </c>
      <c r="L22" s="125">
        <v>1766462</v>
      </c>
      <c r="M22" s="125">
        <v>7692953</v>
      </c>
      <c r="N22" s="125">
        <v>1846513</v>
      </c>
      <c r="O22" s="125">
        <v>1788170</v>
      </c>
      <c r="P22" s="125">
        <v>3466105</v>
      </c>
      <c r="Q22" s="125">
        <v>7100788</v>
      </c>
      <c r="R22" s="125">
        <v>1817185</v>
      </c>
      <c r="S22" s="125">
        <v>1836840</v>
      </c>
      <c r="T22" s="125">
        <v>38337400</v>
      </c>
      <c r="U22" s="125">
        <v>41991425</v>
      </c>
      <c r="V22" s="125">
        <v>65737012</v>
      </c>
      <c r="W22" s="125">
        <v>76902231</v>
      </c>
      <c r="X22" s="125">
        <v>-11165219</v>
      </c>
      <c r="Y22" s="107">
        <v>-14.52</v>
      </c>
      <c r="Z22" s="123">
        <v>76902231</v>
      </c>
    </row>
    <row r="23" spans="1:26" ht="13.5">
      <c r="A23" s="104" t="s">
        <v>91</v>
      </c>
      <c r="B23" s="102"/>
      <c r="C23" s="121">
        <v>21414483</v>
      </c>
      <c r="D23" s="122">
        <v>28380512</v>
      </c>
      <c r="E23" s="26">
        <v>27800712</v>
      </c>
      <c r="F23" s="26">
        <v>4345182</v>
      </c>
      <c r="G23" s="26">
        <v>1668513</v>
      </c>
      <c r="H23" s="26">
        <v>1480202</v>
      </c>
      <c r="I23" s="26">
        <v>7493897</v>
      </c>
      <c r="J23" s="26">
        <v>1363091</v>
      </c>
      <c r="K23" s="26">
        <v>3835849</v>
      </c>
      <c r="L23" s="26">
        <v>1359920</v>
      </c>
      <c r="M23" s="26">
        <v>6558860</v>
      </c>
      <c r="N23" s="26">
        <v>1288795</v>
      </c>
      <c r="O23" s="26">
        <v>1640829</v>
      </c>
      <c r="P23" s="26">
        <v>2944143</v>
      </c>
      <c r="Q23" s="26">
        <v>5873767</v>
      </c>
      <c r="R23" s="26">
        <v>1767103</v>
      </c>
      <c r="S23" s="26">
        <v>1481576</v>
      </c>
      <c r="T23" s="26">
        <v>1605088</v>
      </c>
      <c r="U23" s="26">
        <v>4853767</v>
      </c>
      <c r="V23" s="26">
        <v>24780291</v>
      </c>
      <c r="W23" s="26">
        <v>27800712</v>
      </c>
      <c r="X23" s="26">
        <v>-3020421</v>
      </c>
      <c r="Y23" s="106">
        <v>-10.86</v>
      </c>
      <c r="Z23" s="121">
        <v>27800712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478086023</v>
      </c>
      <c r="D25" s="139">
        <f t="shared" si="4"/>
        <v>456683259</v>
      </c>
      <c r="E25" s="39">
        <f t="shared" si="4"/>
        <v>605360691</v>
      </c>
      <c r="F25" s="39">
        <f t="shared" si="4"/>
        <v>59519190</v>
      </c>
      <c r="G25" s="39">
        <f t="shared" si="4"/>
        <v>36310018</v>
      </c>
      <c r="H25" s="39">
        <f t="shared" si="4"/>
        <v>37661197</v>
      </c>
      <c r="I25" s="39">
        <f t="shared" si="4"/>
        <v>133490405</v>
      </c>
      <c r="J25" s="39">
        <f t="shared" si="4"/>
        <v>33104473</v>
      </c>
      <c r="K25" s="39">
        <f t="shared" si="4"/>
        <v>55319470</v>
      </c>
      <c r="L25" s="39">
        <f t="shared" si="4"/>
        <v>34612760</v>
      </c>
      <c r="M25" s="39">
        <f t="shared" si="4"/>
        <v>123036703</v>
      </c>
      <c r="N25" s="39">
        <f t="shared" si="4"/>
        <v>33273360</v>
      </c>
      <c r="O25" s="39">
        <f t="shared" si="4"/>
        <v>31376445</v>
      </c>
      <c r="P25" s="39">
        <f t="shared" si="4"/>
        <v>42502186</v>
      </c>
      <c r="Q25" s="39">
        <f t="shared" si="4"/>
        <v>107151991</v>
      </c>
      <c r="R25" s="39">
        <f t="shared" si="4"/>
        <v>36874377</v>
      </c>
      <c r="S25" s="39">
        <f t="shared" si="4"/>
        <v>36845000</v>
      </c>
      <c r="T25" s="39">
        <f t="shared" si="4"/>
        <v>180553541</v>
      </c>
      <c r="U25" s="39">
        <f t="shared" si="4"/>
        <v>254272918</v>
      </c>
      <c r="V25" s="39">
        <f t="shared" si="4"/>
        <v>617952017</v>
      </c>
      <c r="W25" s="39">
        <f t="shared" si="4"/>
        <v>605360691</v>
      </c>
      <c r="X25" s="39">
        <f t="shared" si="4"/>
        <v>12591326</v>
      </c>
      <c r="Y25" s="140">
        <f>+IF(W25&lt;&gt;0,+(X25/W25)*100,0)</f>
        <v>2.0799708648409747</v>
      </c>
      <c r="Z25" s="138">
        <f>+Z5+Z9+Z15+Z19+Z24</f>
        <v>605360691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76292153</v>
      </c>
      <c r="D28" s="120">
        <f t="shared" si="5"/>
        <v>75098111</v>
      </c>
      <c r="E28" s="66">
        <f t="shared" si="5"/>
        <v>78971003</v>
      </c>
      <c r="F28" s="66">
        <f t="shared" si="5"/>
        <v>6561720</v>
      </c>
      <c r="G28" s="66">
        <f t="shared" si="5"/>
        <v>4676531</v>
      </c>
      <c r="H28" s="66">
        <f t="shared" si="5"/>
        <v>5679042</v>
      </c>
      <c r="I28" s="66">
        <f t="shared" si="5"/>
        <v>16917293</v>
      </c>
      <c r="J28" s="66">
        <f t="shared" si="5"/>
        <v>4988281</v>
      </c>
      <c r="K28" s="66">
        <f t="shared" si="5"/>
        <v>5092733</v>
      </c>
      <c r="L28" s="66">
        <f t="shared" si="5"/>
        <v>7754980</v>
      </c>
      <c r="M28" s="66">
        <f t="shared" si="5"/>
        <v>17835994</v>
      </c>
      <c r="N28" s="66">
        <f t="shared" si="5"/>
        <v>3882128</v>
      </c>
      <c r="O28" s="66">
        <f t="shared" si="5"/>
        <v>5320616</v>
      </c>
      <c r="P28" s="66">
        <f t="shared" si="5"/>
        <v>4905489</v>
      </c>
      <c r="Q28" s="66">
        <f t="shared" si="5"/>
        <v>14108233</v>
      </c>
      <c r="R28" s="66">
        <f t="shared" si="5"/>
        <v>4017657</v>
      </c>
      <c r="S28" s="66">
        <f t="shared" si="5"/>
        <v>4587166</v>
      </c>
      <c r="T28" s="66">
        <f t="shared" si="5"/>
        <v>6348957</v>
      </c>
      <c r="U28" s="66">
        <f t="shared" si="5"/>
        <v>14953780</v>
      </c>
      <c r="V28" s="66">
        <f t="shared" si="5"/>
        <v>63815300</v>
      </c>
      <c r="W28" s="66">
        <f t="shared" si="5"/>
        <v>78971003</v>
      </c>
      <c r="X28" s="66">
        <f t="shared" si="5"/>
        <v>-15155703</v>
      </c>
      <c r="Y28" s="103">
        <f>+IF(W28&lt;&gt;0,+(X28/W28)*100,0)</f>
        <v>-19.19147842151631</v>
      </c>
      <c r="Z28" s="119">
        <f>SUM(Z29:Z31)</f>
        <v>78971003</v>
      </c>
    </row>
    <row r="29" spans="1:26" ht="13.5">
      <c r="A29" s="104" t="s">
        <v>74</v>
      </c>
      <c r="B29" s="102"/>
      <c r="C29" s="121">
        <v>25617605</v>
      </c>
      <c r="D29" s="122">
        <v>34258865</v>
      </c>
      <c r="E29" s="26">
        <v>33363696</v>
      </c>
      <c r="F29" s="26">
        <v>2788513</v>
      </c>
      <c r="G29" s="26">
        <v>2005777</v>
      </c>
      <c r="H29" s="26">
        <v>1880542</v>
      </c>
      <c r="I29" s="26">
        <v>6674832</v>
      </c>
      <c r="J29" s="26">
        <v>1878806</v>
      </c>
      <c r="K29" s="26">
        <v>1989266</v>
      </c>
      <c r="L29" s="26">
        <v>3557069</v>
      </c>
      <c r="M29" s="26">
        <v>7425141</v>
      </c>
      <c r="N29" s="26">
        <v>1810524</v>
      </c>
      <c r="O29" s="26">
        <v>2331314</v>
      </c>
      <c r="P29" s="26">
        <v>1962010</v>
      </c>
      <c r="Q29" s="26">
        <v>6103848</v>
      </c>
      <c r="R29" s="26">
        <v>1947496</v>
      </c>
      <c r="S29" s="26">
        <v>2005354</v>
      </c>
      <c r="T29" s="26">
        <v>3262939</v>
      </c>
      <c r="U29" s="26">
        <v>7215789</v>
      </c>
      <c r="V29" s="26">
        <v>27419610</v>
      </c>
      <c r="W29" s="26">
        <v>33363696</v>
      </c>
      <c r="X29" s="26">
        <v>-5944086</v>
      </c>
      <c r="Y29" s="106">
        <v>-17.82</v>
      </c>
      <c r="Z29" s="121">
        <v>33363696</v>
      </c>
    </row>
    <row r="30" spans="1:26" ht="13.5">
      <c r="A30" s="104" t="s">
        <v>75</v>
      </c>
      <c r="B30" s="102"/>
      <c r="C30" s="123">
        <v>44446940</v>
      </c>
      <c r="D30" s="124">
        <v>25553371</v>
      </c>
      <c r="E30" s="125">
        <v>30259817</v>
      </c>
      <c r="F30" s="125">
        <v>3250172</v>
      </c>
      <c r="G30" s="125">
        <v>2082993</v>
      </c>
      <c r="H30" s="125">
        <v>2813878</v>
      </c>
      <c r="I30" s="125">
        <v>8147043</v>
      </c>
      <c r="J30" s="125">
        <v>2543360</v>
      </c>
      <c r="K30" s="125">
        <v>2563273</v>
      </c>
      <c r="L30" s="125">
        <v>3480029</v>
      </c>
      <c r="M30" s="125">
        <v>8586662</v>
      </c>
      <c r="N30" s="125">
        <v>1159238</v>
      </c>
      <c r="O30" s="125">
        <v>2034269</v>
      </c>
      <c r="P30" s="125">
        <v>1910525</v>
      </c>
      <c r="Q30" s="125">
        <v>5104032</v>
      </c>
      <c r="R30" s="125">
        <v>1532243</v>
      </c>
      <c r="S30" s="125">
        <v>1627664</v>
      </c>
      <c r="T30" s="125">
        <v>1820214</v>
      </c>
      <c r="U30" s="125">
        <v>4980121</v>
      </c>
      <c r="V30" s="125">
        <v>26817858</v>
      </c>
      <c r="W30" s="125">
        <v>30259817</v>
      </c>
      <c r="X30" s="125">
        <v>-3441959</v>
      </c>
      <c r="Y30" s="107">
        <v>-11.37</v>
      </c>
      <c r="Z30" s="123">
        <v>30259817</v>
      </c>
    </row>
    <row r="31" spans="1:26" ht="13.5">
      <c r="A31" s="104" t="s">
        <v>76</v>
      </c>
      <c r="B31" s="102"/>
      <c r="C31" s="121">
        <v>6227608</v>
      </c>
      <c r="D31" s="122">
        <v>15285875</v>
      </c>
      <c r="E31" s="26">
        <v>15347490</v>
      </c>
      <c r="F31" s="26">
        <v>523035</v>
      </c>
      <c r="G31" s="26">
        <v>587761</v>
      </c>
      <c r="H31" s="26">
        <v>984622</v>
      </c>
      <c r="I31" s="26">
        <v>2095418</v>
      </c>
      <c r="J31" s="26">
        <v>566115</v>
      </c>
      <c r="K31" s="26">
        <v>540194</v>
      </c>
      <c r="L31" s="26">
        <v>717882</v>
      </c>
      <c r="M31" s="26">
        <v>1824191</v>
      </c>
      <c r="N31" s="26">
        <v>912366</v>
      </c>
      <c r="O31" s="26">
        <v>955033</v>
      </c>
      <c r="P31" s="26">
        <v>1032954</v>
      </c>
      <c r="Q31" s="26">
        <v>2900353</v>
      </c>
      <c r="R31" s="26">
        <v>537918</v>
      </c>
      <c r="S31" s="26">
        <v>954148</v>
      </c>
      <c r="T31" s="26">
        <v>1265804</v>
      </c>
      <c r="U31" s="26">
        <v>2757870</v>
      </c>
      <c r="V31" s="26">
        <v>9577832</v>
      </c>
      <c r="W31" s="26">
        <v>15347490</v>
      </c>
      <c r="X31" s="26">
        <v>-5769658</v>
      </c>
      <c r="Y31" s="106">
        <v>-37.59</v>
      </c>
      <c r="Z31" s="121">
        <v>15347490</v>
      </c>
    </row>
    <row r="32" spans="1:26" ht="13.5">
      <c r="A32" s="101" t="s">
        <v>77</v>
      </c>
      <c r="B32" s="102"/>
      <c r="C32" s="119">
        <f aca="true" t="shared" si="6" ref="C32:X32">SUM(C33:C37)</f>
        <v>55463952</v>
      </c>
      <c r="D32" s="120">
        <f t="shared" si="6"/>
        <v>75258648</v>
      </c>
      <c r="E32" s="66">
        <f t="shared" si="6"/>
        <v>69590978</v>
      </c>
      <c r="F32" s="66">
        <f t="shared" si="6"/>
        <v>3964677</v>
      </c>
      <c r="G32" s="66">
        <f t="shared" si="6"/>
        <v>3689862</v>
      </c>
      <c r="H32" s="66">
        <f t="shared" si="6"/>
        <v>4902759</v>
      </c>
      <c r="I32" s="66">
        <f t="shared" si="6"/>
        <v>12557298</v>
      </c>
      <c r="J32" s="66">
        <f t="shared" si="6"/>
        <v>4487024</v>
      </c>
      <c r="K32" s="66">
        <f t="shared" si="6"/>
        <v>5236997</v>
      </c>
      <c r="L32" s="66">
        <f t="shared" si="6"/>
        <v>4508178</v>
      </c>
      <c r="M32" s="66">
        <f t="shared" si="6"/>
        <v>14232199</v>
      </c>
      <c r="N32" s="66">
        <f t="shared" si="6"/>
        <v>4833887</v>
      </c>
      <c r="O32" s="66">
        <f t="shared" si="6"/>
        <v>4420512</v>
      </c>
      <c r="P32" s="66">
        <f t="shared" si="6"/>
        <v>5378129</v>
      </c>
      <c r="Q32" s="66">
        <f t="shared" si="6"/>
        <v>14632528</v>
      </c>
      <c r="R32" s="66">
        <f t="shared" si="6"/>
        <v>4961643</v>
      </c>
      <c r="S32" s="66">
        <f t="shared" si="6"/>
        <v>5248100</v>
      </c>
      <c r="T32" s="66">
        <f t="shared" si="6"/>
        <v>4484548</v>
      </c>
      <c r="U32" s="66">
        <f t="shared" si="6"/>
        <v>14694291</v>
      </c>
      <c r="V32" s="66">
        <f t="shared" si="6"/>
        <v>56116316</v>
      </c>
      <c r="W32" s="66">
        <f t="shared" si="6"/>
        <v>69590978</v>
      </c>
      <c r="X32" s="66">
        <f t="shared" si="6"/>
        <v>-13474662</v>
      </c>
      <c r="Y32" s="103">
        <f>+IF(W32&lt;&gt;0,+(X32/W32)*100,0)</f>
        <v>-19.36265646388818</v>
      </c>
      <c r="Z32" s="119">
        <f>SUM(Z33:Z37)</f>
        <v>69590978</v>
      </c>
    </row>
    <row r="33" spans="1:26" ht="13.5">
      <c r="A33" s="104" t="s">
        <v>78</v>
      </c>
      <c r="B33" s="102"/>
      <c r="C33" s="121">
        <v>6491115</v>
      </c>
      <c r="D33" s="122">
        <v>10122628</v>
      </c>
      <c r="E33" s="26">
        <v>8927822</v>
      </c>
      <c r="F33" s="26">
        <v>463671</v>
      </c>
      <c r="G33" s="26">
        <v>550553</v>
      </c>
      <c r="H33" s="26">
        <v>709960</v>
      </c>
      <c r="I33" s="26">
        <v>1724184</v>
      </c>
      <c r="J33" s="26">
        <v>599142</v>
      </c>
      <c r="K33" s="26">
        <v>917201</v>
      </c>
      <c r="L33" s="26">
        <v>726349</v>
      </c>
      <c r="M33" s="26">
        <v>2242692</v>
      </c>
      <c r="N33" s="26">
        <v>539934</v>
      </c>
      <c r="O33" s="26">
        <v>301294</v>
      </c>
      <c r="P33" s="26">
        <v>558212</v>
      </c>
      <c r="Q33" s="26">
        <v>1399440</v>
      </c>
      <c r="R33" s="26">
        <v>452071</v>
      </c>
      <c r="S33" s="26">
        <v>486813</v>
      </c>
      <c r="T33" s="26">
        <v>502508</v>
      </c>
      <c r="U33" s="26">
        <v>1441392</v>
      </c>
      <c r="V33" s="26">
        <v>6807708</v>
      </c>
      <c r="W33" s="26">
        <v>8927822</v>
      </c>
      <c r="X33" s="26">
        <v>-2120114</v>
      </c>
      <c r="Y33" s="106">
        <v>-23.75</v>
      </c>
      <c r="Z33" s="121">
        <v>8927822</v>
      </c>
    </row>
    <row r="34" spans="1:26" ht="13.5">
      <c r="A34" s="104" t="s">
        <v>79</v>
      </c>
      <c r="B34" s="102"/>
      <c r="C34" s="121">
        <v>14105348</v>
      </c>
      <c r="D34" s="122">
        <v>17878225</v>
      </c>
      <c r="E34" s="26">
        <v>17277686</v>
      </c>
      <c r="F34" s="26">
        <v>785229</v>
      </c>
      <c r="G34" s="26">
        <v>636569</v>
      </c>
      <c r="H34" s="26">
        <v>966574</v>
      </c>
      <c r="I34" s="26">
        <v>2388372</v>
      </c>
      <c r="J34" s="26">
        <v>739333</v>
      </c>
      <c r="K34" s="26">
        <v>1205617</v>
      </c>
      <c r="L34" s="26">
        <v>1200046</v>
      </c>
      <c r="M34" s="26">
        <v>3144996</v>
      </c>
      <c r="N34" s="26">
        <v>1462072</v>
      </c>
      <c r="O34" s="26">
        <v>1383383</v>
      </c>
      <c r="P34" s="26">
        <v>1422640</v>
      </c>
      <c r="Q34" s="26">
        <v>4268095</v>
      </c>
      <c r="R34" s="26">
        <v>2210138</v>
      </c>
      <c r="S34" s="26">
        <v>1400339</v>
      </c>
      <c r="T34" s="26">
        <v>1218193</v>
      </c>
      <c r="U34" s="26">
        <v>4828670</v>
      </c>
      <c r="V34" s="26">
        <v>14630133</v>
      </c>
      <c r="W34" s="26">
        <v>17277686</v>
      </c>
      <c r="X34" s="26">
        <v>-2647553</v>
      </c>
      <c r="Y34" s="106">
        <v>-15.32</v>
      </c>
      <c r="Z34" s="121">
        <v>17277686</v>
      </c>
    </row>
    <row r="35" spans="1:26" ht="13.5">
      <c r="A35" s="104" t="s">
        <v>80</v>
      </c>
      <c r="B35" s="102"/>
      <c r="C35" s="121">
        <v>29483278</v>
      </c>
      <c r="D35" s="122">
        <v>36965558</v>
      </c>
      <c r="E35" s="26">
        <v>34288696</v>
      </c>
      <c r="F35" s="26">
        <v>2409656</v>
      </c>
      <c r="G35" s="26">
        <v>2190905</v>
      </c>
      <c r="H35" s="26">
        <v>2856785</v>
      </c>
      <c r="I35" s="26">
        <v>7457346</v>
      </c>
      <c r="J35" s="26">
        <v>2750781</v>
      </c>
      <c r="K35" s="26">
        <v>2741025</v>
      </c>
      <c r="L35" s="26">
        <v>2250030</v>
      </c>
      <c r="M35" s="26">
        <v>7741836</v>
      </c>
      <c r="N35" s="26">
        <v>2468999</v>
      </c>
      <c r="O35" s="26">
        <v>2286082</v>
      </c>
      <c r="P35" s="26">
        <v>3072265</v>
      </c>
      <c r="Q35" s="26">
        <v>7827346</v>
      </c>
      <c r="R35" s="26">
        <v>1964838</v>
      </c>
      <c r="S35" s="26">
        <v>3004646</v>
      </c>
      <c r="T35" s="26">
        <v>2468181</v>
      </c>
      <c r="U35" s="26">
        <v>7437665</v>
      </c>
      <c r="V35" s="26">
        <v>30464193</v>
      </c>
      <c r="W35" s="26">
        <v>34288696</v>
      </c>
      <c r="X35" s="26">
        <v>-3824503</v>
      </c>
      <c r="Y35" s="106">
        <v>-11.15</v>
      </c>
      <c r="Z35" s="121">
        <v>34288696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5384211</v>
      </c>
      <c r="D37" s="124">
        <v>10292237</v>
      </c>
      <c r="E37" s="125">
        <v>9096774</v>
      </c>
      <c r="F37" s="125">
        <v>306121</v>
      </c>
      <c r="G37" s="125">
        <v>311835</v>
      </c>
      <c r="H37" s="125">
        <v>369440</v>
      </c>
      <c r="I37" s="125">
        <v>987396</v>
      </c>
      <c r="J37" s="125">
        <v>397768</v>
      </c>
      <c r="K37" s="125">
        <v>373154</v>
      </c>
      <c r="L37" s="125">
        <v>331753</v>
      </c>
      <c r="M37" s="125">
        <v>1102675</v>
      </c>
      <c r="N37" s="125">
        <v>362882</v>
      </c>
      <c r="O37" s="125">
        <v>449753</v>
      </c>
      <c r="P37" s="125">
        <v>325012</v>
      </c>
      <c r="Q37" s="125">
        <v>1137647</v>
      </c>
      <c r="R37" s="125">
        <v>334596</v>
      </c>
      <c r="S37" s="125">
        <v>356302</v>
      </c>
      <c r="T37" s="125">
        <v>295666</v>
      </c>
      <c r="U37" s="125">
        <v>986564</v>
      </c>
      <c r="V37" s="125">
        <v>4214282</v>
      </c>
      <c r="W37" s="125">
        <v>9096774</v>
      </c>
      <c r="X37" s="125">
        <v>-4882492</v>
      </c>
      <c r="Y37" s="107">
        <v>-53.67</v>
      </c>
      <c r="Z37" s="123">
        <v>9096774</v>
      </c>
    </row>
    <row r="38" spans="1:26" ht="13.5">
      <c r="A38" s="101" t="s">
        <v>83</v>
      </c>
      <c r="B38" s="108"/>
      <c r="C38" s="119">
        <f aca="true" t="shared" si="7" ref="C38:X38">SUM(C39:C41)</f>
        <v>55898987</v>
      </c>
      <c r="D38" s="120">
        <f t="shared" si="7"/>
        <v>71274806</v>
      </c>
      <c r="E38" s="66">
        <f t="shared" si="7"/>
        <v>71176586</v>
      </c>
      <c r="F38" s="66">
        <f t="shared" si="7"/>
        <v>1571312</v>
      </c>
      <c r="G38" s="66">
        <f t="shared" si="7"/>
        <v>3342038</v>
      </c>
      <c r="H38" s="66">
        <f t="shared" si="7"/>
        <v>2132787</v>
      </c>
      <c r="I38" s="66">
        <f t="shared" si="7"/>
        <v>7046137</v>
      </c>
      <c r="J38" s="66">
        <f t="shared" si="7"/>
        <v>4908813</v>
      </c>
      <c r="K38" s="66">
        <f t="shared" si="7"/>
        <v>3283654</v>
      </c>
      <c r="L38" s="66">
        <f t="shared" si="7"/>
        <v>6186420</v>
      </c>
      <c r="M38" s="66">
        <f t="shared" si="7"/>
        <v>14378887</v>
      </c>
      <c r="N38" s="66">
        <f t="shared" si="7"/>
        <v>3030011</v>
      </c>
      <c r="O38" s="66">
        <f t="shared" si="7"/>
        <v>4501865</v>
      </c>
      <c r="P38" s="66">
        <f t="shared" si="7"/>
        <v>4894417</v>
      </c>
      <c r="Q38" s="66">
        <f t="shared" si="7"/>
        <v>12426293</v>
      </c>
      <c r="R38" s="66">
        <f t="shared" si="7"/>
        <v>3573302</v>
      </c>
      <c r="S38" s="66">
        <f t="shared" si="7"/>
        <v>2585137</v>
      </c>
      <c r="T38" s="66">
        <f t="shared" si="7"/>
        <v>4733355</v>
      </c>
      <c r="U38" s="66">
        <f t="shared" si="7"/>
        <v>10891794</v>
      </c>
      <c r="V38" s="66">
        <f t="shared" si="7"/>
        <v>44743111</v>
      </c>
      <c r="W38" s="66">
        <f t="shared" si="7"/>
        <v>71176586</v>
      </c>
      <c r="X38" s="66">
        <f t="shared" si="7"/>
        <v>-26433475</v>
      </c>
      <c r="Y38" s="103">
        <f>+IF(W38&lt;&gt;0,+(X38/W38)*100,0)</f>
        <v>-37.13787986403281</v>
      </c>
      <c r="Z38" s="119">
        <f>SUM(Z39:Z41)</f>
        <v>71176586</v>
      </c>
    </row>
    <row r="39" spans="1:26" ht="13.5">
      <c r="A39" s="104" t="s">
        <v>84</v>
      </c>
      <c r="B39" s="102"/>
      <c r="C39" s="121">
        <v>14987105</v>
      </c>
      <c r="D39" s="122">
        <v>20876764</v>
      </c>
      <c r="E39" s="26">
        <v>19552560</v>
      </c>
      <c r="F39" s="26">
        <v>793153</v>
      </c>
      <c r="G39" s="26">
        <v>1108877</v>
      </c>
      <c r="H39" s="26">
        <v>1135088</v>
      </c>
      <c r="I39" s="26">
        <v>3037118</v>
      </c>
      <c r="J39" s="26">
        <v>1392762</v>
      </c>
      <c r="K39" s="26">
        <v>1173608</v>
      </c>
      <c r="L39" s="26">
        <v>1648134</v>
      </c>
      <c r="M39" s="26">
        <v>4214504</v>
      </c>
      <c r="N39" s="26">
        <v>1323574</v>
      </c>
      <c r="O39" s="26">
        <v>1120679</v>
      </c>
      <c r="P39" s="26">
        <v>1250049</v>
      </c>
      <c r="Q39" s="26">
        <v>3694302</v>
      </c>
      <c r="R39" s="26">
        <v>1543964</v>
      </c>
      <c r="S39" s="26">
        <v>917536</v>
      </c>
      <c r="T39" s="26">
        <v>914453</v>
      </c>
      <c r="U39" s="26">
        <v>3375953</v>
      </c>
      <c r="V39" s="26">
        <v>14321877</v>
      </c>
      <c r="W39" s="26">
        <v>19552560</v>
      </c>
      <c r="X39" s="26">
        <v>-5230683</v>
      </c>
      <c r="Y39" s="106">
        <v>-26.75</v>
      </c>
      <c r="Z39" s="121">
        <v>19552560</v>
      </c>
    </row>
    <row r="40" spans="1:26" ht="13.5">
      <c r="A40" s="104" t="s">
        <v>85</v>
      </c>
      <c r="B40" s="102"/>
      <c r="C40" s="121">
        <v>39061893</v>
      </c>
      <c r="D40" s="122">
        <v>46932777</v>
      </c>
      <c r="E40" s="26">
        <v>48273020</v>
      </c>
      <c r="F40" s="26">
        <v>662637</v>
      </c>
      <c r="G40" s="26">
        <v>2046658</v>
      </c>
      <c r="H40" s="26">
        <v>818535</v>
      </c>
      <c r="I40" s="26">
        <v>3527830</v>
      </c>
      <c r="J40" s="26">
        <v>3310954</v>
      </c>
      <c r="K40" s="26">
        <v>1945242</v>
      </c>
      <c r="L40" s="26">
        <v>4322530</v>
      </c>
      <c r="M40" s="26">
        <v>9578726</v>
      </c>
      <c r="N40" s="26">
        <v>1528459</v>
      </c>
      <c r="O40" s="26">
        <v>3182624</v>
      </c>
      <c r="P40" s="26">
        <v>3419308</v>
      </c>
      <c r="Q40" s="26">
        <v>8130391</v>
      </c>
      <c r="R40" s="26">
        <v>1846743</v>
      </c>
      <c r="S40" s="26">
        <v>1437860</v>
      </c>
      <c r="T40" s="26">
        <v>3641108</v>
      </c>
      <c r="U40" s="26">
        <v>6925711</v>
      </c>
      <c r="V40" s="26">
        <v>28162658</v>
      </c>
      <c r="W40" s="26">
        <v>48273020</v>
      </c>
      <c r="X40" s="26">
        <v>-20110362</v>
      </c>
      <c r="Y40" s="106">
        <v>-41.66</v>
      </c>
      <c r="Z40" s="121">
        <v>48273020</v>
      </c>
    </row>
    <row r="41" spans="1:26" ht="13.5">
      <c r="A41" s="104" t="s">
        <v>86</v>
      </c>
      <c r="B41" s="102"/>
      <c r="C41" s="121">
        <v>1849989</v>
      </c>
      <c r="D41" s="122">
        <v>3465265</v>
      </c>
      <c r="E41" s="26">
        <v>3351006</v>
      </c>
      <c r="F41" s="26">
        <v>115522</v>
      </c>
      <c r="G41" s="26">
        <v>186503</v>
      </c>
      <c r="H41" s="26">
        <v>179164</v>
      </c>
      <c r="I41" s="26">
        <v>481189</v>
      </c>
      <c r="J41" s="26">
        <v>205097</v>
      </c>
      <c r="K41" s="26">
        <v>164804</v>
      </c>
      <c r="L41" s="26">
        <v>215756</v>
      </c>
      <c r="M41" s="26">
        <v>585657</v>
      </c>
      <c r="N41" s="26">
        <v>177978</v>
      </c>
      <c r="O41" s="26">
        <v>198562</v>
      </c>
      <c r="P41" s="26">
        <v>225060</v>
      </c>
      <c r="Q41" s="26">
        <v>601600</v>
      </c>
      <c r="R41" s="26">
        <v>182595</v>
      </c>
      <c r="S41" s="26">
        <v>229741</v>
      </c>
      <c r="T41" s="26">
        <v>177794</v>
      </c>
      <c r="U41" s="26">
        <v>590130</v>
      </c>
      <c r="V41" s="26">
        <v>2258576</v>
      </c>
      <c r="W41" s="26">
        <v>3351006</v>
      </c>
      <c r="X41" s="26">
        <v>-1092430</v>
      </c>
      <c r="Y41" s="106">
        <v>-32.6</v>
      </c>
      <c r="Z41" s="121">
        <v>3351006</v>
      </c>
    </row>
    <row r="42" spans="1:26" ht="13.5">
      <c r="A42" s="101" t="s">
        <v>87</v>
      </c>
      <c r="B42" s="108"/>
      <c r="C42" s="119">
        <f aca="true" t="shared" si="8" ref="C42:X42">SUM(C43:C46)</f>
        <v>209850838</v>
      </c>
      <c r="D42" s="120">
        <f t="shared" si="8"/>
        <v>256793863</v>
      </c>
      <c r="E42" s="66">
        <f t="shared" si="8"/>
        <v>267084374</v>
      </c>
      <c r="F42" s="66">
        <f t="shared" si="8"/>
        <v>14834929</v>
      </c>
      <c r="G42" s="66">
        <f t="shared" si="8"/>
        <v>19951217</v>
      </c>
      <c r="H42" s="66">
        <f t="shared" si="8"/>
        <v>21394846</v>
      </c>
      <c r="I42" s="66">
        <f t="shared" si="8"/>
        <v>56180992</v>
      </c>
      <c r="J42" s="66">
        <f t="shared" si="8"/>
        <v>6242745</v>
      </c>
      <c r="K42" s="66">
        <f t="shared" si="8"/>
        <v>20643808</v>
      </c>
      <c r="L42" s="66">
        <f t="shared" si="8"/>
        <v>23899403</v>
      </c>
      <c r="M42" s="66">
        <f t="shared" si="8"/>
        <v>50785956</v>
      </c>
      <c r="N42" s="66">
        <f t="shared" si="8"/>
        <v>18216669</v>
      </c>
      <c r="O42" s="66">
        <f t="shared" si="8"/>
        <v>20627706</v>
      </c>
      <c r="P42" s="66">
        <f t="shared" si="8"/>
        <v>16463579</v>
      </c>
      <c r="Q42" s="66">
        <f t="shared" si="8"/>
        <v>55307954</v>
      </c>
      <c r="R42" s="66">
        <f t="shared" si="8"/>
        <v>16667725</v>
      </c>
      <c r="S42" s="66">
        <f t="shared" si="8"/>
        <v>16290100</v>
      </c>
      <c r="T42" s="66">
        <f t="shared" si="8"/>
        <v>20725942</v>
      </c>
      <c r="U42" s="66">
        <f t="shared" si="8"/>
        <v>53683767</v>
      </c>
      <c r="V42" s="66">
        <f t="shared" si="8"/>
        <v>215958669</v>
      </c>
      <c r="W42" s="66">
        <f t="shared" si="8"/>
        <v>267084374</v>
      </c>
      <c r="X42" s="66">
        <f t="shared" si="8"/>
        <v>-51125705</v>
      </c>
      <c r="Y42" s="103">
        <f>+IF(W42&lt;&gt;0,+(X42/W42)*100,0)</f>
        <v>-19.142155055465732</v>
      </c>
      <c r="Z42" s="119">
        <f>SUM(Z43:Z46)</f>
        <v>267084374</v>
      </c>
    </row>
    <row r="43" spans="1:26" ht="13.5">
      <c r="A43" s="104" t="s">
        <v>88</v>
      </c>
      <c r="B43" s="102"/>
      <c r="C43" s="121">
        <v>95757917</v>
      </c>
      <c r="D43" s="122">
        <v>123434598</v>
      </c>
      <c r="E43" s="26">
        <v>126238650</v>
      </c>
      <c r="F43" s="26">
        <v>7911199</v>
      </c>
      <c r="G43" s="26">
        <v>12981202</v>
      </c>
      <c r="H43" s="26">
        <v>13671321</v>
      </c>
      <c r="I43" s="26">
        <v>34563722</v>
      </c>
      <c r="J43" s="26">
        <v>1636870</v>
      </c>
      <c r="K43" s="26">
        <v>10771763</v>
      </c>
      <c r="L43" s="26">
        <v>10849525</v>
      </c>
      <c r="M43" s="26">
        <v>23258158</v>
      </c>
      <c r="N43" s="26">
        <v>9961281</v>
      </c>
      <c r="O43" s="26">
        <v>11109363</v>
      </c>
      <c r="P43" s="26">
        <v>8722298</v>
      </c>
      <c r="Q43" s="26">
        <v>29792942</v>
      </c>
      <c r="R43" s="26">
        <v>8950546</v>
      </c>
      <c r="S43" s="26">
        <v>7954276</v>
      </c>
      <c r="T43" s="26">
        <v>4536758</v>
      </c>
      <c r="U43" s="26">
        <v>21441580</v>
      </c>
      <c r="V43" s="26">
        <v>109056402</v>
      </c>
      <c r="W43" s="26">
        <v>126238650</v>
      </c>
      <c r="X43" s="26">
        <v>-17182248</v>
      </c>
      <c r="Y43" s="106">
        <v>-13.61</v>
      </c>
      <c r="Z43" s="121">
        <v>126238650</v>
      </c>
    </row>
    <row r="44" spans="1:26" ht="13.5">
      <c r="A44" s="104" t="s">
        <v>89</v>
      </c>
      <c r="B44" s="102"/>
      <c r="C44" s="121">
        <v>72247766</v>
      </c>
      <c r="D44" s="122">
        <v>84292935</v>
      </c>
      <c r="E44" s="26">
        <v>84551960</v>
      </c>
      <c r="F44" s="26">
        <v>5029335</v>
      </c>
      <c r="G44" s="26">
        <v>4622892</v>
      </c>
      <c r="H44" s="26">
        <v>5336054</v>
      </c>
      <c r="I44" s="26">
        <v>14988281</v>
      </c>
      <c r="J44" s="26">
        <v>1159064</v>
      </c>
      <c r="K44" s="26">
        <v>7142656</v>
      </c>
      <c r="L44" s="26">
        <v>8720607</v>
      </c>
      <c r="M44" s="26">
        <v>17022327</v>
      </c>
      <c r="N44" s="26">
        <v>5033506</v>
      </c>
      <c r="O44" s="26">
        <v>5912775</v>
      </c>
      <c r="P44" s="26">
        <v>4965906</v>
      </c>
      <c r="Q44" s="26">
        <v>15912187</v>
      </c>
      <c r="R44" s="26">
        <v>4908141</v>
      </c>
      <c r="S44" s="26">
        <v>5605199</v>
      </c>
      <c r="T44" s="26">
        <v>10088300</v>
      </c>
      <c r="U44" s="26">
        <v>20601640</v>
      </c>
      <c r="V44" s="26">
        <v>68524435</v>
      </c>
      <c r="W44" s="26">
        <v>84551960</v>
      </c>
      <c r="X44" s="26">
        <v>-16027525</v>
      </c>
      <c r="Y44" s="106">
        <v>-18.96</v>
      </c>
      <c r="Z44" s="121">
        <v>84551960</v>
      </c>
    </row>
    <row r="45" spans="1:26" ht="13.5">
      <c r="A45" s="104" t="s">
        <v>90</v>
      </c>
      <c r="B45" s="102"/>
      <c r="C45" s="123">
        <v>19862954</v>
      </c>
      <c r="D45" s="124">
        <v>23249882</v>
      </c>
      <c r="E45" s="125">
        <v>30643960</v>
      </c>
      <c r="F45" s="125">
        <v>464051</v>
      </c>
      <c r="G45" s="125">
        <v>858256</v>
      </c>
      <c r="H45" s="125">
        <v>912270</v>
      </c>
      <c r="I45" s="125">
        <v>2234577</v>
      </c>
      <c r="J45" s="125">
        <v>1106728</v>
      </c>
      <c r="K45" s="125">
        <v>934991</v>
      </c>
      <c r="L45" s="125">
        <v>2898215</v>
      </c>
      <c r="M45" s="125">
        <v>4939934</v>
      </c>
      <c r="N45" s="125">
        <v>673891</v>
      </c>
      <c r="O45" s="125">
        <v>1395087</v>
      </c>
      <c r="P45" s="125">
        <v>1034543</v>
      </c>
      <c r="Q45" s="125">
        <v>3103521</v>
      </c>
      <c r="R45" s="125">
        <v>794388</v>
      </c>
      <c r="S45" s="125">
        <v>1149027</v>
      </c>
      <c r="T45" s="125">
        <v>3277956</v>
      </c>
      <c r="U45" s="125">
        <v>5221371</v>
      </c>
      <c r="V45" s="125">
        <v>15499403</v>
      </c>
      <c r="W45" s="125">
        <v>30643960</v>
      </c>
      <c r="X45" s="125">
        <v>-15144557</v>
      </c>
      <c r="Y45" s="107">
        <v>-49.42</v>
      </c>
      <c r="Z45" s="123">
        <v>30643960</v>
      </c>
    </row>
    <row r="46" spans="1:26" ht="13.5">
      <c r="A46" s="104" t="s">
        <v>91</v>
      </c>
      <c r="B46" s="102"/>
      <c r="C46" s="121">
        <v>21982201</v>
      </c>
      <c r="D46" s="122">
        <v>25816448</v>
      </c>
      <c r="E46" s="26">
        <v>25649804</v>
      </c>
      <c r="F46" s="26">
        <v>1430344</v>
      </c>
      <c r="G46" s="26">
        <v>1488867</v>
      </c>
      <c r="H46" s="26">
        <v>1475201</v>
      </c>
      <c r="I46" s="26">
        <v>4394412</v>
      </c>
      <c r="J46" s="26">
        <v>2340083</v>
      </c>
      <c r="K46" s="26">
        <v>1794398</v>
      </c>
      <c r="L46" s="26">
        <v>1431056</v>
      </c>
      <c r="M46" s="26">
        <v>5565537</v>
      </c>
      <c r="N46" s="26">
        <v>2547991</v>
      </c>
      <c r="O46" s="26">
        <v>2210481</v>
      </c>
      <c r="P46" s="26">
        <v>1740832</v>
      </c>
      <c r="Q46" s="26">
        <v>6499304</v>
      </c>
      <c r="R46" s="26">
        <v>2014650</v>
      </c>
      <c r="S46" s="26">
        <v>1581598</v>
      </c>
      <c r="T46" s="26">
        <v>2822928</v>
      </c>
      <c r="U46" s="26">
        <v>6419176</v>
      </c>
      <c r="V46" s="26">
        <v>22878429</v>
      </c>
      <c r="W46" s="26">
        <v>25649804</v>
      </c>
      <c r="X46" s="26">
        <v>-2771375</v>
      </c>
      <c r="Y46" s="106">
        <v>-10.8</v>
      </c>
      <c r="Z46" s="121">
        <v>25649804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397505930</v>
      </c>
      <c r="D48" s="139">
        <f t="shared" si="9"/>
        <v>478425428</v>
      </c>
      <c r="E48" s="39">
        <f t="shared" si="9"/>
        <v>486822941</v>
      </c>
      <c r="F48" s="39">
        <f t="shared" si="9"/>
        <v>26932638</v>
      </c>
      <c r="G48" s="39">
        <f t="shared" si="9"/>
        <v>31659648</v>
      </c>
      <c r="H48" s="39">
        <f t="shared" si="9"/>
        <v>34109434</v>
      </c>
      <c r="I48" s="39">
        <f t="shared" si="9"/>
        <v>92701720</v>
      </c>
      <c r="J48" s="39">
        <f t="shared" si="9"/>
        <v>20626863</v>
      </c>
      <c r="K48" s="39">
        <f t="shared" si="9"/>
        <v>34257192</v>
      </c>
      <c r="L48" s="39">
        <f t="shared" si="9"/>
        <v>42348981</v>
      </c>
      <c r="M48" s="39">
        <f t="shared" si="9"/>
        <v>97233036</v>
      </c>
      <c r="N48" s="39">
        <f t="shared" si="9"/>
        <v>29962695</v>
      </c>
      <c r="O48" s="39">
        <f t="shared" si="9"/>
        <v>34870699</v>
      </c>
      <c r="P48" s="39">
        <f t="shared" si="9"/>
        <v>31641614</v>
      </c>
      <c r="Q48" s="39">
        <f t="shared" si="9"/>
        <v>96475008</v>
      </c>
      <c r="R48" s="39">
        <f t="shared" si="9"/>
        <v>29220327</v>
      </c>
      <c r="S48" s="39">
        <f t="shared" si="9"/>
        <v>28710503</v>
      </c>
      <c r="T48" s="39">
        <f t="shared" si="9"/>
        <v>36292802</v>
      </c>
      <c r="U48" s="39">
        <f t="shared" si="9"/>
        <v>94223632</v>
      </c>
      <c r="V48" s="39">
        <f t="shared" si="9"/>
        <v>380633396</v>
      </c>
      <c r="W48" s="39">
        <f t="shared" si="9"/>
        <v>486822941</v>
      </c>
      <c r="X48" s="39">
        <f t="shared" si="9"/>
        <v>-106189545</v>
      </c>
      <c r="Y48" s="140">
        <f>+IF(W48&lt;&gt;0,+(X48/W48)*100,0)</f>
        <v>-21.812765187661935</v>
      </c>
      <c r="Z48" s="138">
        <f>+Z28+Z32+Z38+Z42+Z47</f>
        <v>486822941</v>
      </c>
    </row>
    <row r="49" spans="1:26" ht="13.5">
      <c r="A49" s="114" t="s">
        <v>48</v>
      </c>
      <c r="B49" s="115"/>
      <c r="C49" s="141">
        <f aca="true" t="shared" si="10" ref="C49:X49">+C25-C48</f>
        <v>80580093</v>
      </c>
      <c r="D49" s="142">
        <f t="shared" si="10"/>
        <v>-21742169</v>
      </c>
      <c r="E49" s="143">
        <f t="shared" si="10"/>
        <v>118537750</v>
      </c>
      <c r="F49" s="143">
        <f t="shared" si="10"/>
        <v>32586552</v>
      </c>
      <c r="G49" s="143">
        <f t="shared" si="10"/>
        <v>4650370</v>
      </c>
      <c r="H49" s="143">
        <f t="shared" si="10"/>
        <v>3551763</v>
      </c>
      <c r="I49" s="143">
        <f t="shared" si="10"/>
        <v>40788685</v>
      </c>
      <c r="J49" s="143">
        <f t="shared" si="10"/>
        <v>12477610</v>
      </c>
      <c r="K49" s="143">
        <f t="shared" si="10"/>
        <v>21062278</v>
      </c>
      <c r="L49" s="143">
        <f t="shared" si="10"/>
        <v>-7736221</v>
      </c>
      <c r="M49" s="143">
        <f t="shared" si="10"/>
        <v>25803667</v>
      </c>
      <c r="N49" s="143">
        <f t="shared" si="10"/>
        <v>3310665</v>
      </c>
      <c r="O49" s="143">
        <f t="shared" si="10"/>
        <v>-3494254</v>
      </c>
      <c r="P49" s="143">
        <f t="shared" si="10"/>
        <v>10860572</v>
      </c>
      <c r="Q49" s="143">
        <f t="shared" si="10"/>
        <v>10676983</v>
      </c>
      <c r="R49" s="143">
        <f t="shared" si="10"/>
        <v>7654050</v>
      </c>
      <c r="S49" s="143">
        <f t="shared" si="10"/>
        <v>8134497</v>
      </c>
      <c r="T49" s="143">
        <f t="shared" si="10"/>
        <v>144260739</v>
      </c>
      <c r="U49" s="143">
        <f t="shared" si="10"/>
        <v>160049286</v>
      </c>
      <c r="V49" s="143">
        <f t="shared" si="10"/>
        <v>237318621</v>
      </c>
      <c r="W49" s="143">
        <f>IF(E25=E48,0,W25-W48)</f>
        <v>118537750</v>
      </c>
      <c r="X49" s="143">
        <f t="shared" si="10"/>
        <v>118780871</v>
      </c>
      <c r="Y49" s="144">
        <f>+IF(W49&lt;&gt;0,+(X49/W49)*100,0)</f>
        <v>100.20510006306007</v>
      </c>
      <c r="Z49" s="141">
        <f>+Z25-Z48</f>
        <v>118537750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100741068</v>
      </c>
      <c r="D5" s="122">
        <v>106009047</v>
      </c>
      <c r="E5" s="26">
        <v>107010000</v>
      </c>
      <c r="F5" s="26">
        <v>9164445</v>
      </c>
      <c r="G5" s="26">
        <v>9252532</v>
      </c>
      <c r="H5" s="26">
        <v>9232327</v>
      </c>
      <c r="I5" s="26">
        <v>27649304</v>
      </c>
      <c r="J5" s="26">
        <v>9150342</v>
      </c>
      <c r="K5" s="26">
        <v>10090991</v>
      </c>
      <c r="L5" s="26">
        <v>9321070</v>
      </c>
      <c r="M5" s="26">
        <v>28562403</v>
      </c>
      <c r="N5" s="26">
        <v>9426992</v>
      </c>
      <c r="O5" s="26">
        <v>9462042</v>
      </c>
      <c r="P5" s="26">
        <v>9503434</v>
      </c>
      <c r="Q5" s="26">
        <v>28392468</v>
      </c>
      <c r="R5" s="26">
        <v>9475440</v>
      </c>
      <c r="S5" s="26">
        <v>9488982</v>
      </c>
      <c r="T5" s="26">
        <v>9301888</v>
      </c>
      <c r="U5" s="26">
        <v>28266310</v>
      </c>
      <c r="V5" s="26">
        <v>112870485</v>
      </c>
      <c r="W5" s="26">
        <v>107010000</v>
      </c>
      <c r="X5" s="26">
        <v>5860485</v>
      </c>
      <c r="Y5" s="106">
        <v>5.48</v>
      </c>
      <c r="Z5" s="121">
        <v>107010000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111316617</v>
      </c>
      <c r="D7" s="122">
        <v>109429203</v>
      </c>
      <c r="E7" s="26">
        <v>111179203</v>
      </c>
      <c r="F7" s="26">
        <v>17879310</v>
      </c>
      <c r="G7" s="26">
        <v>13999700</v>
      </c>
      <c r="H7" s="26">
        <v>14483526</v>
      </c>
      <c r="I7" s="26">
        <v>46362536</v>
      </c>
      <c r="J7" s="26">
        <v>10341908</v>
      </c>
      <c r="K7" s="26">
        <v>13393201</v>
      </c>
      <c r="L7" s="26">
        <v>12104562</v>
      </c>
      <c r="M7" s="26">
        <v>35839671</v>
      </c>
      <c r="N7" s="26">
        <v>8147575</v>
      </c>
      <c r="O7" s="26">
        <v>6272662</v>
      </c>
      <c r="P7" s="26">
        <v>9013909</v>
      </c>
      <c r="Q7" s="26">
        <v>23434146</v>
      </c>
      <c r="R7" s="26">
        <v>9664391</v>
      </c>
      <c r="S7" s="26">
        <v>9595341</v>
      </c>
      <c r="T7" s="26">
        <v>9685190</v>
      </c>
      <c r="U7" s="26">
        <v>28944922</v>
      </c>
      <c r="V7" s="26">
        <v>134581275</v>
      </c>
      <c r="W7" s="26">
        <v>111179203</v>
      </c>
      <c r="X7" s="26">
        <v>23402072</v>
      </c>
      <c r="Y7" s="106">
        <v>21.05</v>
      </c>
      <c r="Z7" s="121">
        <v>111179203</v>
      </c>
    </row>
    <row r="8" spans="1:26" ht="13.5">
      <c r="A8" s="159" t="s">
        <v>103</v>
      </c>
      <c r="B8" s="158" t="s">
        <v>95</v>
      </c>
      <c r="C8" s="121">
        <v>68924884</v>
      </c>
      <c r="D8" s="122">
        <v>80839536</v>
      </c>
      <c r="E8" s="26">
        <v>81839536</v>
      </c>
      <c r="F8" s="26">
        <v>6594333</v>
      </c>
      <c r="G8" s="26">
        <v>7418848</v>
      </c>
      <c r="H8" s="26">
        <v>6499396</v>
      </c>
      <c r="I8" s="26">
        <v>20512577</v>
      </c>
      <c r="J8" s="26">
        <v>8344525</v>
      </c>
      <c r="K8" s="26">
        <v>9399312</v>
      </c>
      <c r="L8" s="26">
        <v>7614580</v>
      </c>
      <c r="M8" s="26">
        <v>25358417</v>
      </c>
      <c r="N8" s="26">
        <v>6885465</v>
      </c>
      <c r="O8" s="26">
        <v>6873770</v>
      </c>
      <c r="P8" s="26">
        <v>6687130</v>
      </c>
      <c r="Q8" s="26">
        <v>20446365</v>
      </c>
      <c r="R8" s="26">
        <v>7369480</v>
      </c>
      <c r="S8" s="26">
        <v>7156470</v>
      </c>
      <c r="T8" s="26">
        <v>6397638</v>
      </c>
      <c r="U8" s="26">
        <v>20923588</v>
      </c>
      <c r="V8" s="26">
        <v>87240947</v>
      </c>
      <c r="W8" s="26">
        <v>81839536</v>
      </c>
      <c r="X8" s="26">
        <v>5401411</v>
      </c>
      <c r="Y8" s="106">
        <v>6.6</v>
      </c>
      <c r="Z8" s="121">
        <v>81839536</v>
      </c>
    </row>
    <row r="9" spans="1:26" ht="13.5">
      <c r="A9" s="159" t="s">
        <v>104</v>
      </c>
      <c r="B9" s="158" t="s">
        <v>95</v>
      </c>
      <c r="C9" s="121">
        <v>20327581</v>
      </c>
      <c r="D9" s="122">
        <v>19759668</v>
      </c>
      <c r="E9" s="26">
        <v>21559668</v>
      </c>
      <c r="F9" s="26">
        <v>1860374</v>
      </c>
      <c r="G9" s="26">
        <v>1950640</v>
      </c>
      <c r="H9" s="26">
        <v>1857349</v>
      </c>
      <c r="I9" s="26">
        <v>5668363</v>
      </c>
      <c r="J9" s="26">
        <v>1849501</v>
      </c>
      <c r="K9" s="26">
        <v>1758236</v>
      </c>
      <c r="L9" s="26">
        <v>1766462</v>
      </c>
      <c r="M9" s="26">
        <v>5374199</v>
      </c>
      <c r="N9" s="26">
        <v>1846513</v>
      </c>
      <c r="O9" s="26">
        <v>1643031</v>
      </c>
      <c r="P9" s="26">
        <v>1733553</v>
      </c>
      <c r="Q9" s="26">
        <v>5223097</v>
      </c>
      <c r="R9" s="26">
        <v>1668071</v>
      </c>
      <c r="S9" s="26">
        <v>1723048</v>
      </c>
      <c r="T9" s="26">
        <v>1844079</v>
      </c>
      <c r="U9" s="26">
        <v>5235198</v>
      </c>
      <c r="V9" s="26">
        <v>21500857</v>
      </c>
      <c r="W9" s="26">
        <v>21559668</v>
      </c>
      <c r="X9" s="26">
        <v>-58811</v>
      </c>
      <c r="Y9" s="106">
        <v>-0.27</v>
      </c>
      <c r="Z9" s="121">
        <v>21559668</v>
      </c>
    </row>
    <row r="10" spans="1:26" ht="13.5">
      <c r="A10" s="159" t="s">
        <v>105</v>
      </c>
      <c r="B10" s="158" t="s">
        <v>95</v>
      </c>
      <c r="C10" s="121">
        <v>15203998</v>
      </c>
      <c r="D10" s="122">
        <v>16116900</v>
      </c>
      <c r="E10" s="20">
        <v>16116900</v>
      </c>
      <c r="F10" s="20">
        <v>1385630</v>
      </c>
      <c r="G10" s="20">
        <v>1668513</v>
      </c>
      <c r="H10" s="20">
        <v>1480202</v>
      </c>
      <c r="I10" s="20">
        <v>4534345</v>
      </c>
      <c r="J10" s="20">
        <v>1363091</v>
      </c>
      <c r="K10" s="20">
        <v>1745851</v>
      </c>
      <c r="L10" s="20">
        <v>1359920</v>
      </c>
      <c r="M10" s="20">
        <v>4468862</v>
      </c>
      <c r="N10" s="20">
        <v>1288795</v>
      </c>
      <c r="O10" s="20">
        <v>1350742</v>
      </c>
      <c r="P10" s="20">
        <v>1351732</v>
      </c>
      <c r="Q10" s="20">
        <v>3991269</v>
      </c>
      <c r="R10" s="20">
        <v>1374567</v>
      </c>
      <c r="S10" s="20">
        <v>1293581</v>
      </c>
      <c r="T10" s="20">
        <v>1361614</v>
      </c>
      <c r="U10" s="20">
        <v>4029762</v>
      </c>
      <c r="V10" s="20">
        <v>17024238</v>
      </c>
      <c r="W10" s="20">
        <v>16116900</v>
      </c>
      <c r="X10" s="20">
        <v>907338</v>
      </c>
      <c r="Y10" s="160">
        <v>5.63</v>
      </c>
      <c r="Z10" s="96">
        <v>16116900</v>
      </c>
    </row>
    <row r="11" spans="1:26" ht="13.5">
      <c r="A11" s="159" t="s">
        <v>106</v>
      </c>
      <c r="B11" s="161"/>
      <c r="C11" s="121">
        <v>1831854</v>
      </c>
      <c r="D11" s="122">
        <v>0</v>
      </c>
      <c r="E11" s="26">
        <v>0</v>
      </c>
      <c r="F11" s="26">
        <v>171325</v>
      </c>
      <c r="G11" s="26">
        <v>179486</v>
      </c>
      <c r="H11" s="26">
        <v>194116</v>
      </c>
      <c r="I11" s="26">
        <v>544927</v>
      </c>
      <c r="J11" s="26">
        <v>182435</v>
      </c>
      <c r="K11" s="26">
        <v>147439</v>
      </c>
      <c r="L11" s="26">
        <v>292036</v>
      </c>
      <c r="M11" s="26">
        <v>621910</v>
      </c>
      <c r="N11" s="26">
        <v>20218</v>
      </c>
      <c r="O11" s="26">
        <v>50546</v>
      </c>
      <c r="P11" s="26">
        <v>0</v>
      </c>
      <c r="Q11" s="26">
        <v>70764</v>
      </c>
      <c r="R11" s="26">
        <v>0</v>
      </c>
      <c r="S11" s="26">
        <v>0</v>
      </c>
      <c r="T11" s="26">
        <v>0</v>
      </c>
      <c r="U11" s="26">
        <v>0</v>
      </c>
      <c r="V11" s="26">
        <v>1237601</v>
      </c>
      <c r="W11" s="26">
        <v>0</v>
      </c>
      <c r="X11" s="26">
        <v>1237601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1373216</v>
      </c>
      <c r="D12" s="122">
        <v>900000</v>
      </c>
      <c r="E12" s="26">
        <v>900000</v>
      </c>
      <c r="F12" s="26">
        <v>74001</v>
      </c>
      <c r="G12" s="26">
        <v>39004</v>
      </c>
      <c r="H12" s="26">
        <v>-201936</v>
      </c>
      <c r="I12" s="26">
        <v>-88931</v>
      </c>
      <c r="J12" s="26">
        <v>70220</v>
      </c>
      <c r="K12" s="26">
        <v>70169</v>
      </c>
      <c r="L12" s="26">
        <v>70308</v>
      </c>
      <c r="M12" s="26">
        <v>210697</v>
      </c>
      <c r="N12" s="26">
        <v>70337</v>
      </c>
      <c r="O12" s="26">
        <v>70220</v>
      </c>
      <c r="P12" s="26">
        <v>62887</v>
      </c>
      <c r="Q12" s="26">
        <v>203444</v>
      </c>
      <c r="R12" s="26">
        <v>69683</v>
      </c>
      <c r="S12" s="26">
        <v>69617</v>
      </c>
      <c r="T12" s="26">
        <v>69530</v>
      </c>
      <c r="U12" s="26">
        <v>208830</v>
      </c>
      <c r="V12" s="26">
        <v>534040</v>
      </c>
      <c r="W12" s="26">
        <v>900000</v>
      </c>
      <c r="X12" s="26">
        <v>-365960</v>
      </c>
      <c r="Y12" s="106">
        <v>-40.66</v>
      </c>
      <c r="Z12" s="121">
        <v>900000</v>
      </c>
    </row>
    <row r="13" spans="1:26" ht="13.5">
      <c r="A13" s="157" t="s">
        <v>108</v>
      </c>
      <c r="B13" s="161"/>
      <c r="C13" s="121">
        <v>1083324</v>
      </c>
      <c r="D13" s="122">
        <v>800000</v>
      </c>
      <c r="E13" s="26">
        <v>800000</v>
      </c>
      <c r="F13" s="26">
        <v>0</v>
      </c>
      <c r="G13" s="26">
        <v>231</v>
      </c>
      <c r="H13" s="26">
        <v>188747</v>
      </c>
      <c r="I13" s="26">
        <v>188978</v>
      </c>
      <c r="J13" s="26">
        <v>121106</v>
      </c>
      <c r="K13" s="26">
        <v>87998</v>
      </c>
      <c r="L13" s="26">
        <v>58865</v>
      </c>
      <c r="M13" s="26">
        <v>267969</v>
      </c>
      <c r="N13" s="26">
        <v>48624</v>
      </c>
      <c r="O13" s="26">
        <v>21671</v>
      </c>
      <c r="P13" s="26">
        <v>103932</v>
      </c>
      <c r="Q13" s="26">
        <v>174227</v>
      </c>
      <c r="R13" s="26">
        <v>76044</v>
      </c>
      <c r="S13" s="26">
        <v>0</v>
      </c>
      <c r="T13" s="26">
        <v>48525</v>
      </c>
      <c r="U13" s="26">
        <v>124569</v>
      </c>
      <c r="V13" s="26">
        <v>755743</v>
      </c>
      <c r="W13" s="26">
        <v>800000</v>
      </c>
      <c r="X13" s="26">
        <v>-44257</v>
      </c>
      <c r="Y13" s="106">
        <v>-5.53</v>
      </c>
      <c r="Z13" s="121">
        <v>800000</v>
      </c>
    </row>
    <row r="14" spans="1:26" ht="13.5">
      <c r="A14" s="157" t="s">
        <v>109</v>
      </c>
      <c r="B14" s="161"/>
      <c r="C14" s="121">
        <v>5716201</v>
      </c>
      <c r="D14" s="122">
        <v>5975000</v>
      </c>
      <c r="E14" s="26">
        <v>5975000</v>
      </c>
      <c r="F14" s="26">
        <v>538355</v>
      </c>
      <c r="G14" s="26">
        <v>458994</v>
      </c>
      <c r="H14" s="26">
        <v>542146</v>
      </c>
      <c r="I14" s="26">
        <v>1539495</v>
      </c>
      <c r="J14" s="26">
        <v>582711</v>
      </c>
      <c r="K14" s="26">
        <v>607204</v>
      </c>
      <c r="L14" s="26">
        <v>574945</v>
      </c>
      <c r="M14" s="26">
        <v>1764860</v>
      </c>
      <c r="N14" s="26">
        <v>611420</v>
      </c>
      <c r="O14" s="26">
        <v>491532</v>
      </c>
      <c r="P14" s="26">
        <v>575537</v>
      </c>
      <c r="Q14" s="26">
        <v>1678489</v>
      </c>
      <c r="R14" s="26">
        <v>597180</v>
      </c>
      <c r="S14" s="26">
        <v>614708</v>
      </c>
      <c r="T14" s="26">
        <v>625444</v>
      </c>
      <c r="U14" s="26">
        <v>1837332</v>
      </c>
      <c r="V14" s="26">
        <v>6820176</v>
      </c>
      <c r="W14" s="26">
        <v>5975000</v>
      </c>
      <c r="X14" s="26">
        <v>845176</v>
      </c>
      <c r="Y14" s="106">
        <v>14.15</v>
      </c>
      <c r="Z14" s="121">
        <v>5975000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8714953</v>
      </c>
      <c r="D16" s="122">
        <v>11874000</v>
      </c>
      <c r="E16" s="26">
        <v>11000000</v>
      </c>
      <c r="F16" s="26">
        <v>356992</v>
      </c>
      <c r="G16" s="26">
        <v>535163</v>
      </c>
      <c r="H16" s="26">
        <v>1620844</v>
      </c>
      <c r="I16" s="26">
        <v>2512999</v>
      </c>
      <c r="J16" s="26">
        <v>437267</v>
      </c>
      <c r="K16" s="26">
        <v>564528</v>
      </c>
      <c r="L16" s="26">
        <v>508732</v>
      </c>
      <c r="M16" s="26">
        <v>1510527</v>
      </c>
      <c r="N16" s="26">
        <v>240872</v>
      </c>
      <c r="O16" s="26">
        <v>430431</v>
      </c>
      <c r="P16" s="26">
        <v>433347</v>
      </c>
      <c r="Q16" s="26">
        <v>1104650</v>
      </c>
      <c r="R16" s="26">
        <v>3404601</v>
      </c>
      <c r="S16" s="26">
        <v>402588</v>
      </c>
      <c r="T16" s="26">
        <v>1501297</v>
      </c>
      <c r="U16" s="26">
        <v>5308486</v>
      </c>
      <c r="V16" s="26">
        <v>10436662</v>
      </c>
      <c r="W16" s="26">
        <v>11000000</v>
      </c>
      <c r="X16" s="26">
        <v>-563338</v>
      </c>
      <c r="Y16" s="106">
        <v>-5.12</v>
      </c>
      <c r="Z16" s="121">
        <v>11000000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174359071</v>
      </c>
      <c r="D19" s="122">
        <v>59017105</v>
      </c>
      <c r="E19" s="26">
        <v>57264404</v>
      </c>
      <c r="F19" s="26">
        <v>20993486</v>
      </c>
      <c r="G19" s="26">
        <v>0</v>
      </c>
      <c r="H19" s="26">
        <v>1334549</v>
      </c>
      <c r="I19" s="26">
        <v>22328035</v>
      </c>
      <c r="J19" s="26">
        <v>195427</v>
      </c>
      <c r="K19" s="26">
        <v>10888384</v>
      </c>
      <c r="L19" s="26">
        <v>830825</v>
      </c>
      <c r="M19" s="26">
        <v>11914636</v>
      </c>
      <c r="N19" s="26">
        <v>556987</v>
      </c>
      <c r="O19" s="26">
        <v>846642</v>
      </c>
      <c r="P19" s="26">
        <v>7645915</v>
      </c>
      <c r="Q19" s="26">
        <v>9049544</v>
      </c>
      <c r="R19" s="26">
        <v>149114</v>
      </c>
      <c r="S19" s="26">
        <v>1318218</v>
      </c>
      <c r="T19" s="26">
        <v>3443408</v>
      </c>
      <c r="U19" s="26">
        <v>4910740</v>
      </c>
      <c r="V19" s="26">
        <v>48202955</v>
      </c>
      <c r="W19" s="26">
        <v>57264404</v>
      </c>
      <c r="X19" s="26">
        <v>-9061449</v>
      </c>
      <c r="Y19" s="106">
        <v>-15.82</v>
      </c>
      <c r="Z19" s="121">
        <v>57264404</v>
      </c>
    </row>
    <row r="20" spans="1:26" ht="13.5">
      <c r="A20" s="157" t="s">
        <v>34</v>
      </c>
      <c r="B20" s="161" t="s">
        <v>95</v>
      </c>
      <c r="C20" s="121">
        <v>-31506744</v>
      </c>
      <c r="D20" s="122">
        <v>26743800</v>
      </c>
      <c r="E20" s="20">
        <v>37981800</v>
      </c>
      <c r="F20" s="20">
        <v>500939</v>
      </c>
      <c r="G20" s="20">
        <v>806907</v>
      </c>
      <c r="H20" s="20">
        <v>429931</v>
      </c>
      <c r="I20" s="20">
        <v>1737777</v>
      </c>
      <c r="J20" s="20">
        <v>465940</v>
      </c>
      <c r="K20" s="20">
        <v>6566157</v>
      </c>
      <c r="L20" s="20">
        <v>110455</v>
      </c>
      <c r="M20" s="20">
        <v>7142552</v>
      </c>
      <c r="N20" s="20">
        <v>4129562</v>
      </c>
      <c r="O20" s="20">
        <v>3850479</v>
      </c>
      <c r="P20" s="20">
        <v>5390810</v>
      </c>
      <c r="Q20" s="20">
        <v>13370851</v>
      </c>
      <c r="R20" s="20">
        <v>3025806</v>
      </c>
      <c r="S20" s="20">
        <v>5182447</v>
      </c>
      <c r="T20" s="20">
        <v>5733372</v>
      </c>
      <c r="U20" s="20">
        <v>13941625</v>
      </c>
      <c r="V20" s="20">
        <v>36192805</v>
      </c>
      <c r="W20" s="20">
        <v>37981800</v>
      </c>
      <c r="X20" s="20">
        <v>-1788995</v>
      </c>
      <c r="Y20" s="160">
        <v>-4.71</v>
      </c>
      <c r="Z20" s="96">
        <v>37981800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12677</v>
      </c>
      <c r="P21" s="26">
        <v>0</v>
      </c>
      <c r="Q21" s="26">
        <v>12677</v>
      </c>
      <c r="R21" s="26">
        <v>0</v>
      </c>
      <c r="S21" s="26">
        <v>0</v>
      </c>
      <c r="T21" s="26">
        <v>0</v>
      </c>
      <c r="U21" s="26">
        <v>0</v>
      </c>
      <c r="V21" s="48">
        <v>12677</v>
      </c>
      <c r="W21" s="26">
        <v>0</v>
      </c>
      <c r="X21" s="26">
        <v>12677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478086023</v>
      </c>
      <c r="D22" s="165">
        <f t="shared" si="0"/>
        <v>437464259</v>
      </c>
      <c r="E22" s="166">
        <f t="shared" si="0"/>
        <v>451626511</v>
      </c>
      <c r="F22" s="166">
        <f t="shared" si="0"/>
        <v>59519190</v>
      </c>
      <c r="G22" s="166">
        <f t="shared" si="0"/>
        <v>36310018</v>
      </c>
      <c r="H22" s="166">
        <f t="shared" si="0"/>
        <v>37661197</v>
      </c>
      <c r="I22" s="166">
        <f t="shared" si="0"/>
        <v>133490405</v>
      </c>
      <c r="J22" s="166">
        <f t="shared" si="0"/>
        <v>33104473</v>
      </c>
      <c r="K22" s="166">
        <f t="shared" si="0"/>
        <v>55319470</v>
      </c>
      <c r="L22" s="166">
        <f t="shared" si="0"/>
        <v>34612760</v>
      </c>
      <c r="M22" s="166">
        <f t="shared" si="0"/>
        <v>123036703</v>
      </c>
      <c r="N22" s="166">
        <f t="shared" si="0"/>
        <v>33273360</v>
      </c>
      <c r="O22" s="166">
        <f t="shared" si="0"/>
        <v>31376445</v>
      </c>
      <c r="P22" s="166">
        <f t="shared" si="0"/>
        <v>42502186</v>
      </c>
      <c r="Q22" s="166">
        <f t="shared" si="0"/>
        <v>107151991</v>
      </c>
      <c r="R22" s="166">
        <f t="shared" si="0"/>
        <v>36874377</v>
      </c>
      <c r="S22" s="166">
        <f t="shared" si="0"/>
        <v>36845000</v>
      </c>
      <c r="T22" s="166">
        <f t="shared" si="0"/>
        <v>40011985</v>
      </c>
      <c r="U22" s="166">
        <f t="shared" si="0"/>
        <v>113731362</v>
      </c>
      <c r="V22" s="166">
        <f t="shared" si="0"/>
        <v>477410461</v>
      </c>
      <c r="W22" s="166">
        <f t="shared" si="0"/>
        <v>451626511</v>
      </c>
      <c r="X22" s="166">
        <f t="shared" si="0"/>
        <v>25783950</v>
      </c>
      <c r="Y22" s="167">
        <f>+IF(W22&lt;&gt;0,+(X22/W22)*100,0)</f>
        <v>5.709131189599275</v>
      </c>
      <c r="Z22" s="164">
        <f>SUM(Z5:Z21)</f>
        <v>451626511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101159194</v>
      </c>
      <c r="D25" s="122">
        <v>132451955</v>
      </c>
      <c r="E25" s="26">
        <v>129377795</v>
      </c>
      <c r="F25" s="26">
        <v>10051905</v>
      </c>
      <c r="G25" s="26">
        <v>9350829</v>
      </c>
      <c r="H25" s="26">
        <v>9724446</v>
      </c>
      <c r="I25" s="26">
        <v>29127180</v>
      </c>
      <c r="J25" s="26">
        <v>9750249</v>
      </c>
      <c r="K25" s="26">
        <v>9950788</v>
      </c>
      <c r="L25" s="26">
        <v>10872558</v>
      </c>
      <c r="M25" s="26">
        <v>30573595</v>
      </c>
      <c r="N25" s="26">
        <v>9878588</v>
      </c>
      <c r="O25" s="26">
        <v>10029131</v>
      </c>
      <c r="P25" s="26">
        <v>9878998</v>
      </c>
      <c r="Q25" s="26">
        <v>29786717</v>
      </c>
      <c r="R25" s="26">
        <v>9697801</v>
      </c>
      <c r="S25" s="26">
        <v>9499939</v>
      </c>
      <c r="T25" s="26">
        <v>9950743</v>
      </c>
      <c r="U25" s="26">
        <v>29148483</v>
      </c>
      <c r="V25" s="26">
        <v>118635975</v>
      </c>
      <c r="W25" s="26">
        <v>129377795</v>
      </c>
      <c r="X25" s="26">
        <v>-10741820</v>
      </c>
      <c r="Y25" s="106">
        <v>-8.3</v>
      </c>
      <c r="Z25" s="121">
        <v>129377795</v>
      </c>
    </row>
    <row r="26" spans="1:26" ht="13.5">
      <c r="A26" s="159" t="s">
        <v>37</v>
      </c>
      <c r="B26" s="158"/>
      <c r="C26" s="121">
        <v>4789839</v>
      </c>
      <c r="D26" s="122">
        <v>6271088</v>
      </c>
      <c r="E26" s="26">
        <v>6271088</v>
      </c>
      <c r="F26" s="26">
        <v>404402</v>
      </c>
      <c r="G26" s="26">
        <v>401761</v>
      </c>
      <c r="H26" s="26">
        <v>405081</v>
      </c>
      <c r="I26" s="26">
        <v>1211244</v>
      </c>
      <c r="J26" s="26">
        <v>401761</v>
      </c>
      <c r="K26" s="26">
        <v>404390</v>
      </c>
      <c r="L26" s="26">
        <v>404183</v>
      </c>
      <c r="M26" s="26">
        <v>1210334</v>
      </c>
      <c r="N26" s="26">
        <v>403939</v>
      </c>
      <c r="O26" s="26">
        <v>562165</v>
      </c>
      <c r="P26" s="26">
        <v>425084</v>
      </c>
      <c r="Q26" s="26">
        <v>1391188</v>
      </c>
      <c r="R26" s="26">
        <v>392744</v>
      </c>
      <c r="S26" s="26">
        <v>227179</v>
      </c>
      <c r="T26" s="26">
        <v>799909</v>
      </c>
      <c r="U26" s="26">
        <v>1419832</v>
      </c>
      <c r="V26" s="26">
        <v>5232598</v>
      </c>
      <c r="W26" s="26">
        <v>6271088</v>
      </c>
      <c r="X26" s="26">
        <v>-1038490</v>
      </c>
      <c r="Y26" s="106">
        <v>-16.56</v>
      </c>
      <c r="Z26" s="121">
        <v>6271088</v>
      </c>
    </row>
    <row r="27" spans="1:26" ht="13.5">
      <c r="A27" s="159" t="s">
        <v>117</v>
      </c>
      <c r="B27" s="158" t="s">
        <v>98</v>
      </c>
      <c r="C27" s="121">
        <v>29362088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41072620</v>
      </c>
      <c r="E28" s="26">
        <v>47601393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33455</v>
      </c>
      <c r="Q28" s="26">
        <v>33455</v>
      </c>
      <c r="R28" s="26">
        <v>0</v>
      </c>
      <c r="S28" s="26">
        <v>0</v>
      </c>
      <c r="T28" s="26">
        <v>0</v>
      </c>
      <c r="U28" s="26">
        <v>0</v>
      </c>
      <c r="V28" s="26">
        <v>33455</v>
      </c>
      <c r="W28" s="26">
        <v>47601393</v>
      </c>
      <c r="X28" s="26">
        <v>-47567938</v>
      </c>
      <c r="Y28" s="106">
        <v>-99.93</v>
      </c>
      <c r="Z28" s="121">
        <v>47601393</v>
      </c>
    </row>
    <row r="29" spans="1:26" ht="13.5">
      <c r="A29" s="159" t="s">
        <v>39</v>
      </c>
      <c r="B29" s="158"/>
      <c r="C29" s="121">
        <v>56886358</v>
      </c>
      <c r="D29" s="122">
        <v>26686579</v>
      </c>
      <c r="E29" s="26">
        <v>22133199</v>
      </c>
      <c r="F29" s="26">
        <v>44879</v>
      </c>
      <c r="G29" s="26">
        <v>0</v>
      </c>
      <c r="H29" s="26">
        <v>89759</v>
      </c>
      <c r="I29" s="26">
        <v>134638</v>
      </c>
      <c r="J29" s="26">
        <v>0</v>
      </c>
      <c r="K29" s="26">
        <v>89759</v>
      </c>
      <c r="L29" s="26">
        <v>10644722</v>
      </c>
      <c r="M29" s="26">
        <v>10734481</v>
      </c>
      <c r="N29" s="26">
        <v>44879</v>
      </c>
      <c r="O29" s="26">
        <v>44879</v>
      </c>
      <c r="P29" s="26">
        <v>11424</v>
      </c>
      <c r="Q29" s="26">
        <v>101182</v>
      </c>
      <c r="R29" s="26">
        <v>0</v>
      </c>
      <c r="S29" s="26">
        <v>89758</v>
      </c>
      <c r="T29" s="26">
        <v>8593056</v>
      </c>
      <c r="U29" s="26">
        <v>8682814</v>
      </c>
      <c r="V29" s="26">
        <v>19653115</v>
      </c>
      <c r="W29" s="26">
        <v>22133199</v>
      </c>
      <c r="X29" s="26">
        <v>-2480084</v>
      </c>
      <c r="Y29" s="106">
        <v>-11.21</v>
      </c>
      <c r="Z29" s="121">
        <v>22133199</v>
      </c>
    </row>
    <row r="30" spans="1:26" ht="13.5">
      <c r="A30" s="159" t="s">
        <v>118</v>
      </c>
      <c r="B30" s="158" t="s">
        <v>95</v>
      </c>
      <c r="C30" s="121">
        <v>113653705</v>
      </c>
      <c r="D30" s="122">
        <v>136285148</v>
      </c>
      <c r="E30" s="26">
        <v>136285148</v>
      </c>
      <c r="F30" s="26">
        <v>11330455</v>
      </c>
      <c r="G30" s="26">
        <v>15733830</v>
      </c>
      <c r="H30" s="26">
        <v>16848237</v>
      </c>
      <c r="I30" s="26">
        <v>43912522</v>
      </c>
      <c r="J30" s="26">
        <v>698188</v>
      </c>
      <c r="K30" s="26">
        <v>13210530</v>
      </c>
      <c r="L30" s="26">
        <v>12310274</v>
      </c>
      <c r="M30" s="26">
        <v>26218992</v>
      </c>
      <c r="N30" s="26">
        <v>10815849</v>
      </c>
      <c r="O30" s="26">
        <v>13916100</v>
      </c>
      <c r="P30" s="26">
        <v>10782655</v>
      </c>
      <c r="Q30" s="26">
        <v>35514604</v>
      </c>
      <c r="R30" s="26">
        <v>11604586</v>
      </c>
      <c r="S30" s="26">
        <v>10745314</v>
      </c>
      <c r="T30" s="26">
        <v>13313792</v>
      </c>
      <c r="U30" s="26">
        <v>35663692</v>
      </c>
      <c r="V30" s="26">
        <v>141309810</v>
      </c>
      <c r="W30" s="26">
        <v>136285148</v>
      </c>
      <c r="X30" s="26">
        <v>5024662</v>
      </c>
      <c r="Y30" s="106">
        <v>3.69</v>
      </c>
      <c r="Z30" s="121">
        <v>136285148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35133015</v>
      </c>
      <c r="D32" s="122">
        <v>45920016</v>
      </c>
      <c r="E32" s="26">
        <v>46764295</v>
      </c>
      <c r="F32" s="26">
        <v>1352525</v>
      </c>
      <c r="G32" s="26">
        <v>2842823</v>
      </c>
      <c r="H32" s="26">
        <v>2782859</v>
      </c>
      <c r="I32" s="26">
        <v>6978207</v>
      </c>
      <c r="J32" s="26">
        <v>4724976</v>
      </c>
      <c r="K32" s="26">
        <v>3845032</v>
      </c>
      <c r="L32" s="26">
        <v>3932515</v>
      </c>
      <c r="M32" s="26">
        <v>12502523</v>
      </c>
      <c r="N32" s="26">
        <v>3199809</v>
      </c>
      <c r="O32" s="26">
        <v>3784879</v>
      </c>
      <c r="P32" s="26">
        <v>3720829</v>
      </c>
      <c r="Q32" s="26">
        <v>10705517</v>
      </c>
      <c r="R32" s="26">
        <v>3203091</v>
      </c>
      <c r="S32" s="26">
        <v>3841379</v>
      </c>
      <c r="T32" s="26">
        <v>4671784</v>
      </c>
      <c r="U32" s="26">
        <v>11716254</v>
      </c>
      <c r="V32" s="26">
        <v>41902501</v>
      </c>
      <c r="W32" s="26">
        <v>46764295</v>
      </c>
      <c r="X32" s="26">
        <v>-4861794</v>
      </c>
      <c r="Y32" s="106">
        <v>-10.4</v>
      </c>
      <c r="Z32" s="121">
        <v>46764295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80736</v>
      </c>
      <c r="O33" s="26">
        <v>0</v>
      </c>
      <c r="P33" s="26">
        <v>0</v>
      </c>
      <c r="Q33" s="26">
        <v>80736</v>
      </c>
      <c r="R33" s="26">
        <v>0</v>
      </c>
      <c r="S33" s="26">
        <v>0</v>
      </c>
      <c r="T33" s="26">
        <v>0</v>
      </c>
      <c r="U33" s="26">
        <v>0</v>
      </c>
      <c r="V33" s="26">
        <v>80736</v>
      </c>
      <c r="W33" s="26">
        <v>0</v>
      </c>
      <c r="X33" s="26">
        <v>80736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56505711</v>
      </c>
      <c r="D34" s="122">
        <v>89738022</v>
      </c>
      <c r="E34" s="26">
        <v>98390023</v>
      </c>
      <c r="F34" s="26">
        <v>3748472</v>
      </c>
      <c r="G34" s="26">
        <v>3330405</v>
      </c>
      <c r="H34" s="26">
        <v>4259052</v>
      </c>
      <c r="I34" s="26">
        <v>11337929</v>
      </c>
      <c r="J34" s="26">
        <v>5051689</v>
      </c>
      <c r="K34" s="26">
        <v>6756693</v>
      </c>
      <c r="L34" s="26">
        <v>4184729</v>
      </c>
      <c r="M34" s="26">
        <v>15993111</v>
      </c>
      <c r="N34" s="26">
        <v>4644647</v>
      </c>
      <c r="O34" s="26">
        <v>6533545</v>
      </c>
      <c r="P34" s="26">
        <v>6789169</v>
      </c>
      <c r="Q34" s="26">
        <v>17967361</v>
      </c>
      <c r="R34" s="26">
        <v>4295367</v>
      </c>
      <c r="S34" s="26">
        <v>3870229</v>
      </c>
      <c r="T34" s="26">
        <v>-1435852</v>
      </c>
      <c r="U34" s="26">
        <v>6729744</v>
      </c>
      <c r="V34" s="26">
        <v>52028145</v>
      </c>
      <c r="W34" s="26">
        <v>98390023</v>
      </c>
      <c r="X34" s="26">
        <v>-46361878</v>
      </c>
      <c r="Y34" s="106">
        <v>-47.12</v>
      </c>
      <c r="Z34" s="121">
        <v>98390023</v>
      </c>
    </row>
    <row r="35" spans="1:26" ht="13.5">
      <c r="A35" s="157" t="s">
        <v>123</v>
      </c>
      <c r="B35" s="161"/>
      <c r="C35" s="121">
        <v>16020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894248</v>
      </c>
      <c r="O35" s="26">
        <v>0</v>
      </c>
      <c r="P35" s="26">
        <v>0</v>
      </c>
      <c r="Q35" s="26">
        <v>894248</v>
      </c>
      <c r="R35" s="26">
        <v>26738</v>
      </c>
      <c r="S35" s="26">
        <v>436705</v>
      </c>
      <c r="T35" s="26">
        <v>399370</v>
      </c>
      <c r="U35" s="26">
        <v>862813</v>
      </c>
      <c r="V35" s="26">
        <v>1757061</v>
      </c>
      <c r="W35" s="26">
        <v>0</v>
      </c>
      <c r="X35" s="26">
        <v>1757061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397505930</v>
      </c>
      <c r="D36" s="165">
        <f t="shared" si="1"/>
        <v>478425428</v>
      </c>
      <c r="E36" s="166">
        <f t="shared" si="1"/>
        <v>486822941</v>
      </c>
      <c r="F36" s="166">
        <f t="shared" si="1"/>
        <v>26932638</v>
      </c>
      <c r="G36" s="166">
        <f t="shared" si="1"/>
        <v>31659648</v>
      </c>
      <c r="H36" s="166">
        <f t="shared" si="1"/>
        <v>34109434</v>
      </c>
      <c r="I36" s="166">
        <f t="shared" si="1"/>
        <v>92701720</v>
      </c>
      <c r="J36" s="166">
        <f t="shared" si="1"/>
        <v>20626863</v>
      </c>
      <c r="K36" s="166">
        <f t="shared" si="1"/>
        <v>34257192</v>
      </c>
      <c r="L36" s="166">
        <f t="shared" si="1"/>
        <v>42348981</v>
      </c>
      <c r="M36" s="166">
        <f t="shared" si="1"/>
        <v>97233036</v>
      </c>
      <c r="N36" s="166">
        <f t="shared" si="1"/>
        <v>29962695</v>
      </c>
      <c r="O36" s="166">
        <f t="shared" si="1"/>
        <v>34870699</v>
      </c>
      <c r="P36" s="166">
        <f t="shared" si="1"/>
        <v>31641614</v>
      </c>
      <c r="Q36" s="166">
        <f t="shared" si="1"/>
        <v>96475008</v>
      </c>
      <c r="R36" s="166">
        <f t="shared" si="1"/>
        <v>29220327</v>
      </c>
      <c r="S36" s="166">
        <f t="shared" si="1"/>
        <v>28710503</v>
      </c>
      <c r="T36" s="166">
        <f t="shared" si="1"/>
        <v>36292802</v>
      </c>
      <c r="U36" s="166">
        <f t="shared" si="1"/>
        <v>94223632</v>
      </c>
      <c r="V36" s="166">
        <f t="shared" si="1"/>
        <v>380633396</v>
      </c>
      <c r="W36" s="166">
        <f t="shared" si="1"/>
        <v>486822941</v>
      </c>
      <c r="X36" s="166">
        <f t="shared" si="1"/>
        <v>-106189545</v>
      </c>
      <c r="Y36" s="167">
        <f>+IF(W36&lt;&gt;0,+(X36/W36)*100,0)</f>
        <v>-21.812765187661935</v>
      </c>
      <c r="Z36" s="164">
        <f>SUM(Z25:Z35)</f>
        <v>486822941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80580093</v>
      </c>
      <c r="D38" s="176">
        <f t="shared" si="2"/>
        <v>-40961169</v>
      </c>
      <c r="E38" s="72">
        <f t="shared" si="2"/>
        <v>-35196430</v>
      </c>
      <c r="F38" s="72">
        <f t="shared" si="2"/>
        <v>32586552</v>
      </c>
      <c r="G38" s="72">
        <f t="shared" si="2"/>
        <v>4650370</v>
      </c>
      <c r="H38" s="72">
        <f t="shared" si="2"/>
        <v>3551763</v>
      </c>
      <c r="I38" s="72">
        <f t="shared" si="2"/>
        <v>40788685</v>
      </c>
      <c r="J38" s="72">
        <f t="shared" si="2"/>
        <v>12477610</v>
      </c>
      <c r="K38" s="72">
        <f t="shared" si="2"/>
        <v>21062278</v>
      </c>
      <c r="L38" s="72">
        <f t="shared" si="2"/>
        <v>-7736221</v>
      </c>
      <c r="M38" s="72">
        <f t="shared" si="2"/>
        <v>25803667</v>
      </c>
      <c r="N38" s="72">
        <f t="shared" si="2"/>
        <v>3310665</v>
      </c>
      <c r="O38" s="72">
        <f t="shared" si="2"/>
        <v>-3494254</v>
      </c>
      <c r="P38" s="72">
        <f t="shared" si="2"/>
        <v>10860572</v>
      </c>
      <c r="Q38" s="72">
        <f t="shared" si="2"/>
        <v>10676983</v>
      </c>
      <c r="R38" s="72">
        <f t="shared" si="2"/>
        <v>7654050</v>
      </c>
      <c r="S38" s="72">
        <f t="shared" si="2"/>
        <v>8134497</v>
      </c>
      <c r="T38" s="72">
        <f t="shared" si="2"/>
        <v>3719183</v>
      </c>
      <c r="U38" s="72">
        <f t="shared" si="2"/>
        <v>19507730</v>
      </c>
      <c r="V38" s="72">
        <f t="shared" si="2"/>
        <v>96777065</v>
      </c>
      <c r="W38" s="72">
        <f>IF(E22=E36,0,W22-W36)</f>
        <v>-35196430</v>
      </c>
      <c r="X38" s="72">
        <f t="shared" si="2"/>
        <v>131973495</v>
      </c>
      <c r="Y38" s="177">
        <f>+IF(W38&lt;&gt;0,+(X38/W38)*100,0)</f>
        <v>-374.96273059512004</v>
      </c>
      <c r="Z38" s="175">
        <f>+Z22-Z36</f>
        <v>-35196430</v>
      </c>
    </row>
    <row r="39" spans="1:26" ht="13.5">
      <c r="A39" s="157" t="s">
        <v>45</v>
      </c>
      <c r="B39" s="161"/>
      <c r="C39" s="121">
        <v>0</v>
      </c>
      <c r="D39" s="122">
        <v>19219000</v>
      </c>
      <c r="E39" s="26">
        <v>153734180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140541556</v>
      </c>
      <c r="U39" s="26">
        <v>140541556</v>
      </c>
      <c r="V39" s="26">
        <v>140541556</v>
      </c>
      <c r="W39" s="26">
        <v>153734180</v>
      </c>
      <c r="X39" s="26">
        <v>-13192624</v>
      </c>
      <c r="Y39" s="106">
        <v>-8.58</v>
      </c>
      <c r="Z39" s="121">
        <v>153734180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80580093</v>
      </c>
      <c r="D42" s="183">
        <f t="shared" si="3"/>
        <v>-21742169</v>
      </c>
      <c r="E42" s="54">
        <f t="shared" si="3"/>
        <v>118537750</v>
      </c>
      <c r="F42" s="54">
        <f t="shared" si="3"/>
        <v>32586552</v>
      </c>
      <c r="G42" s="54">
        <f t="shared" si="3"/>
        <v>4650370</v>
      </c>
      <c r="H42" s="54">
        <f t="shared" si="3"/>
        <v>3551763</v>
      </c>
      <c r="I42" s="54">
        <f t="shared" si="3"/>
        <v>40788685</v>
      </c>
      <c r="J42" s="54">
        <f t="shared" si="3"/>
        <v>12477610</v>
      </c>
      <c r="K42" s="54">
        <f t="shared" si="3"/>
        <v>21062278</v>
      </c>
      <c r="L42" s="54">
        <f t="shared" si="3"/>
        <v>-7736221</v>
      </c>
      <c r="M42" s="54">
        <f t="shared" si="3"/>
        <v>25803667</v>
      </c>
      <c r="N42" s="54">
        <f t="shared" si="3"/>
        <v>3310665</v>
      </c>
      <c r="O42" s="54">
        <f t="shared" si="3"/>
        <v>-3494254</v>
      </c>
      <c r="P42" s="54">
        <f t="shared" si="3"/>
        <v>10860572</v>
      </c>
      <c r="Q42" s="54">
        <f t="shared" si="3"/>
        <v>10676983</v>
      </c>
      <c r="R42" s="54">
        <f t="shared" si="3"/>
        <v>7654050</v>
      </c>
      <c r="S42" s="54">
        <f t="shared" si="3"/>
        <v>8134497</v>
      </c>
      <c r="T42" s="54">
        <f t="shared" si="3"/>
        <v>144260739</v>
      </c>
      <c r="U42" s="54">
        <f t="shared" si="3"/>
        <v>160049286</v>
      </c>
      <c r="V42" s="54">
        <f t="shared" si="3"/>
        <v>237318621</v>
      </c>
      <c r="W42" s="54">
        <f t="shared" si="3"/>
        <v>118537750</v>
      </c>
      <c r="X42" s="54">
        <f t="shared" si="3"/>
        <v>118780871</v>
      </c>
      <c r="Y42" s="184">
        <f>+IF(W42&lt;&gt;0,+(X42/W42)*100,0)</f>
        <v>100.20510006306007</v>
      </c>
      <c r="Z42" s="182">
        <f>SUM(Z38:Z41)</f>
        <v>118537750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80580093</v>
      </c>
      <c r="D44" s="187">
        <f t="shared" si="4"/>
        <v>-21742169</v>
      </c>
      <c r="E44" s="43">
        <f t="shared" si="4"/>
        <v>118537750</v>
      </c>
      <c r="F44" s="43">
        <f t="shared" si="4"/>
        <v>32586552</v>
      </c>
      <c r="G44" s="43">
        <f t="shared" si="4"/>
        <v>4650370</v>
      </c>
      <c r="H44" s="43">
        <f t="shared" si="4"/>
        <v>3551763</v>
      </c>
      <c r="I44" s="43">
        <f t="shared" si="4"/>
        <v>40788685</v>
      </c>
      <c r="J44" s="43">
        <f t="shared" si="4"/>
        <v>12477610</v>
      </c>
      <c r="K44" s="43">
        <f t="shared" si="4"/>
        <v>21062278</v>
      </c>
      <c r="L44" s="43">
        <f t="shared" si="4"/>
        <v>-7736221</v>
      </c>
      <c r="M44" s="43">
        <f t="shared" si="4"/>
        <v>25803667</v>
      </c>
      <c r="N44" s="43">
        <f t="shared" si="4"/>
        <v>3310665</v>
      </c>
      <c r="O44" s="43">
        <f t="shared" si="4"/>
        <v>-3494254</v>
      </c>
      <c r="P44" s="43">
        <f t="shared" si="4"/>
        <v>10860572</v>
      </c>
      <c r="Q44" s="43">
        <f t="shared" si="4"/>
        <v>10676983</v>
      </c>
      <c r="R44" s="43">
        <f t="shared" si="4"/>
        <v>7654050</v>
      </c>
      <c r="S44" s="43">
        <f t="shared" si="4"/>
        <v>8134497</v>
      </c>
      <c r="T44" s="43">
        <f t="shared" si="4"/>
        <v>144260739</v>
      </c>
      <c r="U44" s="43">
        <f t="shared" si="4"/>
        <v>160049286</v>
      </c>
      <c r="V44" s="43">
        <f t="shared" si="4"/>
        <v>237318621</v>
      </c>
      <c r="W44" s="43">
        <f t="shared" si="4"/>
        <v>118537750</v>
      </c>
      <c r="X44" s="43">
        <f t="shared" si="4"/>
        <v>118780871</v>
      </c>
      <c r="Y44" s="188">
        <f>+IF(W44&lt;&gt;0,+(X44/W44)*100,0)</f>
        <v>100.20510006306007</v>
      </c>
      <c r="Z44" s="186">
        <f>+Z42-Z43</f>
        <v>118537750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80580093</v>
      </c>
      <c r="D46" s="183">
        <f t="shared" si="5"/>
        <v>-21742169</v>
      </c>
      <c r="E46" s="54">
        <f t="shared" si="5"/>
        <v>118537750</v>
      </c>
      <c r="F46" s="54">
        <f t="shared" si="5"/>
        <v>32586552</v>
      </c>
      <c r="G46" s="54">
        <f t="shared" si="5"/>
        <v>4650370</v>
      </c>
      <c r="H46" s="54">
        <f t="shared" si="5"/>
        <v>3551763</v>
      </c>
      <c r="I46" s="54">
        <f t="shared" si="5"/>
        <v>40788685</v>
      </c>
      <c r="J46" s="54">
        <f t="shared" si="5"/>
        <v>12477610</v>
      </c>
      <c r="K46" s="54">
        <f t="shared" si="5"/>
        <v>21062278</v>
      </c>
      <c r="L46" s="54">
        <f t="shared" si="5"/>
        <v>-7736221</v>
      </c>
      <c r="M46" s="54">
        <f t="shared" si="5"/>
        <v>25803667</v>
      </c>
      <c r="N46" s="54">
        <f t="shared" si="5"/>
        <v>3310665</v>
      </c>
      <c r="O46" s="54">
        <f t="shared" si="5"/>
        <v>-3494254</v>
      </c>
      <c r="P46" s="54">
        <f t="shared" si="5"/>
        <v>10860572</v>
      </c>
      <c r="Q46" s="54">
        <f t="shared" si="5"/>
        <v>10676983</v>
      </c>
      <c r="R46" s="54">
        <f t="shared" si="5"/>
        <v>7654050</v>
      </c>
      <c r="S46" s="54">
        <f t="shared" si="5"/>
        <v>8134497</v>
      </c>
      <c r="T46" s="54">
        <f t="shared" si="5"/>
        <v>144260739</v>
      </c>
      <c r="U46" s="54">
        <f t="shared" si="5"/>
        <v>160049286</v>
      </c>
      <c r="V46" s="54">
        <f t="shared" si="5"/>
        <v>237318621</v>
      </c>
      <c r="W46" s="54">
        <f t="shared" si="5"/>
        <v>118537750</v>
      </c>
      <c r="X46" s="54">
        <f t="shared" si="5"/>
        <v>118780871</v>
      </c>
      <c r="Y46" s="184">
        <f>+IF(W46&lt;&gt;0,+(X46/W46)*100,0)</f>
        <v>100.20510006306007</v>
      </c>
      <c r="Z46" s="182">
        <f>SUM(Z44:Z45)</f>
        <v>118537750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-162334180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-162334180</v>
      </c>
      <c r="X47" s="26">
        <v>162334180</v>
      </c>
      <c r="Y47" s="106">
        <v>-100</v>
      </c>
      <c r="Z47" s="121">
        <v>-162334180</v>
      </c>
    </row>
    <row r="48" spans="1:26" ht="13.5">
      <c r="A48" s="191" t="s">
        <v>48</v>
      </c>
      <c r="B48" s="192"/>
      <c r="C48" s="193">
        <f aca="true" t="shared" si="6" ref="C48:X48">SUM(C46:C47)</f>
        <v>80580093</v>
      </c>
      <c r="D48" s="194">
        <f t="shared" si="6"/>
        <v>-21742169</v>
      </c>
      <c r="E48" s="195">
        <f t="shared" si="6"/>
        <v>-43796430</v>
      </c>
      <c r="F48" s="195">
        <f t="shared" si="6"/>
        <v>32586552</v>
      </c>
      <c r="G48" s="196">
        <f t="shared" si="6"/>
        <v>4650370</v>
      </c>
      <c r="H48" s="196">
        <f t="shared" si="6"/>
        <v>3551763</v>
      </c>
      <c r="I48" s="196">
        <f t="shared" si="6"/>
        <v>40788685</v>
      </c>
      <c r="J48" s="196">
        <f t="shared" si="6"/>
        <v>12477610</v>
      </c>
      <c r="K48" s="196">
        <f t="shared" si="6"/>
        <v>21062278</v>
      </c>
      <c r="L48" s="195">
        <f t="shared" si="6"/>
        <v>-7736221</v>
      </c>
      <c r="M48" s="195">
        <f t="shared" si="6"/>
        <v>25803667</v>
      </c>
      <c r="N48" s="196">
        <f t="shared" si="6"/>
        <v>3310665</v>
      </c>
      <c r="O48" s="196">
        <f t="shared" si="6"/>
        <v>-3494254</v>
      </c>
      <c r="P48" s="196">
        <f t="shared" si="6"/>
        <v>10860572</v>
      </c>
      <c r="Q48" s="196">
        <f t="shared" si="6"/>
        <v>10676983</v>
      </c>
      <c r="R48" s="196">
        <f t="shared" si="6"/>
        <v>7654050</v>
      </c>
      <c r="S48" s="195">
        <f t="shared" si="6"/>
        <v>8134497</v>
      </c>
      <c r="T48" s="195">
        <f t="shared" si="6"/>
        <v>144260739</v>
      </c>
      <c r="U48" s="196">
        <f t="shared" si="6"/>
        <v>160049286</v>
      </c>
      <c r="V48" s="196">
        <f t="shared" si="6"/>
        <v>237318621</v>
      </c>
      <c r="W48" s="196">
        <f t="shared" si="6"/>
        <v>-43796430</v>
      </c>
      <c r="X48" s="196">
        <f t="shared" si="6"/>
        <v>281115051</v>
      </c>
      <c r="Y48" s="197">
        <f>+IF(W48&lt;&gt;0,+(X48/W48)*100,0)</f>
        <v>-641.8675015292342</v>
      </c>
      <c r="Z48" s="198">
        <f>SUM(Z46:Z47)</f>
        <v>-43796430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5296888</v>
      </c>
      <c r="D5" s="120">
        <f t="shared" si="0"/>
        <v>7870000</v>
      </c>
      <c r="E5" s="66">
        <f t="shared" si="0"/>
        <v>9971869</v>
      </c>
      <c r="F5" s="66">
        <f t="shared" si="0"/>
        <v>0</v>
      </c>
      <c r="G5" s="66">
        <f t="shared" si="0"/>
        <v>998</v>
      </c>
      <c r="H5" s="66">
        <f t="shared" si="0"/>
        <v>0</v>
      </c>
      <c r="I5" s="66">
        <f t="shared" si="0"/>
        <v>998</v>
      </c>
      <c r="J5" s="66">
        <f t="shared" si="0"/>
        <v>0</v>
      </c>
      <c r="K5" s="66">
        <f t="shared" si="0"/>
        <v>2504900</v>
      </c>
      <c r="L5" s="66">
        <f t="shared" si="0"/>
        <v>10659</v>
      </c>
      <c r="M5" s="66">
        <f t="shared" si="0"/>
        <v>2515559</v>
      </c>
      <c r="N5" s="66">
        <f t="shared" si="0"/>
        <v>1615286</v>
      </c>
      <c r="O5" s="66">
        <f t="shared" si="0"/>
        <v>1118559</v>
      </c>
      <c r="P5" s="66">
        <f t="shared" si="0"/>
        <v>60808</v>
      </c>
      <c r="Q5" s="66">
        <f t="shared" si="0"/>
        <v>2794653</v>
      </c>
      <c r="R5" s="66">
        <f t="shared" si="0"/>
        <v>1330800</v>
      </c>
      <c r="S5" s="66">
        <f t="shared" si="0"/>
        <v>1207287</v>
      </c>
      <c r="T5" s="66">
        <f t="shared" si="0"/>
        <v>1947239</v>
      </c>
      <c r="U5" s="66">
        <f t="shared" si="0"/>
        <v>4485326</v>
      </c>
      <c r="V5" s="66">
        <f t="shared" si="0"/>
        <v>9796536</v>
      </c>
      <c r="W5" s="66">
        <f t="shared" si="0"/>
        <v>9971869</v>
      </c>
      <c r="X5" s="66">
        <f t="shared" si="0"/>
        <v>-175333</v>
      </c>
      <c r="Y5" s="103">
        <f>+IF(W5&lt;&gt;0,+(X5/W5)*100,0)</f>
        <v>-1.7582762067973416</v>
      </c>
      <c r="Z5" s="119">
        <f>SUM(Z6:Z8)</f>
        <v>9971869</v>
      </c>
    </row>
    <row r="6" spans="1:26" ht="13.5">
      <c r="A6" s="104" t="s">
        <v>74</v>
      </c>
      <c r="B6" s="102"/>
      <c r="C6" s="121">
        <v>255316</v>
      </c>
      <c r="D6" s="122">
        <v>890000</v>
      </c>
      <c r="E6" s="26">
        <v>600000</v>
      </c>
      <c r="F6" s="26"/>
      <c r="G6" s="26">
        <v>998</v>
      </c>
      <c r="H6" s="26"/>
      <c r="I6" s="26">
        <v>998</v>
      </c>
      <c r="J6" s="26"/>
      <c r="K6" s="26">
        <v>4900</v>
      </c>
      <c r="L6" s="26">
        <v>2670</v>
      </c>
      <c r="M6" s="26">
        <v>7570</v>
      </c>
      <c r="N6" s="26">
        <v>135250</v>
      </c>
      <c r="O6" s="26">
        <v>15028</v>
      </c>
      <c r="P6" s="26">
        <v>47650</v>
      </c>
      <c r="Q6" s="26">
        <v>197928</v>
      </c>
      <c r="R6" s="26">
        <v>222747</v>
      </c>
      <c r="S6" s="26">
        <v>-6942</v>
      </c>
      <c r="T6" s="26">
        <v>25465</v>
      </c>
      <c r="U6" s="26">
        <v>241270</v>
      </c>
      <c r="V6" s="26">
        <v>447766</v>
      </c>
      <c r="W6" s="26">
        <v>600000</v>
      </c>
      <c r="X6" s="26">
        <v>-152234</v>
      </c>
      <c r="Y6" s="106">
        <v>-25.37</v>
      </c>
      <c r="Z6" s="28">
        <v>600000</v>
      </c>
    </row>
    <row r="7" spans="1:26" ht="13.5">
      <c r="A7" s="104" t="s">
        <v>75</v>
      </c>
      <c r="B7" s="102"/>
      <c r="C7" s="123">
        <v>6019</v>
      </c>
      <c r="D7" s="124"/>
      <c r="E7" s="125">
        <v>122369</v>
      </c>
      <c r="F7" s="125"/>
      <c r="G7" s="125"/>
      <c r="H7" s="125"/>
      <c r="I7" s="125"/>
      <c r="J7" s="125"/>
      <c r="K7" s="125"/>
      <c r="L7" s="125"/>
      <c r="M7" s="125"/>
      <c r="N7" s="125">
        <v>107341</v>
      </c>
      <c r="O7" s="125"/>
      <c r="P7" s="125"/>
      <c r="Q7" s="125">
        <v>107341</v>
      </c>
      <c r="R7" s="125">
        <v>8053</v>
      </c>
      <c r="S7" s="125"/>
      <c r="T7" s="125"/>
      <c r="U7" s="125">
        <v>8053</v>
      </c>
      <c r="V7" s="125">
        <v>115394</v>
      </c>
      <c r="W7" s="125">
        <v>122369</v>
      </c>
      <c r="X7" s="125">
        <v>-6975</v>
      </c>
      <c r="Y7" s="107">
        <v>-5.7</v>
      </c>
      <c r="Z7" s="200">
        <v>122369</v>
      </c>
    </row>
    <row r="8" spans="1:26" ht="13.5">
      <c r="A8" s="104" t="s">
        <v>76</v>
      </c>
      <c r="B8" s="102"/>
      <c r="C8" s="121">
        <v>5035553</v>
      </c>
      <c r="D8" s="122">
        <v>6980000</v>
      </c>
      <c r="E8" s="26">
        <v>9249500</v>
      </c>
      <c r="F8" s="26"/>
      <c r="G8" s="26"/>
      <c r="H8" s="26"/>
      <c r="I8" s="26"/>
      <c r="J8" s="26"/>
      <c r="K8" s="26">
        <v>2500000</v>
      </c>
      <c r="L8" s="26">
        <v>7989</v>
      </c>
      <c r="M8" s="26">
        <v>2507989</v>
      </c>
      <c r="N8" s="26">
        <v>1372695</v>
      </c>
      <c r="O8" s="26">
        <v>1103531</v>
      </c>
      <c r="P8" s="26">
        <v>13158</v>
      </c>
      <c r="Q8" s="26">
        <v>2489384</v>
      </c>
      <c r="R8" s="26">
        <v>1100000</v>
      </c>
      <c r="S8" s="26">
        <v>1214229</v>
      </c>
      <c r="T8" s="26">
        <v>1921774</v>
      </c>
      <c r="U8" s="26">
        <v>4236003</v>
      </c>
      <c r="V8" s="26">
        <v>9233376</v>
      </c>
      <c r="W8" s="26">
        <v>9249500</v>
      </c>
      <c r="X8" s="26">
        <v>-16124</v>
      </c>
      <c r="Y8" s="106">
        <v>-0.17</v>
      </c>
      <c r="Z8" s="28">
        <v>9249500</v>
      </c>
    </row>
    <row r="9" spans="1:26" ht="13.5">
      <c r="A9" s="101" t="s">
        <v>77</v>
      </c>
      <c r="B9" s="102"/>
      <c r="C9" s="119">
        <f aca="true" t="shared" si="1" ref="C9:X9">SUM(C10:C14)</f>
        <v>6336444</v>
      </c>
      <c r="D9" s="120">
        <f t="shared" si="1"/>
        <v>11045000</v>
      </c>
      <c r="E9" s="66">
        <f t="shared" si="1"/>
        <v>19205100</v>
      </c>
      <c r="F9" s="66">
        <f t="shared" si="1"/>
        <v>0</v>
      </c>
      <c r="G9" s="66">
        <f t="shared" si="1"/>
        <v>395004</v>
      </c>
      <c r="H9" s="66">
        <f t="shared" si="1"/>
        <v>92347</v>
      </c>
      <c r="I9" s="66">
        <f t="shared" si="1"/>
        <v>487351</v>
      </c>
      <c r="J9" s="66">
        <f t="shared" si="1"/>
        <v>25833</v>
      </c>
      <c r="K9" s="66">
        <f t="shared" si="1"/>
        <v>707188</v>
      </c>
      <c r="L9" s="66">
        <f t="shared" si="1"/>
        <v>2849945</v>
      </c>
      <c r="M9" s="66">
        <f t="shared" si="1"/>
        <v>3582966</v>
      </c>
      <c r="N9" s="66">
        <f t="shared" si="1"/>
        <v>157900</v>
      </c>
      <c r="O9" s="66">
        <f t="shared" si="1"/>
        <v>772644</v>
      </c>
      <c r="P9" s="66">
        <f t="shared" si="1"/>
        <v>427522</v>
      </c>
      <c r="Q9" s="66">
        <f t="shared" si="1"/>
        <v>1358066</v>
      </c>
      <c r="R9" s="66">
        <f t="shared" si="1"/>
        <v>172973</v>
      </c>
      <c r="S9" s="66">
        <f t="shared" si="1"/>
        <v>767863</v>
      </c>
      <c r="T9" s="66">
        <f t="shared" si="1"/>
        <v>10246217</v>
      </c>
      <c r="U9" s="66">
        <f t="shared" si="1"/>
        <v>11187053</v>
      </c>
      <c r="V9" s="66">
        <f t="shared" si="1"/>
        <v>16615436</v>
      </c>
      <c r="W9" s="66">
        <f t="shared" si="1"/>
        <v>19205100</v>
      </c>
      <c r="X9" s="66">
        <f t="shared" si="1"/>
        <v>-2589664</v>
      </c>
      <c r="Y9" s="103">
        <f>+IF(W9&lt;&gt;0,+(X9/W9)*100,0)</f>
        <v>-13.484251579007658</v>
      </c>
      <c r="Z9" s="68">
        <f>SUM(Z10:Z14)</f>
        <v>19205100</v>
      </c>
    </row>
    <row r="10" spans="1:26" ht="13.5">
      <c r="A10" s="104" t="s">
        <v>78</v>
      </c>
      <c r="B10" s="102"/>
      <c r="C10" s="121">
        <v>3044667</v>
      </c>
      <c r="D10" s="122">
        <v>675000</v>
      </c>
      <c r="E10" s="26">
        <v>11999100</v>
      </c>
      <c r="F10" s="26"/>
      <c r="G10" s="26"/>
      <c r="H10" s="26">
        <v>68453</v>
      </c>
      <c r="I10" s="26">
        <v>68453</v>
      </c>
      <c r="J10" s="26">
        <v>25833</v>
      </c>
      <c r="K10" s="26">
        <v>491568</v>
      </c>
      <c r="L10" s="26">
        <v>61981</v>
      </c>
      <c r="M10" s="26">
        <v>579382</v>
      </c>
      <c r="N10" s="26"/>
      <c r="O10" s="26">
        <v>279518</v>
      </c>
      <c r="P10" s="26">
        <v>33350</v>
      </c>
      <c r="Q10" s="26">
        <v>312868</v>
      </c>
      <c r="R10" s="26"/>
      <c r="S10" s="26"/>
      <c r="T10" s="26"/>
      <c r="U10" s="26"/>
      <c r="V10" s="26">
        <v>960703</v>
      </c>
      <c r="W10" s="26">
        <v>11999100</v>
      </c>
      <c r="X10" s="26">
        <v>-11038397</v>
      </c>
      <c r="Y10" s="106">
        <v>-91.99</v>
      </c>
      <c r="Z10" s="28">
        <v>11999100</v>
      </c>
    </row>
    <row r="11" spans="1:26" ht="13.5">
      <c r="A11" s="104" t="s">
        <v>79</v>
      </c>
      <c r="B11" s="102"/>
      <c r="C11" s="121">
        <v>3291777</v>
      </c>
      <c r="D11" s="122">
        <v>2250000</v>
      </c>
      <c r="E11" s="26"/>
      <c r="F11" s="26"/>
      <c r="G11" s="26">
        <v>132125</v>
      </c>
      <c r="H11" s="26"/>
      <c r="I11" s="26">
        <v>132125</v>
      </c>
      <c r="J11" s="26"/>
      <c r="K11" s="26">
        <v>114970</v>
      </c>
      <c r="L11" s="26">
        <v>416352</v>
      </c>
      <c r="M11" s="26">
        <v>531322</v>
      </c>
      <c r="N11" s="26">
        <v>157900</v>
      </c>
      <c r="O11" s="26">
        <v>482626</v>
      </c>
      <c r="P11" s="26">
        <v>390023</v>
      </c>
      <c r="Q11" s="26">
        <v>1030549</v>
      </c>
      <c r="R11" s="26">
        <v>157293</v>
      </c>
      <c r="S11" s="26">
        <v>193378</v>
      </c>
      <c r="T11" s="26">
        <v>8672991</v>
      </c>
      <c r="U11" s="26">
        <v>9023662</v>
      </c>
      <c r="V11" s="26">
        <v>10717658</v>
      </c>
      <c r="W11" s="26"/>
      <c r="X11" s="26">
        <v>10717658</v>
      </c>
      <c r="Y11" s="106"/>
      <c r="Z11" s="28"/>
    </row>
    <row r="12" spans="1:26" ht="13.5">
      <c r="A12" s="104" t="s">
        <v>80</v>
      </c>
      <c r="B12" s="102"/>
      <c r="C12" s="121"/>
      <c r="D12" s="122">
        <v>8120000</v>
      </c>
      <c r="E12" s="26">
        <v>7206000</v>
      </c>
      <c r="F12" s="26"/>
      <c r="G12" s="26">
        <v>262879</v>
      </c>
      <c r="H12" s="26">
        <v>23894</v>
      </c>
      <c r="I12" s="26">
        <v>286773</v>
      </c>
      <c r="J12" s="26"/>
      <c r="K12" s="26">
        <v>100650</v>
      </c>
      <c r="L12" s="26">
        <v>2371612</v>
      </c>
      <c r="M12" s="26">
        <v>2472262</v>
      </c>
      <c r="N12" s="26"/>
      <c r="O12" s="26">
        <v>10500</v>
      </c>
      <c r="P12" s="26">
        <v>4149</v>
      </c>
      <c r="Q12" s="26">
        <v>14649</v>
      </c>
      <c r="R12" s="26">
        <v>15680</v>
      </c>
      <c r="S12" s="26">
        <v>574485</v>
      </c>
      <c r="T12" s="26">
        <v>1573226</v>
      </c>
      <c r="U12" s="26">
        <v>2163391</v>
      </c>
      <c r="V12" s="26">
        <v>4937075</v>
      </c>
      <c r="W12" s="26">
        <v>7206000</v>
      </c>
      <c r="X12" s="26">
        <v>-2268925</v>
      </c>
      <c r="Y12" s="106">
        <v>-31.49</v>
      </c>
      <c r="Z12" s="28">
        <v>7206000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31964584</v>
      </c>
      <c r="D15" s="120">
        <f t="shared" si="2"/>
        <v>5633000</v>
      </c>
      <c r="E15" s="66">
        <f t="shared" si="2"/>
        <v>43650426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3765964</v>
      </c>
      <c r="K15" s="66">
        <f t="shared" si="2"/>
        <v>403641</v>
      </c>
      <c r="L15" s="66">
        <f t="shared" si="2"/>
        <v>737016</v>
      </c>
      <c r="M15" s="66">
        <f t="shared" si="2"/>
        <v>4906621</v>
      </c>
      <c r="N15" s="66">
        <f t="shared" si="2"/>
        <v>1177411</v>
      </c>
      <c r="O15" s="66">
        <f t="shared" si="2"/>
        <v>0</v>
      </c>
      <c r="P15" s="66">
        <f t="shared" si="2"/>
        <v>427440</v>
      </c>
      <c r="Q15" s="66">
        <f t="shared" si="2"/>
        <v>1604851</v>
      </c>
      <c r="R15" s="66">
        <f t="shared" si="2"/>
        <v>38714</v>
      </c>
      <c r="S15" s="66">
        <f t="shared" si="2"/>
        <v>69720</v>
      </c>
      <c r="T15" s="66">
        <f t="shared" si="2"/>
        <v>36727705</v>
      </c>
      <c r="U15" s="66">
        <f t="shared" si="2"/>
        <v>36836139</v>
      </c>
      <c r="V15" s="66">
        <f t="shared" si="2"/>
        <v>43347611</v>
      </c>
      <c r="W15" s="66">
        <f t="shared" si="2"/>
        <v>43650426</v>
      </c>
      <c r="X15" s="66">
        <f t="shared" si="2"/>
        <v>-302815</v>
      </c>
      <c r="Y15" s="103">
        <f>+IF(W15&lt;&gt;0,+(X15/W15)*100,0)</f>
        <v>-0.693727479314864</v>
      </c>
      <c r="Z15" s="68">
        <f>SUM(Z16:Z18)</f>
        <v>43650426</v>
      </c>
    </row>
    <row r="16" spans="1:26" ht="13.5">
      <c r="A16" s="104" t="s">
        <v>84</v>
      </c>
      <c r="B16" s="102"/>
      <c r="C16" s="121">
        <v>85000</v>
      </c>
      <c r="D16" s="122"/>
      <c r="E16" s="26">
        <v>40000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12920</v>
      </c>
      <c r="Q16" s="26">
        <v>12920</v>
      </c>
      <c r="R16" s="26"/>
      <c r="S16" s="26"/>
      <c r="T16" s="26">
        <v>14633</v>
      </c>
      <c r="U16" s="26">
        <v>14633</v>
      </c>
      <c r="V16" s="26">
        <v>27553</v>
      </c>
      <c r="W16" s="26">
        <v>40000</v>
      </c>
      <c r="X16" s="26">
        <v>-12447</v>
      </c>
      <c r="Y16" s="106">
        <v>-31.12</v>
      </c>
      <c r="Z16" s="28">
        <v>40000</v>
      </c>
    </row>
    <row r="17" spans="1:26" ht="13.5">
      <c r="A17" s="104" t="s">
        <v>85</v>
      </c>
      <c r="B17" s="102"/>
      <c r="C17" s="121">
        <v>31618086</v>
      </c>
      <c r="D17" s="122">
        <v>5283000</v>
      </c>
      <c r="E17" s="26">
        <v>43260426</v>
      </c>
      <c r="F17" s="26"/>
      <c r="G17" s="26"/>
      <c r="H17" s="26"/>
      <c r="I17" s="26"/>
      <c r="J17" s="26">
        <v>3765964</v>
      </c>
      <c r="K17" s="26">
        <v>403641</v>
      </c>
      <c r="L17" s="26">
        <v>737016</v>
      </c>
      <c r="M17" s="26">
        <v>4906621</v>
      </c>
      <c r="N17" s="26">
        <v>1177411</v>
      </c>
      <c r="O17" s="26"/>
      <c r="P17" s="26">
        <v>376010</v>
      </c>
      <c r="Q17" s="26">
        <v>1553421</v>
      </c>
      <c r="R17" s="26"/>
      <c r="S17" s="26">
        <v>31296</v>
      </c>
      <c r="T17" s="26">
        <v>36713072</v>
      </c>
      <c r="U17" s="26">
        <v>36744368</v>
      </c>
      <c r="V17" s="26">
        <v>43204410</v>
      </c>
      <c r="W17" s="26">
        <v>43260426</v>
      </c>
      <c r="X17" s="26">
        <v>-56016</v>
      </c>
      <c r="Y17" s="106">
        <v>-0.13</v>
      </c>
      <c r="Z17" s="28">
        <v>43260426</v>
      </c>
    </row>
    <row r="18" spans="1:26" ht="13.5">
      <c r="A18" s="104" t="s">
        <v>86</v>
      </c>
      <c r="B18" s="102"/>
      <c r="C18" s="121">
        <v>261498</v>
      </c>
      <c r="D18" s="122">
        <v>350000</v>
      </c>
      <c r="E18" s="26">
        <v>350000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v>38510</v>
      </c>
      <c r="Q18" s="26">
        <v>38510</v>
      </c>
      <c r="R18" s="26">
        <v>38714</v>
      </c>
      <c r="S18" s="26">
        <v>38424</v>
      </c>
      <c r="T18" s="26"/>
      <c r="U18" s="26">
        <v>77138</v>
      </c>
      <c r="V18" s="26">
        <v>115648</v>
      </c>
      <c r="W18" s="26">
        <v>350000</v>
      </c>
      <c r="X18" s="26">
        <v>-234352</v>
      </c>
      <c r="Y18" s="106">
        <v>-66.96</v>
      </c>
      <c r="Z18" s="28">
        <v>350000</v>
      </c>
    </row>
    <row r="19" spans="1:26" ht="13.5">
      <c r="A19" s="101" t="s">
        <v>87</v>
      </c>
      <c r="B19" s="108"/>
      <c r="C19" s="119">
        <f aca="true" t="shared" si="3" ref="C19:X19">SUM(C20:C23)</f>
        <v>123887213</v>
      </c>
      <c r="D19" s="120">
        <f t="shared" si="3"/>
        <v>15687000</v>
      </c>
      <c r="E19" s="66">
        <f t="shared" si="3"/>
        <v>117153995</v>
      </c>
      <c r="F19" s="66">
        <f t="shared" si="3"/>
        <v>0</v>
      </c>
      <c r="G19" s="66">
        <f t="shared" si="3"/>
        <v>0</v>
      </c>
      <c r="H19" s="66">
        <f t="shared" si="3"/>
        <v>815842</v>
      </c>
      <c r="I19" s="66">
        <f t="shared" si="3"/>
        <v>815842</v>
      </c>
      <c r="J19" s="66">
        <f t="shared" si="3"/>
        <v>0</v>
      </c>
      <c r="K19" s="66">
        <f t="shared" si="3"/>
        <v>1640163</v>
      </c>
      <c r="L19" s="66">
        <f t="shared" si="3"/>
        <v>255910</v>
      </c>
      <c r="M19" s="66">
        <f t="shared" si="3"/>
        <v>1896073</v>
      </c>
      <c r="N19" s="66">
        <f t="shared" si="3"/>
        <v>1663502</v>
      </c>
      <c r="O19" s="66">
        <f t="shared" si="3"/>
        <v>444466</v>
      </c>
      <c r="P19" s="66">
        <f t="shared" si="3"/>
        <v>700644</v>
      </c>
      <c r="Q19" s="66">
        <f t="shared" si="3"/>
        <v>2808612</v>
      </c>
      <c r="R19" s="66">
        <f t="shared" si="3"/>
        <v>76408</v>
      </c>
      <c r="S19" s="66">
        <f t="shared" si="3"/>
        <v>487738</v>
      </c>
      <c r="T19" s="66">
        <f t="shared" si="3"/>
        <v>104752933</v>
      </c>
      <c r="U19" s="66">
        <f t="shared" si="3"/>
        <v>105317079</v>
      </c>
      <c r="V19" s="66">
        <f t="shared" si="3"/>
        <v>110837606</v>
      </c>
      <c r="W19" s="66">
        <f t="shared" si="3"/>
        <v>117153995</v>
      </c>
      <c r="X19" s="66">
        <f t="shared" si="3"/>
        <v>-6316389</v>
      </c>
      <c r="Y19" s="103">
        <f>+IF(W19&lt;&gt;0,+(X19/W19)*100,0)</f>
        <v>-5.391526767823837</v>
      </c>
      <c r="Z19" s="68">
        <f>SUM(Z20:Z23)</f>
        <v>117153995</v>
      </c>
    </row>
    <row r="20" spans="1:26" ht="13.5">
      <c r="A20" s="104" t="s">
        <v>88</v>
      </c>
      <c r="B20" s="102"/>
      <c r="C20" s="121">
        <v>103207719</v>
      </c>
      <c r="D20" s="122">
        <v>2750000</v>
      </c>
      <c r="E20" s="26">
        <v>27833190</v>
      </c>
      <c r="F20" s="26"/>
      <c r="G20" s="26"/>
      <c r="H20" s="26"/>
      <c r="I20" s="26"/>
      <c r="J20" s="26"/>
      <c r="K20" s="26"/>
      <c r="L20" s="26"/>
      <c r="M20" s="26"/>
      <c r="N20" s="26">
        <v>165000</v>
      </c>
      <c r="O20" s="26"/>
      <c r="P20" s="26">
        <v>94815</v>
      </c>
      <c r="Q20" s="26">
        <v>259815</v>
      </c>
      <c r="R20" s="26"/>
      <c r="S20" s="26">
        <v>59245</v>
      </c>
      <c r="T20" s="26">
        <v>26995909</v>
      </c>
      <c r="U20" s="26">
        <v>27055154</v>
      </c>
      <c r="V20" s="26">
        <v>27314969</v>
      </c>
      <c r="W20" s="26">
        <v>27833190</v>
      </c>
      <c r="X20" s="26">
        <v>-518221</v>
      </c>
      <c r="Y20" s="106">
        <v>-1.86</v>
      </c>
      <c r="Z20" s="28">
        <v>27833190</v>
      </c>
    </row>
    <row r="21" spans="1:26" ht="13.5">
      <c r="A21" s="104" t="s">
        <v>89</v>
      </c>
      <c r="B21" s="102"/>
      <c r="C21" s="121">
        <v>8483869</v>
      </c>
      <c r="D21" s="122">
        <v>2766000</v>
      </c>
      <c r="E21" s="26">
        <v>38694745</v>
      </c>
      <c r="F21" s="26"/>
      <c r="G21" s="26"/>
      <c r="H21" s="26">
        <v>788142</v>
      </c>
      <c r="I21" s="26">
        <v>788142</v>
      </c>
      <c r="J21" s="26"/>
      <c r="K21" s="26">
        <v>179816</v>
      </c>
      <c r="L21" s="26">
        <v>255910</v>
      </c>
      <c r="M21" s="26">
        <v>435726</v>
      </c>
      <c r="N21" s="26">
        <v>174025</v>
      </c>
      <c r="O21" s="26">
        <v>359906</v>
      </c>
      <c r="P21" s="26">
        <v>53597</v>
      </c>
      <c r="Q21" s="26">
        <v>587528</v>
      </c>
      <c r="R21" s="26">
        <v>56289</v>
      </c>
      <c r="S21" s="26">
        <v>180</v>
      </c>
      <c r="T21" s="26">
        <v>35834219</v>
      </c>
      <c r="U21" s="26">
        <v>35890688</v>
      </c>
      <c r="V21" s="26">
        <v>37702084</v>
      </c>
      <c r="W21" s="26">
        <v>38694745</v>
      </c>
      <c r="X21" s="26">
        <v>-992661</v>
      </c>
      <c r="Y21" s="106">
        <v>-2.57</v>
      </c>
      <c r="Z21" s="28">
        <v>38694745</v>
      </c>
    </row>
    <row r="22" spans="1:26" ht="13.5">
      <c r="A22" s="104" t="s">
        <v>90</v>
      </c>
      <c r="B22" s="102"/>
      <c r="C22" s="123">
        <v>10765719</v>
      </c>
      <c r="D22" s="124">
        <v>3040000</v>
      </c>
      <c r="E22" s="125">
        <v>42304860</v>
      </c>
      <c r="F22" s="125"/>
      <c r="G22" s="125"/>
      <c r="H22" s="125"/>
      <c r="I22" s="125"/>
      <c r="J22" s="125"/>
      <c r="K22" s="125">
        <v>1407717</v>
      </c>
      <c r="L22" s="125"/>
      <c r="M22" s="125">
        <v>1407717</v>
      </c>
      <c r="N22" s="125">
        <v>1324477</v>
      </c>
      <c r="O22" s="125">
        <v>84560</v>
      </c>
      <c r="P22" s="125">
        <v>420653</v>
      </c>
      <c r="Q22" s="125">
        <v>1829690</v>
      </c>
      <c r="R22" s="125">
        <v>20119</v>
      </c>
      <c r="S22" s="125"/>
      <c r="T22" s="125">
        <v>38178099</v>
      </c>
      <c r="U22" s="125">
        <v>38198218</v>
      </c>
      <c r="V22" s="125">
        <v>41435625</v>
      </c>
      <c r="W22" s="125">
        <v>42304860</v>
      </c>
      <c r="X22" s="125">
        <v>-869235</v>
      </c>
      <c r="Y22" s="107">
        <v>-2.05</v>
      </c>
      <c r="Z22" s="200">
        <v>42304860</v>
      </c>
    </row>
    <row r="23" spans="1:26" ht="13.5">
      <c r="A23" s="104" t="s">
        <v>91</v>
      </c>
      <c r="B23" s="102"/>
      <c r="C23" s="121">
        <v>1429906</v>
      </c>
      <c r="D23" s="122">
        <v>7131000</v>
      </c>
      <c r="E23" s="26">
        <v>8321200</v>
      </c>
      <c r="F23" s="26"/>
      <c r="G23" s="26"/>
      <c r="H23" s="26">
        <v>27700</v>
      </c>
      <c r="I23" s="26">
        <v>27700</v>
      </c>
      <c r="J23" s="26"/>
      <c r="K23" s="26">
        <v>52630</v>
      </c>
      <c r="L23" s="26"/>
      <c r="M23" s="26">
        <v>52630</v>
      </c>
      <c r="N23" s="26"/>
      <c r="O23" s="26"/>
      <c r="P23" s="26">
        <v>131579</v>
      </c>
      <c r="Q23" s="26">
        <v>131579</v>
      </c>
      <c r="R23" s="26"/>
      <c r="S23" s="26">
        <v>428313</v>
      </c>
      <c r="T23" s="26">
        <v>3744706</v>
      </c>
      <c r="U23" s="26">
        <v>4173019</v>
      </c>
      <c r="V23" s="26">
        <v>4384928</v>
      </c>
      <c r="W23" s="26">
        <v>8321200</v>
      </c>
      <c r="X23" s="26">
        <v>-3936272</v>
      </c>
      <c r="Y23" s="106">
        <v>-47.3</v>
      </c>
      <c r="Z23" s="28">
        <v>8321200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167485129</v>
      </c>
      <c r="D25" s="206">
        <f t="shared" si="4"/>
        <v>40235000</v>
      </c>
      <c r="E25" s="195">
        <f t="shared" si="4"/>
        <v>189981390</v>
      </c>
      <c r="F25" s="195">
        <f t="shared" si="4"/>
        <v>0</v>
      </c>
      <c r="G25" s="195">
        <f t="shared" si="4"/>
        <v>396002</v>
      </c>
      <c r="H25" s="195">
        <f t="shared" si="4"/>
        <v>908189</v>
      </c>
      <c r="I25" s="195">
        <f t="shared" si="4"/>
        <v>1304191</v>
      </c>
      <c r="J25" s="195">
        <f t="shared" si="4"/>
        <v>3791797</v>
      </c>
      <c r="K25" s="195">
        <f t="shared" si="4"/>
        <v>5255892</v>
      </c>
      <c r="L25" s="195">
        <f t="shared" si="4"/>
        <v>3853530</v>
      </c>
      <c r="M25" s="195">
        <f t="shared" si="4"/>
        <v>12901219</v>
      </c>
      <c r="N25" s="195">
        <f t="shared" si="4"/>
        <v>4614099</v>
      </c>
      <c r="O25" s="195">
        <f t="shared" si="4"/>
        <v>2335669</v>
      </c>
      <c r="P25" s="195">
        <f t="shared" si="4"/>
        <v>1616414</v>
      </c>
      <c r="Q25" s="195">
        <f t="shared" si="4"/>
        <v>8566182</v>
      </c>
      <c r="R25" s="195">
        <f t="shared" si="4"/>
        <v>1618895</v>
      </c>
      <c r="S25" s="195">
        <f t="shared" si="4"/>
        <v>2532608</v>
      </c>
      <c r="T25" s="195">
        <f t="shared" si="4"/>
        <v>153674094</v>
      </c>
      <c r="U25" s="195">
        <f t="shared" si="4"/>
        <v>157825597</v>
      </c>
      <c r="V25" s="195">
        <f t="shared" si="4"/>
        <v>180597189</v>
      </c>
      <c r="W25" s="195">
        <f t="shared" si="4"/>
        <v>189981390</v>
      </c>
      <c r="X25" s="195">
        <f t="shared" si="4"/>
        <v>-9384201</v>
      </c>
      <c r="Y25" s="207">
        <f>+IF(W25&lt;&gt;0,+(X25/W25)*100,0)</f>
        <v>-4.939536972542416</v>
      </c>
      <c r="Z25" s="208">
        <f>+Z5+Z9+Z15+Z19+Z24</f>
        <v>189981390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28261578</v>
      </c>
      <c r="D28" s="122">
        <v>18869000</v>
      </c>
      <c r="E28" s="26">
        <v>65973775</v>
      </c>
      <c r="F28" s="26"/>
      <c r="G28" s="26">
        <v>132125</v>
      </c>
      <c r="H28" s="26">
        <v>96153</v>
      </c>
      <c r="I28" s="26">
        <v>228278</v>
      </c>
      <c r="J28" s="26">
        <v>3791797</v>
      </c>
      <c r="K28" s="26">
        <v>2470526</v>
      </c>
      <c r="L28" s="26">
        <v>1215349</v>
      </c>
      <c r="M28" s="26">
        <v>7477672</v>
      </c>
      <c r="N28" s="26">
        <v>1303195</v>
      </c>
      <c r="O28" s="26">
        <v>857204</v>
      </c>
      <c r="P28" s="26">
        <v>1258546</v>
      </c>
      <c r="Q28" s="26">
        <v>3418945</v>
      </c>
      <c r="R28" s="26">
        <v>229106</v>
      </c>
      <c r="S28" s="26">
        <v>592044</v>
      </c>
      <c r="T28" s="26">
        <v>3145565</v>
      </c>
      <c r="U28" s="26">
        <v>3966715</v>
      </c>
      <c r="V28" s="26">
        <v>15091610</v>
      </c>
      <c r="W28" s="26">
        <v>65973775</v>
      </c>
      <c r="X28" s="26">
        <v>-50882165</v>
      </c>
      <c r="Y28" s="106">
        <v>-77.12</v>
      </c>
      <c r="Z28" s="121">
        <v>65973775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28261578</v>
      </c>
      <c r="D32" s="187">
        <f t="shared" si="5"/>
        <v>18869000</v>
      </c>
      <c r="E32" s="43">
        <f t="shared" si="5"/>
        <v>65973775</v>
      </c>
      <c r="F32" s="43">
        <f t="shared" si="5"/>
        <v>0</v>
      </c>
      <c r="G32" s="43">
        <f t="shared" si="5"/>
        <v>132125</v>
      </c>
      <c r="H32" s="43">
        <f t="shared" si="5"/>
        <v>96153</v>
      </c>
      <c r="I32" s="43">
        <f t="shared" si="5"/>
        <v>228278</v>
      </c>
      <c r="J32" s="43">
        <f t="shared" si="5"/>
        <v>3791797</v>
      </c>
      <c r="K32" s="43">
        <f t="shared" si="5"/>
        <v>2470526</v>
      </c>
      <c r="L32" s="43">
        <f t="shared" si="5"/>
        <v>1215349</v>
      </c>
      <c r="M32" s="43">
        <f t="shared" si="5"/>
        <v>7477672</v>
      </c>
      <c r="N32" s="43">
        <f t="shared" si="5"/>
        <v>1303195</v>
      </c>
      <c r="O32" s="43">
        <f t="shared" si="5"/>
        <v>857204</v>
      </c>
      <c r="P32" s="43">
        <f t="shared" si="5"/>
        <v>1258546</v>
      </c>
      <c r="Q32" s="43">
        <f t="shared" si="5"/>
        <v>3418945</v>
      </c>
      <c r="R32" s="43">
        <f t="shared" si="5"/>
        <v>229106</v>
      </c>
      <c r="S32" s="43">
        <f t="shared" si="5"/>
        <v>592044</v>
      </c>
      <c r="T32" s="43">
        <f t="shared" si="5"/>
        <v>3145565</v>
      </c>
      <c r="U32" s="43">
        <f t="shared" si="5"/>
        <v>3966715</v>
      </c>
      <c r="V32" s="43">
        <f t="shared" si="5"/>
        <v>15091610</v>
      </c>
      <c r="W32" s="43">
        <f t="shared" si="5"/>
        <v>65973775</v>
      </c>
      <c r="X32" s="43">
        <f t="shared" si="5"/>
        <v>-50882165</v>
      </c>
      <c r="Y32" s="188">
        <f>+IF(W32&lt;&gt;0,+(X32/W32)*100,0)</f>
        <v>-77.12483483020337</v>
      </c>
      <c r="Z32" s="45">
        <f>SUM(Z28:Z31)</f>
        <v>65973775</v>
      </c>
    </row>
    <row r="33" spans="1:26" ht="13.5">
      <c r="A33" s="213" t="s">
        <v>50</v>
      </c>
      <c r="B33" s="102" t="s">
        <v>140</v>
      </c>
      <c r="C33" s="121">
        <v>99246106</v>
      </c>
      <c r="D33" s="122">
        <v>350000</v>
      </c>
      <c r="E33" s="26">
        <v>96360405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v>140547554</v>
      </c>
      <c r="U33" s="26">
        <v>140547554</v>
      </c>
      <c r="V33" s="26">
        <v>140547554</v>
      </c>
      <c r="W33" s="26">
        <v>96360405</v>
      </c>
      <c r="X33" s="26">
        <v>44187149</v>
      </c>
      <c r="Y33" s="106">
        <v>45.86</v>
      </c>
      <c r="Z33" s="28">
        <v>96360405</v>
      </c>
    </row>
    <row r="34" spans="1:26" ht="13.5">
      <c r="A34" s="213" t="s">
        <v>51</v>
      </c>
      <c r="B34" s="102" t="s">
        <v>125</v>
      </c>
      <c r="C34" s="121">
        <v>36878157</v>
      </c>
      <c r="D34" s="122">
        <v>11166000</v>
      </c>
      <c r="E34" s="26">
        <v>15116420</v>
      </c>
      <c r="F34" s="26"/>
      <c r="G34" s="26"/>
      <c r="H34" s="26">
        <v>788142</v>
      </c>
      <c r="I34" s="26">
        <v>788142</v>
      </c>
      <c r="J34" s="26"/>
      <c r="K34" s="26">
        <v>179816</v>
      </c>
      <c r="L34" s="26">
        <v>2603173</v>
      </c>
      <c r="M34" s="26">
        <v>2782989</v>
      </c>
      <c r="N34" s="26">
        <v>1530374</v>
      </c>
      <c r="O34" s="26">
        <v>1108444</v>
      </c>
      <c r="P34" s="26"/>
      <c r="Q34" s="26">
        <v>2638818</v>
      </c>
      <c r="R34" s="26"/>
      <c r="S34" s="26">
        <v>633730</v>
      </c>
      <c r="T34" s="26">
        <v>4331534</v>
      </c>
      <c r="U34" s="26">
        <v>4965264</v>
      </c>
      <c r="V34" s="26">
        <v>11175213</v>
      </c>
      <c r="W34" s="26">
        <v>15116420</v>
      </c>
      <c r="X34" s="26">
        <v>-3941207</v>
      </c>
      <c r="Y34" s="106">
        <v>-26.07</v>
      </c>
      <c r="Z34" s="28">
        <v>15116420</v>
      </c>
    </row>
    <row r="35" spans="1:26" ht="13.5">
      <c r="A35" s="213" t="s">
        <v>52</v>
      </c>
      <c r="B35" s="102"/>
      <c r="C35" s="121">
        <v>3099288</v>
      </c>
      <c r="D35" s="122">
        <v>9850000</v>
      </c>
      <c r="E35" s="26">
        <v>12530790</v>
      </c>
      <c r="F35" s="26"/>
      <c r="G35" s="26">
        <v>263877</v>
      </c>
      <c r="H35" s="26">
        <v>23894</v>
      </c>
      <c r="I35" s="26">
        <v>287771</v>
      </c>
      <c r="J35" s="26"/>
      <c r="K35" s="26">
        <v>2605550</v>
      </c>
      <c r="L35" s="26">
        <v>35008</v>
      </c>
      <c r="M35" s="26">
        <v>2640558</v>
      </c>
      <c r="N35" s="26">
        <v>1780530</v>
      </c>
      <c r="O35" s="26">
        <v>370021</v>
      </c>
      <c r="P35" s="26">
        <v>357868</v>
      </c>
      <c r="Q35" s="26">
        <v>2508419</v>
      </c>
      <c r="R35" s="26">
        <v>1389789</v>
      </c>
      <c r="S35" s="26">
        <v>1306834</v>
      </c>
      <c r="T35" s="26">
        <v>5649441</v>
      </c>
      <c r="U35" s="26">
        <v>8346064</v>
      </c>
      <c r="V35" s="26">
        <v>13782812</v>
      </c>
      <c r="W35" s="26">
        <v>12530790</v>
      </c>
      <c r="X35" s="26">
        <v>1252022</v>
      </c>
      <c r="Y35" s="106">
        <v>9.99</v>
      </c>
      <c r="Z35" s="28">
        <v>12530790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167485129</v>
      </c>
      <c r="D36" s="194">
        <f t="shared" si="6"/>
        <v>40235000</v>
      </c>
      <c r="E36" s="196">
        <f t="shared" si="6"/>
        <v>189981390</v>
      </c>
      <c r="F36" s="196">
        <f t="shared" si="6"/>
        <v>0</v>
      </c>
      <c r="G36" s="196">
        <f t="shared" si="6"/>
        <v>396002</v>
      </c>
      <c r="H36" s="196">
        <f t="shared" si="6"/>
        <v>908189</v>
      </c>
      <c r="I36" s="196">
        <f t="shared" si="6"/>
        <v>1304191</v>
      </c>
      <c r="J36" s="196">
        <f t="shared" si="6"/>
        <v>3791797</v>
      </c>
      <c r="K36" s="196">
        <f t="shared" si="6"/>
        <v>5255892</v>
      </c>
      <c r="L36" s="196">
        <f t="shared" si="6"/>
        <v>3853530</v>
      </c>
      <c r="M36" s="196">
        <f t="shared" si="6"/>
        <v>12901219</v>
      </c>
      <c r="N36" s="196">
        <f t="shared" si="6"/>
        <v>4614099</v>
      </c>
      <c r="O36" s="196">
        <f t="shared" si="6"/>
        <v>2335669</v>
      </c>
      <c r="P36" s="196">
        <f t="shared" si="6"/>
        <v>1616414</v>
      </c>
      <c r="Q36" s="196">
        <f t="shared" si="6"/>
        <v>8566182</v>
      </c>
      <c r="R36" s="196">
        <f t="shared" si="6"/>
        <v>1618895</v>
      </c>
      <c r="S36" s="196">
        <f t="shared" si="6"/>
        <v>2532608</v>
      </c>
      <c r="T36" s="196">
        <f t="shared" si="6"/>
        <v>153674094</v>
      </c>
      <c r="U36" s="196">
        <f t="shared" si="6"/>
        <v>157825597</v>
      </c>
      <c r="V36" s="196">
        <f t="shared" si="6"/>
        <v>180597189</v>
      </c>
      <c r="W36" s="196">
        <f t="shared" si="6"/>
        <v>189981390</v>
      </c>
      <c r="X36" s="196">
        <f t="shared" si="6"/>
        <v>-9384201</v>
      </c>
      <c r="Y36" s="197">
        <f>+IF(W36&lt;&gt;0,+(X36/W36)*100,0)</f>
        <v>-4.939536972542416</v>
      </c>
      <c r="Z36" s="215">
        <f>SUM(Z32:Z35)</f>
        <v>189981390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1184123</v>
      </c>
      <c r="D6" s="25">
        <v>1244680</v>
      </c>
      <c r="E6" s="26">
        <v>1574487</v>
      </c>
      <c r="F6" s="26"/>
      <c r="G6" s="26"/>
      <c r="H6" s="26"/>
      <c r="I6" s="26"/>
      <c r="J6" s="26">
        <v>735055</v>
      </c>
      <c r="K6" s="26">
        <v>20018439</v>
      </c>
      <c r="L6" s="26"/>
      <c r="M6" s="26">
        <v>20753494</v>
      </c>
      <c r="N6" s="26">
        <v>1184123</v>
      </c>
      <c r="O6" s="26"/>
      <c r="P6" s="26"/>
      <c r="Q6" s="26">
        <v>1184123</v>
      </c>
      <c r="R6" s="26"/>
      <c r="S6" s="26"/>
      <c r="T6" s="26">
        <v>3557000</v>
      </c>
      <c r="U6" s="26">
        <v>3557000</v>
      </c>
      <c r="V6" s="26">
        <v>25494617</v>
      </c>
      <c r="W6" s="26">
        <v>1574487</v>
      </c>
      <c r="X6" s="26">
        <v>23920130</v>
      </c>
      <c r="Y6" s="106">
        <v>1519.23</v>
      </c>
      <c r="Z6" s="28">
        <v>1574487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>
        <v>5000000</v>
      </c>
      <c r="G7" s="26">
        <v>10000000</v>
      </c>
      <c r="H7" s="26">
        <v>6000000</v>
      </c>
      <c r="I7" s="26">
        <v>21000000</v>
      </c>
      <c r="J7" s="26"/>
      <c r="K7" s="26">
        <v>8000000</v>
      </c>
      <c r="L7" s="26"/>
      <c r="M7" s="26">
        <v>8000000</v>
      </c>
      <c r="N7" s="26"/>
      <c r="O7" s="26">
        <v>7500000</v>
      </c>
      <c r="P7" s="26">
        <v>14700000</v>
      </c>
      <c r="Q7" s="26">
        <v>22200000</v>
      </c>
      <c r="R7" s="26">
        <v>6000000</v>
      </c>
      <c r="S7" s="26">
        <v>6000000</v>
      </c>
      <c r="T7" s="26"/>
      <c r="U7" s="26">
        <v>12000000</v>
      </c>
      <c r="V7" s="26">
        <v>63200000</v>
      </c>
      <c r="W7" s="26"/>
      <c r="X7" s="26">
        <v>63200000</v>
      </c>
      <c r="Y7" s="106"/>
      <c r="Z7" s="28"/>
    </row>
    <row r="8" spans="1:26" ht="13.5">
      <c r="A8" s="225" t="s">
        <v>147</v>
      </c>
      <c r="B8" s="158" t="s">
        <v>71</v>
      </c>
      <c r="C8" s="121">
        <v>71491299</v>
      </c>
      <c r="D8" s="25">
        <v>97845278</v>
      </c>
      <c r="E8" s="26">
        <v>81429193</v>
      </c>
      <c r="F8" s="26">
        <v>40225744</v>
      </c>
      <c r="G8" s="26">
        <v>38169302</v>
      </c>
      <c r="H8" s="26">
        <v>33290493</v>
      </c>
      <c r="I8" s="26">
        <v>111685539</v>
      </c>
      <c r="J8" s="26">
        <v>34006334</v>
      </c>
      <c r="K8" s="26">
        <v>33294693</v>
      </c>
      <c r="L8" s="26">
        <v>29631301</v>
      </c>
      <c r="M8" s="26">
        <v>96932328</v>
      </c>
      <c r="N8" s="26">
        <v>71491299</v>
      </c>
      <c r="O8" s="26">
        <v>86978934</v>
      </c>
      <c r="P8" s="26">
        <v>73878000</v>
      </c>
      <c r="Q8" s="26">
        <v>232348233</v>
      </c>
      <c r="R8" s="26">
        <v>78888995</v>
      </c>
      <c r="S8" s="26">
        <v>78888995</v>
      </c>
      <c r="T8" s="26">
        <v>96190000</v>
      </c>
      <c r="U8" s="26">
        <v>253967990</v>
      </c>
      <c r="V8" s="26">
        <v>694934090</v>
      </c>
      <c r="W8" s="26">
        <v>81429193</v>
      </c>
      <c r="X8" s="26">
        <v>613504897</v>
      </c>
      <c r="Y8" s="106">
        <v>753.42</v>
      </c>
      <c r="Z8" s="28">
        <v>81429193</v>
      </c>
    </row>
    <row r="9" spans="1:26" ht="13.5">
      <c r="A9" s="225" t="s">
        <v>148</v>
      </c>
      <c r="B9" s="158"/>
      <c r="C9" s="121">
        <v>11889662</v>
      </c>
      <c r="D9" s="25">
        <v>12354663</v>
      </c>
      <c r="E9" s="26">
        <v>12090033</v>
      </c>
      <c r="F9" s="26">
        <v>93054</v>
      </c>
      <c r="G9" s="26">
        <v>390350</v>
      </c>
      <c r="H9" s="26"/>
      <c r="I9" s="26">
        <v>483404</v>
      </c>
      <c r="J9" s="26">
        <v>27880</v>
      </c>
      <c r="K9" s="26">
        <v>100817</v>
      </c>
      <c r="L9" s="26">
        <v>42462</v>
      </c>
      <c r="M9" s="26">
        <v>171159</v>
      </c>
      <c r="N9" s="26">
        <v>11889662</v>
      </c>
      <c r="O9" s="26">
        <v>10445265</v>
      </c>
      <c r="P9" s="26">
        <v>15899000</v>
      </c>
      <c r="Q9" s="26">
        <v>38233927</v>
      </c>
      <c r="R9" s="26">
        <v>31818148</v>
      </c>
      <c r="S9" s="26">
        <v>28758563</v>
      </c>
      <c r="T9" s="26">
        <v>29963000</v>
      </c>
      <c r="U9" s="26">
        <v>90539711</v>
      </c>
      <c r="V9" s="26">
        <v>129428201</v>
      </c>
      <c r="W9" s="26">
        <v>12090033</v>
      </c>
      <c r="X9" s="26">
        <v>117338168</v>
      </c>
      <c r="Y9" s="106">
        <v>970.54</v>
      </c>
      <c r="Z9" s="28">
        <v>12090033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196376</v>
      </c>
      <c r="D11" s="25">
        <v>202030</v>
      </c>
      <c r="E11" s="26">
        <v>147004</v>
      </c>
      <c r="F11" s="26">
        <v>145856</v>
      </c>
      <c r="G11" s="26">
        <v>136000</v>
      </c>
      <c r="H11" s="26">
        <v>110000</v>
      </c>
      <c r="I11" s="26">
        <v>391856</v>
      </c>
      <c r="J11" s="26">
        <v>120000</v>
      </c>
      <c r="K11" s="26">
        <v>156000</v>
      </c>
      <c r="L11" s="26">
        <v>165320</v>
      </c>
      <c r="M11" s="26">
        <v>441320</v>
      </c>
      <c r="N11" s="26">
        <v>196376</v>
      </c>
      <c r="O11" s="26">
        <v>151512</v>
      </c>
      <c r="P11" s="26">
        <v>151512</v>
      </c>
      <c r="Q11" s="26">
        <v>499400</v>
      </c>
      <c r="R11" s="26">
        <v>125920</v>
      </c>
      <c r="S11" s="26">
        <v>151512</v>
      </c>
      <c r="T11" s="26">
        <v>297000</v>
      </c>
      <c r="U11" s="26">
        <v>574432</v>
      </c>
      <c r="V11" s="26">
        <v>1907008</v>
      </c>
      <c r="W11" s="26">
        <v>147004</v>
      </c>
      <c r="X11" s="26">
        <v>1760004</v>
      </c>
      <c r="Y11" s="106">
        <v>1197.25</v>
      </c>
      <c r="Z11" s="28">
        <v>147004</v>
      </c>
    </row>
    <row r="12" spans="1:26" ht="13.5">
      <c r="A12" s="226" t="s">
        <v>55</v>
      </c>
      <c r="B12" s="227"/>
      <c r="C12" s="138">
        <f aca="true" t="shared" si="0" ref="C12:X12">SUM(C6:C11)</f>
        <v>84761460</v>
      </c>
      <c r="D12" s="38">
        <f t="shared" si="0"/>
        <v>111646651</v>
      </c>
      <c r="E12" s="39">
        <f t="shared" si="0"/>
        <v>95240717</v>
      </c>
      <c r="F12" s="39">
        <f t="shared" si="0"/>
        <v>45464654</v>
      </c>
      <c r="G12" s="39">
        <f t="shared" si="0"/>
        <v>48695652</v>
      </c>
      <c r="H12" s="39">
        <f t="shared" si="0"/>
        <v>39400493</v>
      </c>
      <c r="I12" s="39">
        <f t="shared" si="0"/>
        <v>133560799</v>
      </c>
      <c r="J12" s="39">
        <f t="shared" si="0"/>
        <v>34889269</v>
      </c>
      <c r="K12" s="39">
        <f t="shared" si="0"/>
        <v>61569949</v>
      </c>
      <c r="L12" s="39">
        <f t="shared" si="0"/>
        <v>29839083</v>
      </c>
      <c r="M12" s="39">
        <f t="shared" si="0"/>
        <v>126298301</v>
      </c>
      <c r="N12" s="39">
        <f t="shared" si="0"/>
        <v>84761460</v>
      </c>
      <c r="O12" s="39">
        <f t="shared" si="0"/>
        <v>105075711</v>
      </c>
      <c r="P12" s="39">
        <f t="shared" si="0"/>
        <v>104628512</v>
      </c>
      <c r="Q12" s="39">
        <f t="shared" si="0"/>
        <v>294465683</v>
      </c>
      <c r="R12" s="39">
        <f t="shared" si="0"/>
        <v>116833063</v>
      </c>
      <c r="S12" s="39">
        <f t="shared" si="0"/>
        <v>113799070</v>
      </c>
      <c r="T12" s="39">
        <f t="shared" si="0"/>
        <v>130007000</v>
      </c>
      <c r="U12" s="39">
        <f t="shared" si="0"/>
        <v>360639133</v>
      </c>
      <c r="V12" s="39">
        <f t="shared" si="0"/>
        <v>914963916</v>
      </c>
      <c r="W12" s="39">
        <f t="shared" si="0"/>
        <v>95240717</v>
      </c>
      <c r="X12" s="39">
        <f t="shared" si="0"/>
        <v>819723199</v>
      </c>
      <c r="Y12" s="140">
        <f>+IF(W12&lt;&gt;0,+(X12/W12)*100,0)</f>
        <v>860.6856655646554</v>
      </c>
      <c r="Z12" s="40">
        <f>SUM(Z6:Z11)</f>
        <v>95240717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>
        <v>12145208</v>
      </c>
      <c r="O17" s="26">
        <v>12145208</v>
      </c>
      <c r="P17" s="26">
        <v>12145208</v>
      </c>
      <c r="Q17" s="26">
        <v>36435624</v>
      </c>
      <c r="R17" s="26">
        <v>12145208</v>
      </c>
      <c r="S17" s="26">
        <v>12145208</v>
      </c>
      <c r="T17" s="26">
        <v>12145208</v>
      </c>
      <c r="U17" s="26">
        <v>36435624</v>
      </c>
      <c r="V17" s="26">
        <v>72871248</v>
      </c>
      <c r="W17" s="26"/>
      <c r="X17" s="26">
        <v>72871248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711762176</v>
      </c>
      <c r="D19" s="25">
        <v>735360716</v>
      </c>
      <c r="E19" s="26">
        <v>804143032</v>
      </c>
      <c r="F19" s="26"/>
      <c r="G19" s="26">
        <v>396003</v>
      </c>
      <c r="H19" s="26">
        <v>908189</v>
      </c>
      <c r="I19" s="26">
        <v>1304192</v>
      </c>
      <c r="J19" s="26">
        <v>3791797</v>
      </c>
      <c r="K19" s="26">
        <v>5255892</v>
      </c>
      <c r="L19" s="26">
        <v>3853532</v>
      </c>
      <c r="M19" s="26">
        <v>12901221</v>
      </c>
      <c r="N19" s="26">
        <v>699616968</v>
      </c>
      <c r="O19" s="26">
        <v>720772148</v>
      </c>
      <c r="P19" s="26">
        <v>722388148</v>
      </c>
      <c r="Q19" s="26">
        <v>2142777264</v>
      </c>
      <c r="R19" s="26">
        <v>724007043</v>
      </c>
      <c r="S19" s="26">
        <v>726539650</v>
      </c>
      <c r="T19" s="26">
        <v>853987000</v>
      </c>
      <c r="U19" s="26">
        <v>2304533693</v>
      </c>
      <c r="V19" s="26">
        <v>4461516370</v>
      </c>
      <c r="W19" s="26">
        <v>804143032</v>
      </c>
      <c r="X19" s="26">
        <v>3657373338</v>
      </c>
      <c r="Y19" s="106">
        <v>454.82</v>
      </c>
      <c r="Z19" s="28">
        <v>804143032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711762176</v>
      </c>
      <c r="D24" s="42">
        <f t="shared" si="1"/>
        <v>735360716</v>
      </c>
      <c r="E24" s="43">
        <f t="shared" si="1"/>
        <v>804143032</v>
      </c>
      <c r="F24" s="43">
        <f t="shared" si="1"/>
        <v>0</v>
      </c>
      <c r="G24" s="43">
        <f t="shared" si="1"/>
        <v>396003</v>
      </c>
      <c r="H24" s="43">
        <f t="shared" si="1"/>
        <v>908189</v>
      </c>
      <c r="I24" s="43">
        <f t="shared" si="1"/>
        <v>1304192</v>
      </c>
      <c r="J24" s="43">
        <f t="shared" si="1"/>
        <v>3791797</v>
      </c>
      <c r="K24" s="43">
        <f t="shared" si="1"/>
        <v>5255892</v>
      </c>
      <c r="L24" s="43">
        <f t="shared" si="1"/>
        <v>3853532</v>
      </c>
      <c r="M24" s="43">
        <f t="shared" si="1"/>
        <v>12901221</v>
      </c>
      <c r="N24" s="43">
        <f t="shared" si="1"/>
        <v>711762176</v>
      </c>
      <c r="O24" s="43">
        <f t="shared" si="1"/>
        <v>732917356</v>
      </c>
      <c r="P24" s="43">
        <f t="shared" si="1"/>
        <v>734533356</v>
      </c>
      <c r="Q24" s="43">
        <f t="shared" si="1"/>
        <v>2179212888</v>
      </c>
      <c r="R24" s="43">
        <f t="shared" si="1"/>
        <v>736152251</v>
      </c>
      <c r="S24" s="43">
        <f t="shared" si="1"/>
        <v>738684858</v>
      </c>
      <c r="T24" s="43">
        <f t="shared" si="1"/>
        <v>866132208</v>
      </c>
      <c r="U24" s="43">
        <f t="shared" si="1"/>
        <v>2340969317</v>
      </c>
      <c r="V24" s="43">
        <f t="shared" si="1"/>
        <v>4534387618</v>
      </c>
      <c r="W24" s="43">
        <f t="shared" si="1"/>
        <v>804143032</v>
      </c>
      <c r="X24" s="43">
        <f t="shared" si="1"/>
        <v>3730244586</v>
      </c>
      <c r="Y24" s="188">
        <f>+IF(W24&lt;&gt;0,+(X24/W24)*100,0)</f>
        <v>463.87824523237305</v>
      </c>
      <c r="Z24" s="45">
        <f>SUM(Z15:Z23)</f>
        <v>804143032</v>
      </c>
    </row>
    <row r="25" spans="1:26" ht="13.5">
      <c r="A25" s="226" t="s">
        <v>161</v>
      </c>
      <c r="B25" s="227"/>
      <c r="C25" s="138">
        <f aca="true" t="shared" si="2" ref="C25:X25">+C12+C24</f>
        <v>796523636</v>
      </c>
      <c r="D25" s="38">
        <f t="shared" si="2"/>
        <v>847007367</v>
      </c>
      <c r="E25" s="39">
        <f t="shared" si="2"/>
        <v>899383749</v>
      </c>
      <c r="F25" s="39">
        <f t="shared" si="2"/>
        <v>45464654</v>
      </c>
      <c r="G25" s="39">
        <f t="shared" si="2"/>
        <v>49091655</v>
      </c>
      <c r="H25" s="39">
        <f t="shared" si="2"/>
        <v>40308682</v>
      </c>
      <c r="I25" s="39">
        <f t="shared" si="2"/>
        <v>134864991</v>
      </c>
      <c r="J25" s="39">
        <f t="shared" si="2"/>
        <v>38681066</v>
      </c>
      <c r="K25" s="39">
        <f t="shared" si="2"/>
        <v>66825841</v>
      </c>
      <c r="L25" s="39">
        <f t="shared" si="2"/>
        <v>33692615</v>
      </c>
      <c r="M25" s="39">
        <f t="shared" si="2"/>
        <v>139199522</v>
      </c>
      <c r="N25" s="39">
        <f t="shared" si="2"/>
        <v>796523636</v>
      </c>
      <c r="O25" s="39">
        <f t="shared" si="2"/>
        <v>837993067</v>
      </c>
      <c r="P25" s="39">
        <f t="shared" si="2"/>
        <v>839161868</v>
      </c>
      <c r="Q25" s="39">
        <f t="shared" si="2"/>
        <v>2473678571</v>
      </c>
      <c r="R25" s="39">
        <f t="shared" si="2"/>
        <v>852985314</v>
      </c>
      <c r="S25" s="39">
        <f t="shared" si="2"/>
        <v>852483928</v>
      </c>
      <c r="T25" s="39">
        <f t="shared" si="2"/>
        <v>996139208</v>
      </c>
      <c r="U25" s="39">
        <f t="shared" si="2"/>
        <v>2701608450</v>
      </c>
      <c r="V25" s="39">
        <f t="shared" si="2"/>
        <v>5449351534</v>
      </c>
      <c r="W25" s="39">
        <f t="shared" si="2"/>
        <v>899383749</v>
      </c>
      <c r="X25" s="39">
        <f t="shared" si="2"/>
        <v>4549967785</v>
      </c>
      <c r="Y25" s="140">
        <f>+IF(W25&lt;&gt;0,+(X25/W25)*100,0)</f>
        <v>505.89837653381926</v>
      </c>
      <c r="Z25" s="40">
        <f>+Z12+Z24</f>
        <v>899383749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>
        <v>10065525</v>
      </c>
      <c r="G29" s="26">
        <v>4570007</v>
      </c>
      <c r="H29" s="26">
        <v>669517</v>
      </c>
      <c r="I29" s="26">
        <v>15305049</v>
      </c>
      <c r="J29" s="26"/>
      <c r="K29" s="26"/>
      <c r="L29" s="26">
        <v>17417084</v>
      </c>
      <c r="M29" s="26">
        <v>17417084</v>
      </c>
      <c r="N29" s="26"/>
      <c r="O29" s="26">
        <v>12052125</v>
      </c>
      <c r="P29" s="26">
        <v>10698000</v>
      </c>
      <c r="Q29" s="26">
        <v>22750125</v>
      </c>
      <c r="R29" s="26">
        <v>5859949</v>
      </c>
      <c r="S29" s="26">
        <v>7155772</v>
      </c>
      <c r="T29" s="26"/>
      <c r="U29" s="26">
        <v>13015721</v>
      </c>
      <c r="V29" s="26">
        <v>68487979</v>
      </c>
      <c r="W29" s="26"/>
      <c r="X29" s="26">
        <v>68487979</v>
      </c>
      <c r="Y29" s="106"/>
      <c r="Z29" s="28"/>
    </row>
    <row r="30" spans="1:26" ht="13.5">
      <c r="A30" s="225" t="s">
        <v>51</v>
      </c>
      <c r="B30" s="158" t="s">
        <v>93</v>
      </c>
      <c r="C30" s="121">
        <v>7769108</v>
      </c>
      <c r="D30" s="25">
        <v>8059117</v>
      </c>
      <c r="E30" s="26">
        <v>7540233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7540233</v>
      </c>
      <c r="X30" s="26">
        <v>-7540233</v>
      </c>
      <c r="Y30" s="106">
        <v>-100</v>
      </c>
      <c r="Z30" s="28">
        <v>7540233</v>
      </c>
    </row>
    <row r="31" spans="1:26" ht="13.5">
      <c r="A31" s="225" t="s">
        <v>165</v>
      </c>
      <c r="B31" s="158"/>
      <c r="C31" s="121">
        <v>7359777</v>
      </c>
      <c r="D31" s="25">
        <v>7598769</v>
      </c>
      <c r="E31" s="26">
        <v>6213792</v>
      </c>
      <c r="F31" s="26">
        <v>36017</v>
      </c>
      <c r="G31" s="26">
        <v>31472</v>
      </c>
      <c r="H31" s="26">
        <v>55545</v>
      </c>
      <c r="I31" s="26">
        <v>123034</v>
      </c>
      <c r="J31" s="26">
        <v>101286</v>
      </c>
      <c r="K31" s="26">
        <v>59098</v>
      </c>
      <c r="L31" s="26">
        <v>30202</v>
      </c>
      <c r="M31" s="26">
        <v>190586</v>
      </c>
      <c r="N31" s="26">
        <v>7359777</v>
      </c>
      <c r="O31" s="26">
        <v>7704498</v>
      </c>
      <c r="P31" s="26">
        <v>7761000</v>
      </c>
      <c r="Q31" s="26">
        <v>22825275</v>
      </c>
      <c r="R31" s="26">
        <v>7956979</v>
      </c>
      <c r="S31" s="26">
        <v>7988918</v>
      </c>
      <c r="T31" s="26">
        <v>8067000</v>
      </c>
      <c r="U31" s="26">
        <v>24012897</v>
      </c>
      <c r="V31" s="26">
        <v>47151792</v>
      </c>
      <c r="W31" s="26">
        <v>6213792</v>
      </c>
      <c r="X31" s="26">
        <v>40938000</v>
      </c>
      <c r="Y31" s="106">
        <v>658.82</v>
      </c>
      <c r="Z31" s="28">
        <v>6213792</v>
      </c>
    </row>
    <row r="32" spans="1:26" ht="13.5">
      <c r="A32" s="225" t="s">
        <v>166</v>
      </c>
      <c r="B32" s="158" t="s">
        <v>93</v>
      </c>
      <c r="C32" s="121">
        <v>69555072</v>
      </c>
      <c r="D32" s="25">
        <v>65037798</v>
      </c>
      <c r="E32" s="26">
        <v>54884200</v>
      </c>
      <c r="F32" s="26">
        <v>30930804</v>
      </c>
      <c r="G32" s="26">
        <v>25871747</v>
      </c>
      <c r="H32" s="26">
        <v>22231084</v>
      </c>
      <c r="I32" s="26">
        <v>79033635</v>
      </c>
      <c r="J32" s="26">
        <v>18225044</v>
      </c>
      <c r="K32" s="26">
        <v>24322732</v>
      </c>
      <c r="L32" s="26">
        <v>18344573</v>
      </c>
      <c r="M32" s="26">
        <v>60892349</v>
      </c>
      <c r="N32" s="26">
        <v>69555072</v>
      </c>
      <c r="O32" s="26">
        <v>95367552</v>
      </c>
      <c r="P32" s="26">
        <v>97833976</v>
      </c>
      <c r="Q32" s="26">
        <v>262756600</v>
      </c>
      <c r="R32" s="26">
        <v>116299494</v>
      </c>
      <c r="S32" s="26">
        <v>100902211</v>
      </c>
      <c r="T32" s="26">
        <v>72089000</v>
      </c>
      <c r="U32" s="26">
        <v>289290705</v>
      </c>
      <c r="V32" s="26">
        <v>691973289</v>
      </c>
      <c r="W32" s="26">
        <v>54884200</v>
      </c>
      <c r="X32" s="26">
        <v>637089089</v>
      </c>
      <c r="Y32" s="106">
        <v>1160.79</v>
      </c>
      <c r="Z32" s="28">
        <v>54884200</v>
      </c>
    </row>
    <row r="33" spans="1:26" ht="13.5">
      <c r="A33" s="225" t="s">
        <v>167</v>
      </c>
      <c r="B33" s="158"/>
      <c r="C33" s="121">
        <v>1078492</v>
      </c>
      <c r="D33" s="25">
        <v>8000698</v>
      </c>
      <c r="E33" s="26">
        <v>7644007</v>
      </c>
      <c r="F33" s="26"/>
      <c r="G33" s="26"/>
      <c r="H33" s="26"/>
      <c r="I33" s="26"/>
      <c r="J33" s="26"/>
      <c r="K33" s="26"/>
      <c r="L33" s="26"/>
      <c r="M33" s="26"/>
      <c r="N33" s="26">
        <v>8847600</v>
      </c>
      <c r="O33" s="26">
        <v>1078492</v>
      </c>
      <c r="P33" s="26">
        <v>1078492</v>
      </c>
      <c r="Q33" s="26">
        <v>11004584</v>
      </c>
      <c r="R33" s="26">
        <v>1078492</v>
      </c>
      <c r="S33" s="26">
        <v>1078492</v>
      </c>
      <c r="T33" s="26">
        <v>8786208</v>
      </c>
      <c r="U33" s="26">
        <v>10943192</v>
      </c>
      <c r="V33" s="26">
        <v>21947776</v>
      </c>
      <c r="W33" s="26">
        <v>7644007</v>
      </c>
      <c r="X33" s="26">
        <v>14303769</v>
      </c>
      <c r="Y33" s="106">
        <v>187.12</v>
      </c>
      <c r="Z33" s="28">
        <v>7644007</v>
      </c>
    </row>
    <row r="34" spans="1:26" ht="13.5">
      <c r="A34" s="226" t="s">
        <v>57</v>
      </c>
      <c r="B34" s="227"/>
      <c r="C34" s="138">
        <f aca="true" t="shared" si="3" ref="C34:X34">SUM(C29:C33)</f>
        <v>85762449</v>
      </c>
      <c r="D34" s="38">
        <f t="shared" si="3"/>
        <v>88696382</v>
      </c>
      <c r="E34" s="39">
        <f t="shared" si="3"/>
        <v>76282232</v>
      </c>
      <c r="F34" s="39">
        <f t="shared" si="3"/>
        <v>41032346</v>
      </c>
      <c r="G34" s="39">
        <f t="shared" si="3"/>
        <v>30473226</v>
      </c>
      <c r="H34" s="39">
        <f t="shared" si="3"/>
        <v>22956146</v>
      </c>
      <c r="I34" s="39">
        <f t="shared" si="3"/>
        <v>94461718</v>
      </c>
      <c r="J34" s="39">
        <f t="shared" si="3"/>
        <v>18326330</v>
      </c>
      <c r="K34" s="39">
        <f t="shared" si="3"/>
        <v>24381830</v>
      </c>
      <c r="L34" s="39">
        <f t="shared" si="3"/>
        <v>35791859</v>
      </c>
      <c r="M34" s="39">
        <f t="shared" si="3"/>
        <v>78500019</v>
      </c>
      <c r="N34" s="39">
        <f t="shared" si="3"/>
        <v>85762449</v>
      </c>
      <c r="O34" s="39">
        <f t="shared" si="3"/>
        <v>116202667</v>
      </c>
      <c r="P34" s="39">
        <f t="shared" si="3"/>
        <v>117371468</v>
      </c>
      <c r="Q34" s="39">
        <f t="shared" si="3"/>
        <v>319336584</v>
      </c>
      <c r="R34" s="39">
        <f t="shared" si="3"/>
        <v>131194914</v>
      </c>
      <c r="S34" s="39">
        <f t="shared" si="3"/>
        <v>117125393</v>
      </c>
      <c r="T34" s="39">
        <f t="shared" si="3"/>
        <v>88942208</v>
      </c>
      <c r="U34" s="39">
        <f t="shared" si="3"/>
        <v>337262515</v>
      </c>
      <c r="V34" s="39">
        <f t="shared" si="3"/>
        <v>829560836</v>
      </c>
      <c r="W34" s="39">
        <f t="shared" si="3"/>
        <v>76282232</v>
      </c>
      <c r="X34" s="39">
        <f t="shared" si="3"/>
        <v>753278604</v>
      </c>
      <c r="Y34" s="140">
        <f>+IF(W34&lt;&gt;0,+(X34/W34)*100,0)</f>
        <v>987.488939757295</v>
      </c>
      <c r="Z34" s="40">
        <f>SUM(Z29:Z33)</f>
        <v>76282232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125123792</v>
      </c>
      <c r="D37" s="25">
        <v>128881026</v>
      </c>
      <c r="E37" s="26">
        <v>97688095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>
        <v>125123791</v>
      </c>
      <c r="T37" s="26">
        <v>117260000</v>
      </c>
      <c r="U37" s="26">
        <v>242383791</v>
      </c>
      <c r="V37" s="26">
        <v>242383791</v>
      </c>
      <c r="W37" s="26">
        <v>97688095</v>
      </c>
      <c r="X37" s="26">
        <v>144695696</v>
      </c>
      <c r="Y37" s="106">
        <v>148.12</v>
      </c>
      <c r="Z37" s="28">
        <v>97688095</v>
      </c>
    </row>
    <row r="38" spans="1:26" ht="13.5">
      <c r="A38" s="225" t="s">
        <v>167</v>
      </c>
      <c r="B38" s="158"/>
      <c r="C38" s="121"/>
      <c r="D38" s="25">
        <v>111163306</v>
      </c>
      <c r="E38" s="26">
        <v>12780317</v>
      </c>
      <c r="F38" s="26"/>
      <c r="G38" s="26"/>
      <c r="H38" s="26"/>
      <c r="I38" s="26"/>
      <c r="J38" s="26"/>
      <c r="K38" s="26"/>
      <c r="L38" s="26"/>
      <c r="M38" s="26"/>
      <c r="N38" s="26">
        <v>125123792</v>
      </c>
      <c r="O38" s="26">
        <v>125123791</v>
      </c>
      <c r="P38" s="26">
        <v>125123791</v>
      </c>
      <c r="Q38" s="26">
        <v>375371374</v>
      </c>
      <c r="R38" s="26">
        <v>125123791</v>
      </c>
      <c r="S38" s="26"/>
      <c r="T38" s="26"/>
      <c r="U38" s="26">
        <v>125123791</v>
      </c>
      <c r="V38" s="26">
        <v>500495165</v>
      </c>
      <c r="W38" s="26">
        <v>12780317</v>
      </c>
      <c r="X38" s="26">
        <v>487714848</v>
      </c>
      <c r="Y38" s="106">
        <v>3816.14</v>
      </c>
      <c r="Z38" s="28">
        <v>12780317</v>
      </c>
    </row>
    <row r="39" spans="1:26" ht="13.5">
      <c r="A39" s="226" t="s">
        <v>58</v>
      </c>
      <c r="B39" s="229"/>
      <c r="C39" s="138">
        <f aca="true" t="shared" si="4" ref="C39:X39">SUM(C37:C38)</f>
        <v>125123792</v>
      </c>
      <c r="D39" s="42">
        <f t="shared" si="4"/>
        <v>240044332</v>
      </c>
      <c r="E39" s="43">
        <f t="shared" si="4"/>
        <v>110468412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125123792</v>
      </c>
      <c r="O39" s="43">
        <f t="shared" si="4"/>
        <v>125123791</v>
      </c>
      <c r="P39" s="43">
        <f t="shared" si="4"/>
        <v>125123791</v>
      </c>
      <c r="Q39" s="43">
        <f t="shared" si="4"/>
        <v>375371374</v>
      </c>
      <c r="R39" s="43">
        <f t="shared" si="4"/>
        <v>125123791</v>
      </c>
      <c r="S39" s="43">
        <f t="shared" si="4"/>
        <v>125123791</v>
      </c>
      <c r="T39" s="43">
        <f t="shared" si="4"/>
        <v>117260000</v>
      </c>
      <c r="U39" s="43">
        <f t="shared" si="4"/>
        <v>367507582</v>
      </c>
      <c r="V39" s="43">
        <f t="shared" si="4"/>
        <v>742878956</v>
      </c>
      <c r="W39" s="43">
        <f t="shared" si="4"/>
        <v>110468412</v>
      </c>
      <c r="X39" s="43">
        <f t="shared" si="4"/>
        <v>632410544</v>
      </c>
      <c r="Y39" s="188">
        <f>+IF(W39&lt;&gt;0,+(X39/W39)*100,0)</f>
        <v>572.4808862102589</v>
      </c>
      <c r="Z39" s="45">
        <f>SUM(Z37:Z38)</f>
        <v>110468412</v>
      </c>
    </row>
    <row r="40" spans="1:26" ht="13.5">
      <c r="A40" s="226" t="s">
        <v>169</v>
      </c>
      <c r="B40" s="227"/>
      <c r="C40" s="138">
        <f aca="true" t="shared" si="5" ref="C40:X40">+C34+C39</f>
        <v>210886241</v>
      </c>
      <c r="D40" s="38">
        <f t="shared" si="5"/>
        <v>328740714</v>
      </c>
      <c r="E40" s="39">
        <f t="shared" si="5"/>
        <v>186750644</v>
      </c>
      <c r="F40" s="39">
        <f t="shared" si="5"/>
        <v>41032346</v>
      </c>
      <c r="G40" s="39">
        <f t="shared" si="5"/>
        <v>30473226</v>
      </c>
      <c r="H40" s="39">
        <f t="shared" si="5"/>
        <v>22956146</v>
      </c>
      <c r="I40" s="39">
        <f t="shared" si="5"/>
        <v>94461718</v>
      </c>
      <c r="J40" s="39">
        <f t="shared" si="5"/>
        <v>18326330</v>
      </c>
      <c r="K40" s="39">
        <f t="shared" si="5"/>
        <v>24381830</v>
      </c>
      <c r="L40" s="39">
        <f t="shared" si="5"/>
        <v>35791859</v>
      </c>
      <c r="M40" s="39">
        <f t="shared" si="5"/>
        <v>78500019</v>
      </c>
      <c r="N40" s="39">
        <f t="shared" si="5"/>
        <v>210886241</v>
      </c>
      <c r="O40" s="39">
        <f t="shared" si="5"/>
        <v>241326458</v>
      </c>
      <c r="P40" s="39">
        <f t="shared" si="5"/>
        <v>242495259</v>
      </c>
      <c r="Q40" s="39">
        <f t="shared" si="5"/>
        <v>694707958</v>
      </c>
      <c r="R40" s="39">
        <f t="shared" si="5"/>
        <v>256318705</v>
      </c>
      <c r="S40" s="39">
        <f t="shared" si="5"/>
        <v>242249184</v>
      </c>
      <c r="T40" s="39">
        <f t="shared" si="5"/>
        <v>206202208</v>
      </c>
      <c r="U40" s="39">
        <f t="shared" si="5"/>
        <v>704770097</v>
      </c>
      <c r="V40" s="39">
        <f t="shared" si="5"/>
        <v>1572439792</v>
      </c>
      <c r="W40" s="39">
        <f t="shared" si="5"/>
        <v>186750644</v>
      </c>
      <c r="X40" s="39">
        <f t="shared" si="5"/>
        <v>1385689148</v>
      </c>
      <c r="Y40" s="140">
        <f>+IF(W40&lt;&gt;0,+(X40/W40)*100,0)</f>
        <v>741.9996623947386</v>
      </c>
      <c r="Z40" s="40">
        <f>+Z34+Z39</f>
        <v>186750644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585637395</v>
      </c>
      <c r="D42" s="234">
        <f t="shared" si="6"/>
        <v>518266653</v>
      </c>
      <c r="E42" s="235">
        <f t="shared" si="6"/>
        <v>712633105</v>
      </c>
      <c r="F42" s="235">
        <f t="shared" si="6"/>
        <v>4432308</v>
      </c>
      <c r="G42" s="235">
        <f t="shared" si="6"/>
        <v>18618429</v>
      </c>
      <c r="H42" s="235">
        <f t="shared" si="6"/>
        <v>17352536</v>
      </c>
      <c r="I42" s="235">
        <f t="shared" si="6"/>
        <v>40403273</v>
      </c>
      <c r="J42" s="235">
        <f t="shared" si="6"/>
        <v>20354736</v>
      </c>
      <c r="K42" s="235">
        <f t="shared" si="6"/>
        <v>42444011</v>
      </c>
      <c r="L42" s="235">
        <f t="shared" si="6"/>
        <v>-2099244</v>
      </c>
      <c r="M42" s="235">
        <f t="shared" si="6"/>
        <v>60699503</v>
      </c>
      <c r="N42" s="235">
        <f t="shared" si="6"/>
        <v>585637395</v>
      </c>
      <c r="O42" s="235">
        <f t="shared" si="6"/>
        <v>596666609</v>
      </c>
      <c r="P42" s="235">
        <f t="shared" si="6"/>
        <v>596666609</v>
      </c>
      <c r="Q42" s="235">
        <f t="shared" si="6"/>
        <v>1778970613</v>
      </c>
      <c r="R42" s="235">
        <f t="shared" si="6"/>
        <v>596666609</v>
      </c>
      <c r="S42" s="235">
        <f t="shared" si="6"/>
        <v>610234744</v>
      </c>
      <c r="T42" s="235">
        <f t="shared" si="6"/>
        <v>789937000</v>
      </c>
      <c r="U42" s="235">
        <f t="shared" si="6"/>
        <v>1996838353</v>
      </c>
      <c r="V42" s="235">
        <f t="shared" si="6"/>
        <v>3876911742</v>
      </c>
      <c r="W42" s="235">
        <f t="shared" si="6"/>
        <v>712633105</v>
      </c>
      <c r="X42" s="235">
        <f t="shared" si="6"/>
        <v>3164278637</v>
      </c>
      <c r="Y42" s="236">
        <f>+IF(W42&lt;&gt;0,+(X42/W42)*100,0)</f>
        <v>444.02633203519224</v>
      </c>
      <c r="Z42" s="237">
        <f>+Z25-Z40</f>
        <v>712633105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585637395</v>
      </c>
      <c r="D45" s="25">
        <v>337570294</v>
      </c>
      <c r="E45" s="26">
        <v>366349007</v>
      </c>
      <c r="F45" s="26">
        <v>4378932</v>
      </c>
      <c r="G45" s="26">
        <v>18618429</v>
      </c>
      <c r="H45" s="26">
        <v>17352536</v>
      </c>
      <c r="I45" s="26">
        <v>40349897</v>
      </c>
      <c r="J45" s="26">
        <v>20354736</v>
      </c>
      <c r="K45" s="26">
        <v>42444011</v>
      </c>
      <c r="L45" s="26">
        <v>-2099244</v>
      </c>
      <c r="M45" s="26">
        <v>60699503</v>
      </c>
      <c r="N45" s="26">
        <v>585637395</v>
      </c>
      <c r="O45" s="26">
        <v>596666609</v>
      </c>
      <c r="P45" s="26">
        <v>596666609</v>
      </c>
      <c r="Q45" s="26">
        <v>1778970613</v>
      </c>
      <c r="R45" s="26">
        <v>596666609</v>
      </c>
      <c r="S45" s="26">
        <v>610234744</v>
      </c>
      <c r="T45" s="26">
        <v>789937000</v>
      </c>
      <c r="U45" s="26">
        <v>1996838353</v>
      </c>
      <c r="V45" s="26">
        <v>3876858366</v>
      </c>
      <c r="W45" s="26">
        <v>366349007</v>
      </c>
      <c r="X45" s="26">
        <v>3510509359</v>
      </c>
      <c r="Y45" s="105">
        <v>958.24</v>
      </c>
      <c r="Z45" s="28">
        <v>366349007</v>
      </c>
    </row>
    <row r="46" spans="1:26" ht="13.5">
      <c r="A46" s="225" t="s">
        <v>173</v>
      </c>
      <c r="B46" s="158" t="s">
        <v>93</v>
      </c>
      <c r="C46" s="121"/>
      <c r="D46" s="25">
        <v>180696359</v>
      </c>
      <c r="E46" s="26">
        <v>346284098</v>
      </c>
      <c r="F46" s="26">
        <v>53376</v>
      </c>
      <c r="G46" s="26"/>
      <c r="H46" s="26"/>
      <c r="I46" s="26">
        <v>53376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v>53376</v>
      </c>
      <c r="W46" s="26">
        <v>346284098</v>
      </c>
      <c r="X46" s="26">
        <v>-346230722</v>
      </c>
      <c r="Y46" s="105">
        <v>-99.98</v>
      </c>
      <c r="Z46" s="28">
        <v>346284098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585637395</v>
      </c>
      <c r="D48" s="240">
        <f t="shared" si="7"/>
        <v>518266653</v>
      </c>
      <c r="E48" s="195">
        <f t="shared" si="7"/>
        <v>712633105</v>
      </c>
      <c r="F48" s="195">
        <f t="shared" si="7"/>
        <v>4432308</v>
      </c>
      <c r="G48" s="195">
        <f t="shared" si="7"/>
        <v>18618429</v>
      </c>
      <c r="H48" s="195">
        <f t="shared" si="7"/>
        <v>17352536</v>
      </c>
      <c r="I48" s="195">
        <f t="shared" si="7"/>
        <v>40403273</v>
      </c>
      <c r="J48" s="195">
        <f t="shared" si="7"/>
        <v>20354736</v>
      </c>
      <c r="K48" s="195">
        <f t="shared" si="7"/>
        <v>42444011</v>
      </c>
      <c r="L48" s="195">
        <f t="shared" si="7"/>
        <v>-2099244</v>
      </c>
      <c r="M48" s="195">
        <f t="shared" si="7"/>
        <v>60699503</v>
      </c>
      <c r="N48" s="195">
        <f t="shared" si="7"/>
        <v>585637395</v>
      </c>
      <c r="O48" s="195">
        <f t="shared" si="7"/>
        <v>596666609</v>
      </c>
      <c r="P48" s="195">
        <f t="shared" si="7"/>
        <v>596666609</v>
      </c>
      <c r="Q48" s="195">
        <f t="shared" si="7"/>
        <v>1778970613</v>
      </c>
      <c r="R48" s="195">
        <f t="shared" si="7"/>
        <v>596666609</v>
      </c>
      <c r="S48" s="195">
        <f t="shared" si="7"/>
        <v>610234744</v>
      </c>
      <c r="T48" s="195">
        <f t="shared" si="7"/>
        <v>789937000</v>
      </c>
      <c r="U48" s="195">
        <f t="shared" si="7"/>
        <v>1996838353</v>
      </c>
      <c r="V48" s="195">
        <f t="shared" si="7"/>
        <v>3876911742</v>
      </c>
      <c r="W48" s="195">
        <f t="shared" si="7"/>
        <v>712633105</v>
      </c>
      <c r="X48" s="195">
        <f t="shared" si="7"/>
        <v>3164278637</v>
      </c>
      <c r="Y48" s="241">
        <f>+IF(W48&lt;&gt;0,+(X48/W48)*100,0)</f>
        <v>444.02633203519224</v>
      </c>
      <c r="Z48" s="208">
        <f>SUM(Z45:Z47)</f>
        <v>712633105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332559350</v>
      </c>
      <c r="D6" s="25">
        <v>360000000</v>
      </c>
      <c r="E6" s="26">
        <v>400207000</v>
      </c>
      <c r="F6" s="26">
        <v>30058428</v>
      </c>
      <c r="G6" s="26">
        <v>39029285</v>
      </c>
      <c r="H6" s="26">
        <v>36663185</v>
      </c>
      <c r="I6" s="26">
        <v>105750898</v>
      </c>
      <c r="J6" s="26">
        <v>33809184</v>
      </c>
      <c r="K6" s="26">
        <v>44523719</v>
      </c>
      <c r="L6" s="26">
        <v>33402231</v>
      </c>
      <c r="M6" s="26">
        <v>111735134</v>
      </c>
      <c r="N6" s="26">
        <v>31160687</v>
      </c>
      <c r="O6" s="26">
        <v>34595543</v>
      </c>
      <c r="P6" s="26">
        <v>33456815</v>
      </c>
      <c r="Q6" s="26">
        <v>99213045</v>
      </c>
      <c r="R6" s="26">
        <v>33166951</v>
      </c>
      <c r="S6" s="26">
        <v>33216690</v>
      </c>
      <c r="T6" s="26">
        <v>37464310</v>
      </c>
      <c r="U6" s="26">
        <v>103847951</v>
      </c>
      <c r="V6" s="26">
        <v>420547028</v>
      </c>
      <c r="W6" s="26">
        <v>400207000</v>
      </c>
      <c r="X6" s="26">
        <v>20340028</v>
      </c>
      <c r="Y6" s="106">
        <v>5.08</v>
      </c>
      <c r="Z6" s="28">
        <v>400207000</v>
      </c>
    </row>
    <row r="7" spans="1:26" ht="13.5">
      <c r="A7" s="225" t="s">
        <v>180</v>
      </c>
      <c r="B7" s="158" t="s">
        <v>71</v>
      </c>
      <c r="C7" s="121">
        <v>41002000</v>
      </c>
      <c r="D7" s="25">
        <v>80436000</v>
      </c>
      <c r="E7" s="26">
        <v>55745000</v>
      </c>
      <c r="F7" s="26">
        <v>21115855</v>
      </c>
      <c r="G7" s="26">
        <v>12880112</v>
      </c>
      <c r="H7" s="26">
        <v>202766</v>
      </c>
      <c r="I7" s="26">
        <v>34198733</v>
      </c>
      <c r="J7" s="26">
        <v>364927</v>
      </c>
      <c r="K7" s="26">
        <v>15899904</v>
      </c>
      <c r="L7" s="26">
        <v>1234981</v>
      </c>
      <c r="M7" s="26">
        <v>17499812</v>
      </c>
      <c r="N7" s="26">
        <v>803787</v>
      </c>
      <c r="O7" s="26">
        <v>6840642</v>
      </c>
      <c r="P7" s="26">
        <v>7645915</v>
      </c>
      <c r="Q7" s="26">
        <v>15290344</v>
      </c>
      <c r="R7" s="26"/>
      <c r="S7" s="26">
        <v>1318219</v>
      </c>
      <c r="T7" s="26">
        <v>1373978</v>
      </c>
      <c r="U7" s="26">
        <v>2692197</v>
      </c>
      <c r="V7" s="26">
        <v>69681086</v>
      </c>
      <c r="W7" s="26">
        <v>55745000</v>
      </c>
      <c r="X7" s="26">
        <v>13936086</v>
      </c>
      <c r="Y7" s="106">
        <v>25</v>
      </c>
      <c r="Z7" s="28">
        <v>55745000</v>
      </c>
    </row>
    <row r="8" spans="1:26" ht="13.5">
      <c r="A8" s="225" t="s">
        <v>181</v>
      </c>
      <c r="B8" s="158" t="s">
        <v>71</v>
      </c>
      <c r="C8" s="121">
        <v>28262000</v>
      </c>
      <c r="D8" s="25"/>
      <c r="E8" s="26">
        <v>21176000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21176000</v>
      </c>
      <c r="X8" s="26">
        <v>-21176000</v>
      </c>
      <c r="Y8" s="106">
        <v>-100</v>
      </c>
      <c r="Z8" s="28">
        <v>21176000</v>
      </c>
    </row>
    <row r="9" spans="1:26" ht="13.5">
      <c r="A9" s="225" t="s">
        <v>182</v>
      </c>
      <c r="B9" s="158"/>
      <c r="C9" s="121">
        <v>6799524</v>
      </c>
      <c r="D9" s="25"/>
      <c r="E9" s="26">
        <v>7280000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7280000</v>
      </c>
      <c r="X9" s="26">
        <v>-7280000</v>
      </c>
      <c r="Y9" s="106">
        <v>-100</v>
      </c>
      <c r="Z9" s="28">
        <v>7280000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-295878338</v>
      </c>
      <c r="D12" s="25">
        <v>-140295000</v>
      </c>
      <c r="E12" s="26">
        <v>-423921000</v>
      </c>
      <c r="F12" s="26">
        <v>-10595768</v>
      </c>
      <c r="G12" s="26">
        <v>-9892893</v>
      </c>
      <c r="H12" s="26">
        <v>-9757265</v>
      </c>
      <c r="I12" s="26">
        <v>-30245926</v>
      </c>
      <c r="J12" s="26">
        <v>-10290898</v>
      </c>
      <c r="K12" s="26">
        <v>-10488852</v>
      </c>
      <c r="L12" s="26">
        <v>-11327373</v>
      </c>
      <c r="M12" s="26">
        <v>-32107123</v>
      </c>
      <c r="N12" s="26">
        <v>-10420050</v>
      </c>
      <c r="O12" s="26">
        <v>-10657298</v>
      </c>
      <c r="P12" s="26">
        <v>-10441419</v>
      </c>
      <c r="Q12" s="26">
        <v>-31518767</v>
      </c>
      <c r="R12" s="26">
        <v>-10228547</v>
      </c>
      <c r="S12" s="26">
        <v>-9912524</v>
      </c>
      <c r="T12" s="26">
        <v>-10936049</v>
      </c>
      <c r="U12" s="26">
        <v>-31077120</v>
      </c>
      <c r="V12" s="26">
        <v>-124948936</v>
      </c>
      <c r="W12" s="26">
        <v>-423921000</v>
      </c>
      <c r="X12" s="26">
        <v>298972064</v>
      </c>
      <c r="Y12" s="106">
        <v>-70.53</v>
      </c>
      <c r="Z12" s="28">
        <v>-423921000</v>
      </c>
    </row>
    <row r="13" spans="1:26" ht="13.5">
      <c r="A13" s="225" t="s">
        <v>39</v>
      </c>
      <c r="B13" s="158"/>
      <c r="C13" s="121">
        <v>-12184716</v>
      </c>
      <c r="D13" s="25">
        <v>-213839812</v>
      </c>
      <c r="E13" s="26">
        <v>-14704000</v>
      </c>
      <c r="F13" s="26">
        <v>-42357884</v>
      </c>
      <c r="G13" s="26">
        <v>-25386984</v>
      </c>
      <c r="H13" s="26">
        <v>-28184366</v>
      </c>
      <c r="I13" s="26">
        <v>-95929234</v>
      </c>
      <c r="J13" s="26">
        <v>-25501180</v>
      </c>
      <c r="K13" s="26">
        <v>-28585029</v>
      </c>
      <c r="L13" s="26">
        <v>-23469068</v>
      </c>
      <c r="M13" s="26">
        <v>-77555277</v>
      </c>
      <c r="N13" s="26">
        <v>-21226933</v>
      </c>
      <c r="O13" s="26">
        <v>-27357587</v>
      </c>
      <c r="P13" s="26">
        <v>-24242944</v>
      </c>
      <c r="Q13" s="26">
        <v>-72827464</v>
      </c>
      <c r="R13" s="26">
        <v>-21454648</v>
      </c>
      <c r="S13" s="26">
        <v>-27292027</v>
      </c>
      <c r="T13" s="26">
        <v>-13496200</v>
      </c>
      <c r="U13" s="26">
        <v>-62242875</v>
      </c>
      <c r="V13" s="26">
        <v>-308554850</v>
      </c>
      <c r="W13" s="26">
        <v>-14704000</v>
      </c>
      <c r="X13" s="26">
        <v>-293850850</v>
      </c>
      <c r="Y13" s="106">
        <v>1998.44</v>
      </c>
      <c r="Z13" s="28">
        <v>-14704000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>
        <v>-128961</v>
      </c>
      <c r="G14" s="26">
        <v>-128620</v>
      </c>
      <c r="H14" s="26">
        <v>-644698</v>
      </c>
      <c r="I14" s="26">
        <v>-902279</v>
      </c>
      <c r="J14" s="26">
        <v>-243136</v>
      </c>
      <c r="K14" s="26">
        <v>-137878</v>
      </c>
      <c r="L14" s="26">
        <v>-145646</v>
      </c>
      <c r="M14" s="26">
        <v>-526660</v>
      </c>
      <c r="N14" s="26">
        <v>-181639</v>
      </c>
      <c r="O14" s="26">
        <v>-471042</v>
      </c>
      <c r="P14" s="26">
        <v>-136839</v>
      </c>
      <c r="Q14" s="26">
        <v>-789520</v>
      </c>
      <c r="R14" s="26">
        <v>-132786</v>
      </c>
      <c r="S14" s="26">
        <v>-213532</v>
      </c>
      <c r="T14" s="26">
        <v>-931915</v>
      </c>
      <c r="U14" s="26">
        <v>-1278233</v>
      </c>
      <c r="V14" s="26">
        <v>-3496692</v>
      </c>
      <c r="W14" s="26"/>
      <c r="X14" s="26">
        <v>-3496692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100559820</v>
      </c>
      <c r="D15" s="38">
        <f t="shared" si="0"/>
        <v>86301188</v>
      </c>
      <c r="E15" s="39">
        <f t="shared" si="0"/>
        <v>45783000</v>
      </c>
      <c r="F15" s="39">
        <f t="shared" si="0"/>
        <v>-1908330</v>
      </c>
      <c r="G15" s="39">
        <f t="shared" si="0"/>
        <v>16500900</v>
      </c>
      <c r="H15" s="39">
        <f t="shared" si="0"/>
        <v>-1720378</v>
      </c>
      <c r="I15" s="39">
        <f t="shared" si="0"/>
        <v>12872192</v>
      </c>
      <c r="J15" s="39">
        <f t="shared" si="0"/>
        <v>-1861103</v>
      </c>
      <c r="K15" s="39">
        <f t="shared" si="0"/>
        <v>21211864</v>
      </c>
      <c r="L15" s="39">
        <f t="shared" si="0"/>
        <v>-304875</v>
      </c>
      <c r="M15" s="39">
        <f t="shared" si="0"/>
        <v>19045886</v>
      </c>
      <c r="N15" s="39">
        <f t="shared" si="0"/>
        <v>135852</v>
      </c>
      <c r="O15" s="39">
        <f t="shared" si="0"/>
        <v>2950258</v>
      </c>
      <c r="P15" s="39">
        <f t="shared" si="0"/>
        <v>6281528</v>
      </c>
      <c r="Q15" s="39">
        <f t="shared" si="0"/>
        <v>9367638</v>
      </c>
      <c r="R15" s="39">
        <f t="shared" si="0"/>
        <v>1350970</v>
      </c>
      <c r="S15" s="39">
        <f t="shared" si="0"/>
        <v>-2883174</v>
      </c>
      <c r="T15" s="39">
        <f t="shared" si="0"/>
        <v>13474124</v>
      </c>
      <c r="U15" s="39">
        <f t="shared" si="0"/>
        <v>11941920</v>
      </c>
      <c r="V15" s="39">
        <f t="shared" si="0"/>
        <v>53227636</v>
      </c>
      <c r="W15" s="39">
        <f t="shared" si="0"/>
        <v>45783000</v>
      </c>
      <c r="X15" s="39">
        <f t="shared" si="0"/>
        <v>7444636</v>
      </c>
      <c r="Y15" s="140">
        <f>+IF(W15&lt;&gt;0,+(X15/W15)*100,0)</f>
        <v>16.260699386235064</v>
      </c>
      <c r="Z15" s="40">
        <f>SUM(Z6:Z14)</f>
        <v>45783000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105215798</v>
      </c>
      <c r="D19" s="25"/>
      <c r="E19" s="26">
        <v>970000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970000</v>
      </c>
      <c r="X19" s="125">
        <v>-970000</v>
      </c>
      <c r="Y19" s="107">
        <v>-100</v>
      </c>
      <c r="Z19" s="200">
        <v>970000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5000000</v>
      </c>
      <c r="E22" s="26"/>
      <c r="F22" s="26">
        <v>-5000000</v>
      </c>
      <c r="G22" s="26">
        <v>-13000000</v>
      </c>
      <c r="H22" s="26">
        <v>-3000000</v>
      </c>
      <c r="I22" s="26">
        <v>-21000000</v>
      </c>
      <c r="J22" s="26">
        <v>5000000</v>
      </c>
      <c r="K22" s="26">
        <v>3000000</v>
      </c>
      <c r="L22" s="26">
        <v>-1000000</v>
      </c>
      <c r="M22" s="26">
        <v>7000000</v>
      </c>
      <c r="N22" s="26"/>
      <c r="O22" s="26">
        <v>1500000</v>
      </c>
      <c r="P22" s="26">
        <v>-7200000</v>
      </c>
      <c r="Q22" s="26">
        <v>-5700000</v>
      </c>
      <c r="R22" s="26">
        <v>8700000</v>
      </c>
      <c r="S22" s="26"/>
      <c r="T22" s="26">
        <v>6000000</v>
      </c>
      <c r="U22" s="26">
        <v>14700000</v>
      </c>
      <c r="V22" s="26">
        <v>-5000000</v>
      </c>
      <c r="W22" s="26"/>
      <c r="X22" s="26">
        <v>-5000000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-68135132</v>
      </c>
      <c r="D24" s="25">
        <v>-41000000</v>
      </c>
      <c r="E24" s="26">
        <v>-49425000</v>
      </c>
      <c r="F24" s="26"/>
      <c r="G24" s="26">
        <v>-396003</v>
      </c>
      <c r="H24" s="26">
        <v>-908189</v>
      </c>
      <c r="I24" s="26">
        <v>-1304192</v>
      </c>
      <c r="J24" s="26">
        <v>-3791797</v>
      </c>
      <c r="K24" s="26">
        <v>-5255892</v>
      </c>
      <c r="L24" s="26">
        <v>-3853532</v>
      </c>
      <c r="M24" s="26">
        <v>-12901221</v>
      </c>
      <c r="N24" s="26">
        <v>-4614098</v>
      </c>
      <c r="O24" s="26">
        <v>-2335669</v>
      </c>
      <c r="P24" s="26">
        <v>-1616414</v>
      </c>
      <c r="Q24" s="26">
        <v>-8566181</v>
      </c>
      <c r="R24" s="26">
        <v>-1618895</v>
      </c>
      <c r="S24" s="26">
        <v>-2532607</v>
      </c>
      <c r="T24" s="26">
        <v>-659357</v>
      </c>
      <c r="U24" s="26">
        <v>-4810859</v>
      </c>
      <c r="V24" s="26">
        <v>-27582453</v>
      </c>
      <c r="W24" s="26">
        <v>-49425000</v>
      </c>
      <c r="X24" s="26">
        <v>21842547</v>
      </c>
      <c r="Y24" s="106">
        <v>-44.19</v>
      </c>
      <c r="Z24" s="28">
        <v>-49425000</v>
      </c>
    </row>
    <row r="25" spans="1:26" ht="13.5">
      <c r="A25" s="226" t="s">
        <v>193</v>
      </c>
      <c r="B25" s="227"/>
      <c r="C25" s="138">
        <f aca="true" t="shared" si="1" ref="C25:X25">SUM(C19:C24)</f>
        <v>37080666</v>
      </c>
      <c r="D25" s="38">
        <f t="shared" si="1"/>
        <v>-36000000</v>
      </c>
      <c r="E25" s="39">
        <f t="shared" si="1"/>
        <v>-48455000</v>
      </c>
      <c r="F25" s="39">
        <f t="shared" si="1"/>
        <v>-5000000</v>
      </c>
      <c r="G25" s="39">
        <f t="shared" si="1"/>
        <v>-13396003</v>
      </c>
      <c r="H25" s="39">
        <f t="shared" si="1"/>
        <v>-3908189</v>
      </c>
      <c r="I25" s="39">
        <f t="shared" si="1"/>
        <v>-22304192</v>
      </c>
      <c r="J25" s="39">
        <f t="shared" si="1"/>
        <v>1208203</v>
      </c>
      <c r="K25" s="39">
        <f t="shared" si="1"/>
        <v>-2255892</v>
      </c>
      <c r="L25" s="39">
        <f t="shared" si="1"/>
        <v>-4853532</v>
      </c>
      <c r="M25" s="39">
        <f t="shared" si="1"/>
        <v>-5901221</v>
      </c>
      <c r="N25" s="39">
        <f t="shared" si="1"/>
        <v>-4614098</v>
      </c>
      <c r="O25" s="39">
        <f t="shared" si="1"/>
        <v>-835669</v>
      </c>
      <c r="P25" s="39">
        <f t="shared" si="1"/>
        <v>-8816414</v>
      </c>
      <c r="Q25" s="39">
        <f t="shared" si="1"/>
        <v>-14266181</v>
      </c>
      <c r="R25" s="39">
        <f t="shared" si="1"/>
        <v>7081105</v>
      </c>
      <c r="S25" s="39">
        <f t="shared" si="1"/>
        <v>-2532607</v>
      </c>
      <c r="T25" s="39">
        <f t="shared" si="1"/>
        <v>5340643</v>
      </c>
      <c r="U25" s="39">
        <f t="shared" si="1"/>
        <v>9889141</v>
      </c>
      <c r="V25" s="39">
        <f t="shared" si="1"/>
        <v>-32582453</v>
      </c>
      <c r="W25" s="39">
        <f t="shared" si="1"/>
        <v>-48455000</v>
      </c>
      <c r="X25" s="39">
        <f t="shared" si="1"/>
        <v>15872547</v>
      </c>
      <c r="Y25" s="140">
        <f>+IF(W25&lt;&gt;0,+(X25/W25)*100,0)</f>
        <v>-32.75729439686307</v>
      </c>
      <c r="Z25" s="40">
        <f>SUM(Z19:Z24)</f>
        <v>-48455000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>
        <v>30000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3358552</v>
      </c>
      <c r="T29" s="26"/>
      <c r="U29" s="26">
        <v>3358552</v>
      </c>
      <c r="V29" s="26">
        <v>3358552</v>
      </c>
      <c r="W29" s="26">
        <v>30000</v>
      </c>
      <c r="X29" s="26">
        <v>3328552</v>
      </c>
      <c r="Y29" s="106">
        <v>11095.17</v>
      </c>
      <c r="Z29" s="28">
        <v>30000</v>
      </c>
    </row>
    <row r="30" spans="1:26" ht="13.5">
      <c r="A30" s="225" t="s">
        <v>196</v>
      </c>
      <c r="B30" s="158"/>
      <c r="C30" s="121">
        <v>31711815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1384978</v>
      </c>
      <c r="D31" s="25">
        <v>423043</v>
      </c>
      <c r="E31" s="26">
        <v>800000</v>
      </c>
      <c r="F31" s="26">
        <v>-32779</v>
      </c>
      <c r="G31" s="125">
        <v>26264</v>
      </c>
      <c r="H31" s="125">
        <v>29779</v>
      </c>
      <c r="I31" s="125">
        <v>23264</v>
      </c>
      <c r="J31" s="26">
        <v>96870</v>
      </c>
      <c r="K31" s="26">
        <v>58549</v>
      </c>
      <c r="L31" s="26">
        <v>30203</v>
      </c>
      <c r="M31" s="26">
        <v>185622</v>
      </c>
      <c r="N31" s="125">
        <v>38602</v>
      </c>
      <c r="O31" s="125">
        <v>-4548</v>
      </c>
      <c r="P31" s="125">
        <v>56456</v>
      </c>
      <c r="Q31" s="26">
        <v>90510</v>
      </c>
      <c r="R31" s="26">
        <v>196027</v>
      </c>
      <c r="S31" s="26">
        <v>31939</v>
      </c>
      <c r="T31" s="26">
        <v>78436</v>
      </c>
      <c r="U31" s="125">
        <v>306402</v>
      </c>
      <c r="V31" s="125">
        <v>605798</v>
      </c>
      <c r="W31" s="125">
        <v>800000</v>
      </c>
      <c r="X31" s="26">
        <v>-194202</v>
      </c>
      <c r="Y31" s="106">
        <v>-24.28</v>
      </c>
      <c r="Z31" s="28">
        <v>800000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-7934847</v>
      </c>
      <c r="D33" s="25">
        <v>-26686576</v>
      </c>
      <c r="E33" s="26">
        <v>-8141000</v>
      </c>
      <c r="F33" s="26">
        <v>-44879</v>
      </c>
      <c r="G33" s="26">
        <v>-44879</v>
      </c>
      <c r="H33" s="26">
        <v>-44879</v>
      </c>
      <c r="I33" s="26">
        <v>-134637</v>
      </c>
      <c r="J33" s="26">
        <v>-44879</v>
      </c>
      <c r="K33" s="26">
        <v>-44879</v>
      </c>
      <c r="L33" s="26">
        <v>-10644722</v>
      </c>
      <c r="M33" s="26">
        <v>-10734480</v>
      </c>
      <c r="N33" s="26">
        <v>-44879</v>
      </c>
      <c r="O33" s="26">
        <v>-44879</v>
      </c>
      <c r="P33" s="26">
        <v>-44879</v>
      </c>
      <c r="Q33" s="26">
        <v>-134637</v>
      </c>
      <c r="R33" s="26">
        <v>-44879</v>
      </c>
      <c r="S33" s="26">
        <v>-44879</v>
      </c>
      <c r="T33" s="26">
        <v>-10595034</v>
      </c>
      <c r="U33" s="26">
        <v>-10684792</v>
      </c>
      <c r="V33" s="26">
        <v>-21688546</v>
      </c>
      <c r="W33" s="26">
        <v>-8141000</v>
      </c>
      <c r="X33" s="26">
        <v>-13547546</v>
      </c>
      <c r="Y33" s="106">
        <v>166.41</v>
      </c>
      <c r="Z33" s="28">
        <v>-8141000</v>
      </c>
    </row>
    <row r="34" spans="1:26" ht="13.5">
      <c r="A34" s="226" t="s">
        <v>199</v>
      </c>
      <c r="B34" s="227"/>
      <c r="C34" s="138">
        <f aca="true" t="shared" si="2" ref="C34:X34">SUM(C29:C33)</f>
        <v>25161946</v>
      </c>
      <c r="D34" s="38">
        <f t="shared" si="2"/>
        <v>-26263533</v>
      </c>
      <c r="E34" s="39">
        <f t="shared" si="2"/>
        <v>-7311000</v>
      </c>
      <c r="F34" s="39">
        <f t="shared" si="2"/>
        <v>-77658</v>
      </c>
      <c r="G34" s="39">
        <f t="shared" si="2"/>
        <v>-18615</v>
      </c>
      <c r="H34" s="39">
        <f t="shared" si="2"/>
        <v>-15100</v>
      </c>
      <c r="I34" s="39">
        <f t="shared" si="2"/>
        <v>-111373</v>
      </c>
      <c r="J34" s="39">
        <f t="shared" si="2"/>
        <v>51991</v>
      </c>
      <c r="K34" s="39">
        <f t="shared" si="2"/>
        <v>13670</v>
      </c>
      <c r="L34" s="39">
        <f t="shared" si="2"/>
        <v>-10614519</v>
      </c>
      <c r="M34" s="39">
        <f t="shared" si="2"/>
        <v>-10548858</v>
      </c>
      <c r="N34" s="39">
        <f t="shared" si="2"/>
        <v>-6277</v>
      </c>
      <c r="O34" s="39">
        <f t="shared" si="2"/>
        <v>-49427</v>
      </c>
      <c r="P34" s="39">
        <f t="shared" si="2"/>
        <v>11577</v>
      </c>
      <c r="Q34" s="39">
        <f t="shared" si="2"/>
        <v>-44127</v>
      </c>
      <c r="R34" s="39">
        <f t="shared" si="2"/>
        <v>151148</v>
      </c>
      <c r="S34" s="39">
        <f t="shared" si="2"/>
        <v>3345612</v>
      </c>
      <c r="T34" s="39">
        <f t="shared" si="2"/>
        <v>-10516598</v>
      </c>
      <c r="U34" s="39">
        <f t="shared" si="2"/>
        <v>-7019838</v>
      </c>
      <c r="V34" s="39">
        <f t="shared" si="2"/>
        <v>-17724196</v>
      </c>
      <c r="W34" s="39">
        <f t="shared" si="2"/>
        <v>-7311000</v>
      </c>
      <c r="X34" s="39">
        <f t="shared" si="2"/>
        <v>-10413196</v>
      </c>
      <c r="Y34" s="140">
        <f>+IF(W34&lt;&gt;0,+(X34/W34)*100,0)</f>
        <v>142.43189714129394</v>
      </c>
      <c r="Z34" s="40">
        <f>SUM(Z29:Z33)</f>
        <v>-7311000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162802432</v>
      </c>
      <c r="D36" s="65">
        <f t="shared" si="3"/>
        <v>24037655</v>
      </c>
      <c r="E36" s="66">
        <f t="shared" si="3"/>
        <v>-9983000</v>
      </c>
      <c r="F36" s="66">
        <f t="shared" si="3"/>
        <v>-6985988</v>
      </c>
      <c r="G36" s="66">
        <f t="shared" si="3"/>
        <v>3086282</v>
      </c>
      <c r="H36" s="66">
        <f t="shared" si="3"/>
        <v>-5643667</v>
      </c>
      <c r="I36" s="66">
        <f t="shared" si="3"/>
        <v>-9543373</v>
      </c>
      <c r="J36" s="66">
        <f t="shared" si="3"/>
        <v>-600909</v>
      </c>
      <c r="K36" s="66">
        <f t="shared" si="3"/>
        <v>18969642</v>
      </c>
      <c r="L36" s="66">
        <f t="shared" si="3"/>
        <v>-15772926</v>
      </c>
      <c r="M36" s="66">
        <f t="shared" si="3"/>
        <v>2595807</v>
      </c>
      <c r="N36" s="66">
        <f t="shared" si="3"/>
        <v>-4484523</v>
      </c>
      <c r="O36" s="66">
        <f t="shared" si="3"/>
        <v>2065162</v>
      </c>
      <c r="P36" s="66">
        <f t="shared" si="3"/>
        <v>-2523309</v>
      </c>
      <c r="Q36" s="66">
        <f t="shared" si="3"/>
        <v>-4942670</v>
      </c>
      <c r="R36" s="66">
        <f t="shared" si="3"/>
        <v>8583223</v>
      </c>
      <c r="S36" s="66">
        <f t="shared" si="3"/>
        <v>-2070169</v>
      </c>
      <c r="T36" s="66">
        <f t="shared" si="3"/>
        <v>8298169</v>
      </c>
      <c r="U36" s="66">
        <f t="shared" si="3"/>
        <v>14811223</v>
      </c>
      <c r="V36" s="66">
        <f t="shared" si="3"/>
        <v>2920987</v>
      </c>
      <c r="W36" s="66">
        <f t="shared" si="3"/>
        <v>-9983000</v>
      </c>
      <c r="X36" s="66">
        <f t="shared" si="3"/>
        <v>12903987</v>
      </c>
      <c r="Y36" s="103">
        <f>+IF(W36&lt;&gt;0,+(X36/W36)*100,0)</f>
        <v>-129.25961133927677</v>
      </c>
      <c r="Z36" s="68">
        <f>+Z15+Z25+Z34</f>
        <v>-9983000</v>
      </c>
    </row>
    <row r="37" spans="1:26" ht="13.5">
      <c r="A37" s="225" t="s">
        <v>201</v>
      </c>
      <c r="B37" s="158" t="s">
        <v>95</v>
      </c>
      <c r="C37" s="119">
        <v>39181936</v>
      </c>
      <c r="D37" s="65">
        <v>1191873</v>
      </c>
      <c r="E37" s="66"/>
      <c r="F37" s="66">
        <v>1191873</v>
      </c>
      <c r="G37" s="66">
        <v>-5794115</v>
      </c>
      <c r="H37" s="66">
        <v>-2707833</v>
      </c>
      <c r="I37" s="66">
        <v>1191873</v>
      </c>
      <c r="J37" s="66">
        <v>-8351500</v>
      </c>
      <c r="K37" s="66">
        <v>-8952409</v>
      </c>
      <c r="L37" s="66">
        <v>10017233</v>
      </c>
      <c r="M37" s="66">
        <v>-8351500</v>
      </c>
      <c r="N37" s="66">
        <v>-5755693</v>
      </c>
      <c r="O37" s="66">
        <v>-10240216</v>
      </c>
      <c r="P37" s="66">
        <v>-8175054</v>
      </c>
      <c r="Q37" s="66">
        <v>-5755693</v>
      </c>
      <c r="R37" s="66">
        <v>-10698363</v>
      </c>
      <c r="S37" s="66">
        <v>-2115140</v>
      </c>
      <c r="T37" s="66">
        <v>-4185309</v>
      </c>
      <c r="U37" s="66">
        <v>-10698363</v>
      </c>
      <c r="V37" s="66">
        <v>1191873</v>
      </c>
      <c r="W37" s="66"/>
      <c r="X37" s="66">
        <v>1191873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201984368</v>
      </c>
      <c r="D38" s="234">
        <v>25229528</v>
      </c>
      <c r="E38" s="235">
        <v>-9983000</v>
      </c>
      <c r="F38" s="235">
        <v>-5794115</v>
      </c>
      <c r="G38" s="235">
        <v>-2707833</v>
      </c>
      <c r="H38" s="235">
        <v>-8351500</v>
      </c>
      <c r="I38" s="235">
        <v>-8351500</v>
      </c>
      <c r="J38" s="235">
        <v>-8952409</v>
      </c>
      <c r="K38" s="235">
        <v>10017233</v>
      </c>
      <c r="L38" s="235">
        <v>-5755693</v>
      </c>
      <c r="M38" s="235">
        <v>-5755693</v>
      </c>
      <c r="N38" s="235">
        <v>-10240216</v>
      </c>
      <c r="O38" s="235">
        <v>-8175054</v>
      </c>
      <c r="P38" s="235">
        <v>-10698363</v>
      </c>
      <c r="Q38" s="235">
        <v>-10698363</v>
      </c>
      <c r="R38" s="235">
        <v>-2115140</v>
      </c>
      <c r="S38" s="235">
        <v>-4185309</v>
      </c>
      <c r="T38" s="235">
        <v>4112860</v>
      </c>
      <c r="U38" s="235">
        <v>4112860</v>
      </c>
      <c r="V38" s="235">
        <v>4112860</v>
      </c>
      <c r="W38" s="235">
        <v>-9983000</v>
      </c>
      <c r="X38" s="235">
        <v>14095860</v>
      </c>
      <c r="Y38" s="236">
        <v>-141.2</v>
      </c>
      <c r="Z38" s="237">
        <v>-9983000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2011-08-12T15:28:50Z</dcterms:created>
  <dcterms:modified xsi:type="dcterms:W3CDTF">2011-08-12T15:28:50Z</dcterms:modified>
  <cp:category/>
  <cp:version/>
  <cp:contentType/>
  <cp:contentStatus/>
</cp:coreProperties>
</file>