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<sst xmlns="http://schemas.openxmlformats.org/spreadsheetml/2006/main" count="497" uniqueCount="248">
  <si>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Mkhambathini(KZN226)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</si>
  <si>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</si>
  <si>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</si>
  <si>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</si>
  <si>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</si>
  <si>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</si>
  <si>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</si>
  <si>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</si>
  <si>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</si>
  <si>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</si>
  <si>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</si>
  <si>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</si>
  <si>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</si>
  <si>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</si>
  <si>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</si>
  <si>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</si>
  <si>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</si>
  <si>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</si>
  <si>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</si>
  <si>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</si>
  <si>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</si>
  <si>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</si>
  <si>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</si>
  <si>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</si>
  <si>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</si>
  <si>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</si>
  <si>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</si>
  <si>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</si>
  <si>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</si>
  <si>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</si>
  <si>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</si>
  <si>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</si>
  <si>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</si>
  <si>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</si>
  <si>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</si>
  <si>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</si>
  <si>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</si>
  <si>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</si>
  <si>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</si>
  <si>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</si>
  <si>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</si>
  <si>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</si>
  <si>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</si>
  <si>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</si>
  <si>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</si>
  <si>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</si>
  <si>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</si>
  <si>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</si>
  <si>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</si>
  <si>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</si>
  <si>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</si>
  <si>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</si>
  <si>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</si>
  <si>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</si>
  <si>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</si>
  <si>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</si>
  <si>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</si>
  <si>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</si>
  <si>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</si>
  <si>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</si>
  <si>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</si>
  <si>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</si>
  <si>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</si>
  <si>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</si>
  <si>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</si>
  <si>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</si>
  <si>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</si>
  <si>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</si>
  <si>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</si>
  <si>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Mkhambathini(KZN226)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</si>
  <si>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</si>
  <si>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</si>
  <si>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</si>
  <si>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</si>
  <si>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</si>
  <si>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</si>
  <si>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</si>
  <si>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</si>
  <si>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</si>
  <si>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</si>
  <si>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</si>
  <si>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</si>
  <si>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</si>
  <si>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</si>
  <si>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</si>
  <si>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</si>
  <si>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</si>
  <si>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</si>
  <si>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</si>
  <si>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</si>
  <si>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</si>
  <si>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</si>
  <si>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</si>
  <si>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</si>
  <si>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</si>
  <si>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</si>
  <si>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</si>
  <si>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</si>
  <si>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</si>
  <si>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Mkhambathini(KZN226)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</si>
  <si>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</si>
  <si>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</si>
  <si>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</si>
  <si>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</si>
  <si>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</si>
  <si>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</si>
  <si>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</si>
  <si>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</si>
  <si>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</si>
  <si>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</si>
  <si>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</si>
  <si>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</si>
  <si>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</si>
  <si>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</si>
  <si>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</si>
  <si>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</si>
  <si>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</si>
  <si>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</si>
  <si>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</si>
  <si>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</si>
  <si>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</si>
  <si>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</si>
  <si>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</si>
  <si>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</si>
  <si>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</si>
  <si>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</si>
  <si>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</si>
  <si>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</si>
  <si>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</si>
  <si>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</si>
  <si>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</si>
  <si>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</si>
  <si>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Mkhambathini(KZN226)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</si>
  <si>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</si>
  <si>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</si>
  <si>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</si>
  <si>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</si>
  <si>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</si>
  <si>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</si>
  <si>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</si>
  <si>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</si>
  <si>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</si>
  <si>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Mkhambathini(KZN226)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</si>
  <si>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</si>
  <si>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</si>
  <si>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</si>
  <si>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</si>
  <si>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</si>
  <si>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</si>
  <si>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</si>
  <si>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</si>
  <si>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</si>
  <si>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</si>
  <si>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</si>
  <si>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</si>
  <si>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</si>
  <si>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</si>
  <si>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</si>
  <si>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</si>
  <si>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</si>
  <si>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</si>
  <si>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</si>
  <si>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</si>
  <si>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</si>
  <si>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</si>
  <si>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</si>
  <si>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</si>
  <si>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</si>
  <si>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</si>
  <si>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</si>
  <si>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</si>
  <si>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</si>
  <si>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</si>
  <si>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</si>
  <si>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</si>
  <si>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</si>
  <si>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Mkhambathini(KZN226)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</si>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</sst>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6592673</v>
      </c>
      <c r="C5" s="25">
        <v>3742460</v>
      </c>
      <c r="D5" s="26">
        <v>3742460</v>
      </c>
      <c r="E5" s="26">
        <v>0</v>
      </c>
      <c r="F5" s="26">
        <v>386404</v>
      </c>
      <c r="G5" s="26">
        <v>386291</v>
      </c>
      <c r="H5" s="26">
        <v>772695</v>
      </c>
      <c r="I5" s="26">
        <v>384273</v>
      </c>
      <c r="J5" s="26">
        <v>0</v>
      </c>
      <c r="K5" s="26">
        <v>386041</v>
      </c>
      <c r="L5" s="26">
        <v>770314</v>
      </c>
      <c r="M5" s="26">
        <v>385927</v>
      </c>
      <c r="N5" s="26">
        <v>385658</v>
      </c>
      <c r="O5" s="26">
        <v>385658</v>
      </c>
      <c r="P5" s="26">
        <v>1157243</v>
      </c>
      <c r="Q5" s="26">
        <v>385106</v>
      </c>
      <c r="R5" s="26">
        <v>384891</v>
      </c>
      <c r="S5" s="26">
        <v>345614</v>
      </c>
      <c r="T5" s="26">
        <v>1115611</v>
      </c>
      <c r="U5" s="26">
        <v>3815863</v>
      </c>
      <c r="V5" s="26">
        <v>3742460</v>
      </c>
      <c r="W5" s="26">
        <v>73403</v>
      </c>
      <c r="X5" s="27">
        <v>1.96</v>
      </c>
      <c r="Y5" s="28">
        <v>3742460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168349</v>
      </c>
      <c r="C7" s="25">
        <v>100000</v>
      </c>
      <c r="D7" s="26">
        <v>270000</v>
      </c>
      <c r="E7" s="26">
        <v>4323</v>
      </c>
      <c r="F7" s="26">
        <v>25884</v>
      </c>
      <c r="G7" s="26">
        <v>36629</v>
      </c>
      <c r="H7" s="26">
        <v>66836</v>
      </c>
      <c r="I7" s="26">
        <v>31769</v>
      </c>
      <c r="J7" s="26">
        <v>31767</v>
      </c>
      <c r="K7" s="26">
        <v>21175</v>
      </c>
      <c r="L7" s="26">
        <v>84711</v>
      </c>
      <c r="M7" s="26">
        <v>40345</v>
      </c>
      <c r="N7" s="26">
        <v>30993</v>
      </c>
      <c r="O7" s="26">
        <v>26303</v>
      </c>
      <c r="P7" s="26">
        <v>97641</v>
      </c>
      <c r="Q7" s="26">
        <v>30457</v>
      </c>
      <c r="R7" s="26">
        <v>51279</v>
      </c>
      <c r="S7" s="26">
        <v>32082</v>
      </c>
      <c r="T7" s="26">
        <v>113818</v>
      </c>
      <c r="U7" s="26">
        <v>363006</v>
      </c>
      <c r="V7" s="26">
        <v>270000</v>
      </c>
      <c r="W7" s="26">
        <v>93006</v>
      </c>
      <c r="X7" s="27">
        <v>34.45</v>
      </c>
      <c r="Y7" s="28">
        <v>270000</v>
      </c>
    </row>
    <row r="8" spans="1:25" ht="13.5">
      <c r="A8" s="24" t="s">
        <v>33</v>
      </c>
      <c r="B8" s="2">
        <v>0</v>
      </c>
      <c r="C8" s="25">
        <v>23107000</v>
      </c>
      <c r="D8" s="26">
        <v>23676000</v>
      </c>
      <c r="E8" s="26">
        <v>8583925</v>
      </c>
      <c r="F8" s="26">
        <v>2250000</v>
      </c>
      <c r="G8" s="26">
        <v>0</v>
      </c>
      <c r="H8" s="26">
        <v>10833925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10833925</v>
      </c>
      <c r="V8" s="26">
        <v>23676000</v>
      </c>
      <c r="W8" s="26">
        <v>-12842075</v>
      </c>
      <c r="X8" s="27">
        <v>-54.24</v>
      </c>
      <c r="Y8" s="28">
        <v>23676000</v>
      </c>
    </row>
    <row r="9" spans="1:25" ht="13.5">
      <c r="A9" s="24" t="s">
        <v>34</v>
      </c>
      <c r="B9" s="2">
        <v>25549780</v>
      </c>
      <c r="C9" s="25">
        <v>2575530</v>
      </c>
      <c r="D9" s="26">
        <v>2826140</v>
      </c>
      <c r="E9" s="26">
        <v>193110</v>
      </c>
      <c r="F9" s="26">
        <v>208741</v>
      </c>
      <c r="G9" s="26">
        <v>257530</v>
      </c>
      <c r="H9" s="26">
        <v>659381</v>
      </c>
      <c r="I9" s="26">
        <v>213686</v>
      </c>
      <c r="J9" s="26">
        <v>213686</v>
      </c>
      <c r="K9" s="26">
        <v>183867</v>
      </c>
      <c r="L9" s="26">
        <v>611239</v>
      </c>
      <c r="M9" s="26">
        <v>267321</v>
      </c>
      <c r="N9" s="26">
        <v>219624</v>
      </c>
      <c r="O9" s="26">
        <v>660326</v>
      </c>
      <c r="P9" s="26">
        <v>1147271</v>
      </c>
      <c r="Q9" s="26">
        <v>212106</v>
      </c>
      <c r="R9" s="26">
        <v>212237</v>
      </c>
      <c r="S9" s="26">
        <v>310042</v>
      </c>
      <c r="T9" s="26">
        <v>734385</v>
      </c>
      <c r="U9" s="26">
        <v>3152276</v>
      </c>
      <c r="V9" s="26">
        <v>2826140</v>
      </c>
      <c r="W9" s="26">
        <v>326136</v>
      </c>
      <c r="X9" s="27">
        <v>11.54</v>
      </c>
      <c r="Y9" s="28">
        <v>2826140</v>
      </c>
    </row>
    <row r="10" spans="1:25" ht="25.5">
      <c r="A10" s="29" t="s">
        <v>212</v>
      </c>
      <c r="B10" s="30">
        <f>SUM(B5:B9)</f>
        <v>32310802</v>
      </c>
      <c r="C10" s="31">
        <f aca="true" t="shared" si="0" ref="C10:Y10">SUM(C5:C9)</f>
        <v>29524990</v>
      </c>
      <c r="D10" s="32">
        <f t="shared" si="0"/>
        <v>30514600</v>
      </c>
      <c r="E10" s="32">
        <f t="shared" si="0"/>
        <v>8781358</v>
      </c>
      <c r="F10" s="32">
        <f t="shared" si="0"/>
        <v>2871029</v>
      </c>
      <c r="G10" s="32">
        <f t="shared" si="0"/>
        <v>680450</v>
      </c>
      <c r="H10" s="32">
        <f t="shared" si="0"/>
        <v>12332837</v>
      </c>
      <c r="I10" s="32">
        <f t="shared" si="0"/>
        <v>629728</v>
      </c>
      <c r="J10" s="32">
        <f t="shared" si="0"/>
        <v>245453</v>
      </c>
      <c r="K10" s="32">
        <f t="shared" si="0"/>
        <v>591083</v>
      </c>
      <c r="L10" s="32">
        <f t="shared" si="0"/>
        <v>1466264</v>
      </c>
      <c r="M10" s="32">
        <f t="shared" si="0"/>
        <v>693593</v>
      </c>
      <c r="N10" s="32">
        <f t="shared" si="0"/>
        <v>636275</v>
      </c>
      <c r="O10" s="32">
        <f t="shared" si="0"/>
        <v>1072287</v>
      </c>
      <c r="P10" s="32">
        <f t="shared" si="0"/>
        <v>2402155</v>
      </c>
      <c r="Q10" s="32">
        <f t="shared" si="0"/>
        <v>627669</v>
      </c>
      <c r="R10" s="32">
        <f t="shared" si="0"/>
        <v>648407</v>
      </c>
      <c r="S10" s="32">
        <f t="shared" si="0"/>
        <v>687738</v>
      </c>
      <c r="T10" s="32">
        <f t="shared" si="0"/>
        <v>1963814</v>
      </c>
      <c r="U10" s="32">
        <f t="shared" si="0"/>
        <v>18165070</v>
      </c>
      <c r="V10" s="32">
        <f t="shared" si="0"/>
        <v>30514600</v>
      </c>
      <c r="W10" s="32">
        <f t="shared" si="0"/>
        <v>-12349530</v>
      </c>
      <c r="X10" s="33">
        <f>+IF(V10&lt;&gt;0,(W10/V10)*100,0)</f>
        <v>-40.470889344772665</v>
      </c>
      <c r="Y10" s="34">
        <f t="shared" si="0"/>
        <v>30514600</v>
      </c>
    </row>
    <row r="11" spans="1:25" ht="13.5">
      <c r="A11" s="24" t="s">
        <v>36</v>
      </c>
      <c r="B11" s="2">
        <v>12095046</v>
      </c>
      <c r="C11" s="25">
        <v>14520265</v>
      </c>
      <c r="D11" s="26">
        <v>16580081</v>
      </c>
      <c r="E11" s="26">
        <v>887619</v>
      </c>
      <c r="F11" s="26">
        <v>839036</v>
      </c>
      <c r="G11" s="26">
        <v>992961</v>
      </c>
      <c r="H11" s="26">
        <v>2719616</v>
      </c>
      <c r="I11" s="26">
        <v>1106549</v>
      </c>
      <c r="J11" s="26">
        <v>1120605</v>
      </c>
      <c r="K11" s="26">
        <v>1629795</v>
      </c>
      <c r="L11" s="26">
        <v>3856949</v>
      </c>
      <c r="M11" s="26">
        <v>1067332</v>
      </c>
      <c r="N11" s="26">
        <v>1071829</v>
      </c>
      <c r="O11" s="26">
        <v>1075701</v>
      </c>
      <c r="P11" s="26">
        <v>3214862</v>
      </c>
      <c r="Q11" s="26">
        <v>1139069</v>
      </c>
      <c r="R11" s="26">
        <v>1172501</v>
      </c>
      <c r="S11" s="26">
        <v>1174520</v>
      </c>
      <c r="T11" s="26">
        <v>3486090</v>
      </c>
      <c r="U11" s="26">
        <v>13277517</v>
      </c>
      <c r="V11" s="26">
        <v>16580081</v>
      </c>
      <c r="W11" s="26">
        <v>-3302564</v>
      </c>
      <c r="X11" s="27">
        <v>-19.92</v>
      </c>
      <c r="Y11" s="28">
        <v>16580081</v>
      </c>
    </row>
    <row r="12" spans="1:25" ht="13.5">
      <c r="A12" s="24" t="s">
        <v>37</v>
      </c>
      <c r="B12" s="2">
        <v>3269417</v>
      </c>
      <c r="C12" s="25">
        <v>3619203</v>
      </c>
      <c r="D12" s="26">
        <v>3405693</v>
      </c>
      <c r="E12" s="26">
        <v>266325</v>
      </c>
      <c r="F12" s="26">
        <v>266325</v>
      </c>
      <c r="G12" s="26">
        <v>266325</v>
      </c>
      <c r="H12" s="26">
        <v>798975</v>
      </c>
      <c r="I12" s="26">
        <v>269160</v>
      </c>
      <c r="J12" s="26">
        <v>269299</v>
      </c>
      <c r="K12" s="26">
        <v>269157</v>
      </c>
      <c r="L12" s="26">
        <v>807616</v>
      </c>
      <c r="M12" s="26">
        <v>269329</v>
      </c>
      <c r="N12" s="26">
        <v>362167</v>
      </c>
      <c r="O12" s="26">
        <v>278305</v>
      </c>
      <c r="P12" s="26">
        <v>909801</v>
      </c>
      <c r="Q12" s="26">
        <v>250203</v>
      </c>
      <c r="R12" s="26">
        <v>204631</v>
      </c>
      <c r="S12" s="26">
        <v>292456</v>
      </c>
      <c r="T12" s="26">
        <v>747290</v>
      </c>
      <c r="U12" s="26">
        <v>3263682</v>
      </c>
      <c r="V12" s="26">
        <v>3405693</v>
      </c>
      <c r="W12" s="26">
        <v>-142011</v>
      </c>
      <c r="X12" s="27">
        <v>-4.17</v>
      </c>
      <c r="Y12" s="28">
        <v>3405693</v>
      </c>
    </row>
    <row r="13" spans="1:25" ht="13.5">
      <c r="A13" s="24" t="s">
        <v>213</v>
      </c>
      <c r="B13" s="2">
        <v>1714586</v>
      </c>
      <c r="C13" s="25">
        <v>1700000</v>
      </c>
      <c r="D13" s="26">
        <v>1700000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1700000</v>
      </c>
      <c r="W13" s="26">
        <v>-1700000</v>
      </c>
      <c r="X13" s="27">
        <v>-100</v>
      </c>
      <c r="Y13" s="28">
        <v>1700000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12128000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545801</v>
      </c>
      <c r="J16" s="26">
        <v>0</v>
      </c>
      <c r="K16" s="26">
        <v>234777</v>
      </c>
      <c r="L16" s="26">
        <v>780578</v>
      </c>
      <c r="M16" s="26">
        <v>359957</v>
      </c>
      <c r="N16" s="26">
        <v>1056144</v>
      </c>
      <c r="O16" s="26">
        <v>1997857</v>
      </c>
      <c r="P16" s="26">
        <v>3413958</v>
      </c>
      <c r="Q16" s="26">
        <v>1462151</v>
      </c>
      <c r="R16" s="26">
        <v>2581782</v>
      </c>
      <c r="S16" s="26">
        <v>1381124</v>
      </c>
      <c r="T16" s="26">
        <v>5425057</v>
      </c>
      <c r="U16" s="26">
        <v>9619593</v>
      </c>
      <c r="V16" s="26">
        <v>0</v>
      </c>
      <c r="W16" s="26">
        <v>9619593</v>
      </c>
      <c r="X16" s="27">
        <v>0</v>
      </c>
      <c r="Y16" s="28">
        <v>0</v>
      </c>
    </row>
    <row r="17" spans="1:25" ht="13.5">
      <c r="A17" s="24" t="s">
        <v>42</v>
      </c>
      <c r="B17" s="2">
        <v>8623872</v>
      </c>
      <c r="C17" s="25">
        <v>5883900</v>
      </c>
      <c r="D17" s="26">
        <v>16697000</v>
      </c>
      <c r="E17" s="26">
        <v>296065</v>
      </c>
      <c r="F17" s="26">
        <v>452808</v>
      </c>
      <c r="G17" s="26">
        <v>206807</v>
      </c>
      <c r="H17" s="26">
        <v>955680</v>
      </c>
      <c r="I17" s="26">
        <v>727955</v>
      </c>
      <c r="J17" s="26">
        <v>727955</v>
      </c>
      <c r="K17" s="26">
        <v>379726</v>
      </c>
      <c r="L17" s="26">
        <v>1835636</v>
      </c>
      <c r="M17" s="26">
        <v>388494</v>
      </c>
      <c r="N17" s="26">
        <v>457794</v>
      </c>
      <c r="O17" s="26">
        <v>289313</v>
      </c>
      <c r="P17" s="26">
        <v>1135601</v>
      </c>
      <c r="Q17" s="26">
        <v>609092</v>
      </c>
      <c r="R17" s="26">
        <v>506520</v>
      </c>
      <c r="S17" s="26">
        <v>554386</v>
      </c>
      <c r="T17" s="26">
        <v>1669998</v>
      </c>
      <c r="U17" s="26">
        <v>5596915</v>
      </c>
      <c r="V17" s="26">
        <v>16697000</v>
      </c>
      <c r="W17" s="26">
        <v>-11100085</v>
      </c>
      <c r="X17" s="27">
        <v>-66.48</v>
      </c>
      <c r="Y17" s="28">
        <v>16697000</v>
      </c>
    </row>
    <row r="18" spans="1:25" ht="13.5">
      <c r="A18" s="36" t="s">
        <v>43</v>
      </c>
      <c r="B18" s="37">
        <f>SUM(B11:B17)</f>
        <v>25702921</v>
      </c>
      <c r="C18" s="38">
        <f aca="true" t="shared" si="1" ref="C18:Y18">SUM(C11:C17)</f>
        <v>37851368</v>
      </c>
      <c r="D18" s="39">
        <f t="shared" si="1"/>
        <v>38382774</v>
      </c>
      <c r="E18" s="39">
        <f t="shared" si="1"/>
        <v>1450009</v>
      </c>
      <c r="F18" s="39">
        <f t="shared" si="1"/>
        <v>1558169</v>
      </c>
      <c r="G18" s="39">
        <f t="shared" si="1"/>
        <v>1466093</v>
      </c>
      <c r="H18" s="39">
        <f t="shared" si="1"/>
        <v>4474271</v>
      </c>
      <c r="I18" s="39">
        <f t="shared" si="1"/>
        <v>2649465</v>
      </c>
      <c r="J18" s="39">
        <f t="shared" si="1"/>
        <v>2117859</v>
      </c>
      <c r="K18" s="39">
        <f t="shared" si="1"/>
        <v>2513455</v>
      </c>
      <c r="L18" s="39">
        <f t="shared" si="1"/>
        <v>7280779</v>
      </c>
      <c r="M18" s="39">
        <f t="shared" si="1"/>
        <v>2085112</v>
      </c>
      <c r="N18" s="39">
        <f t="shared" si="1"/>
        <v>2947934</v>
      </c>
      <c r="O18" s="39">
        <f t="shared" si="1"/>
        <v>3641176</v>
      </c>
      <c r="P18" s="39">
        <f t="shared" si="1"/>
        <v>8674222</v>
      </c>
      <c r="Q18" s="39">
        <f t="shared" si="1"/>
        <v>3460515</v>
      </c>
      <c r="R18" s="39">
        <f t="shared" si="1"/>
        <v>4465434</v>
      </c>
      <c r="S18" s="39">
        <f t="shared" si="1"/>
        <v>3402486</v>
      </c>
      <c r="T18" s="39">
        <f t="shared" si="1"/>
        <v>11328435</v>
      </c>
      <c r="U18" s="39">
        <f t="shared" si="1"/>
        <v>31757707</v>
      </c>
      <c r="V18" s="39">
        <f t="shared" si="1"/>
        <v>38382774</v>
      </c>
      <c r="W18" s="39">
        <f t="shared" si="1"/>
        <v>-6625067</v>
      </c>
      <c r="X18" s="33">
        <f>+IF(V18&lt;&gt;0,(W18/V18)*100,0)</f>
        <v>-17.260521607948398</v>
      </c>
      <c r="Y18" s="40">
        <f t="shared" si="1"/>
        <v>38382774</v>
      </c>
    </row>
    <row r="19" spans="1:25" ht="13.5">
      <c r="A19" s="36" t="s">
        <v>44</v>
      </c>
      <c r="B19" s="41">
        <f>+B10-B18</f>
        <v>6607881</v>
      </c>
      <c r="C19" s="42">
        <f aca="true" t="shared" si="2" ref="C19:Y19">+C10-C18</f>
        <v>-8326378</v>
      </c>
      <c r="D19" s="43">
        <f t="shared" si="2"/>
        <v>-7868174</v>
      </c>
      <c r="E19" s="43">
        <f t="shared" si="2"/>
        <v>7331349</v>
      </c>
      <c r="F19" s="43">
        <f t="shared" si="2"/>
        <v>1312860</v>
      </c>
      <c r="G19" s="43">
        <f t="shared" si="2"/>
        <v>-785643</v>
      </c>
      <c r="H19" s="43">
        <f t="shared" si="2"/>
        <v>7858566</v>
      </c>
      <c r="I19" s="43">
        <f t="shared" si="2"/>
        <v>-2019737</v>
      </c>
      <c r="J19" s="43">
        <f t="shared" si="2"/>
        <v>-1872406</v>
      </c>
      <c r="K19" s="43">
        <f t="shared" si="2"/>
        <v>-1922372</v>
      </c>
      <c r="L19" s="43">
        <f t="shared" si="2"/>
        <v>-5814515</v>
      </c>
      <c r="M19" s="43">
        <f t="shared" si="2"/>
        <v>-1391519</v>
      </c>
      <c r="N19" s="43">
        <f t="shared" si="2"/>
        <v>-2311659</v>
      </c>
      <c r="O19" s="43">
        <f t="shared" si="2"/>
        <v>-2568889</v>
      </c>
      <c r="P19" s="43">
        <f t="shared" si="2"/>
        <v>-6272067</v>
      </c>
      <c r="Q19" s="43">
        <f t="shared" si="2"/>
        <v>-2832846</v>
      </c>
      <c r="R19" s="43">
        <f t="shared" si="2"/>
        <v>-3817027</v>
      </c>
      <c r="S19" s="43">
        <f t="shared" si="2"/>
        <v>-2714748</v>
      </c>
      <c r="T19" s="43">
        <f t="shared" si="2"/>
        <v>-9364621</v>
      </c>
      <c r="U19" s="43">
        <f t="shared" si="2"/>
        <v>-13592637</v>
      </c>
      <c r="V19" s="43">
        <f>IF(D10=D18,0,V10-V18)</f>
        <v>-7868174</v>
      </c>
      <c r="W19" s="43">
        <f t="shared" si="2"/>
        <v>-5724463</v>
      </c>
      <c r="X19" s="44">
        <f>+IF(V19&lt;&gt;0,(W19/V19)*100,0)</f>
        <v>72.75465692548234</v>
      </c>
      <c r="Y19" s="45">
        <f t="shared" si="2"/>
        <v>-7868174</v>
      </c>
    </row>
    <row r="20" spans="1:25" ht="13.5">
      <c r="A20" s="24" t="s">
        <v>45</v>
      </c>
      <c r="B20" s="2">
        <v>0</v>
      </c>
      <c r="C20" s="25">
        <v>10628000</v>
      </c>
      <c r="D20" s="26">
        <v>10628000</v>
      </c>
      <c r="E20" s="26">
        <v>0</v>
      </c>
      <c r="F20" s="26">
        <v>525000</v>
      </c>
      <c r="G20" s="26">
        <v>0</v>
      </c>
      <c r="H20" s="26">
        <v>525000</v>
      </c>
      <c r="I20" s="26">
        <v>1433000</v>
      </c>
      <c r="J20" s="26">
        <v>1433000</v>
      </c>
      <c r="K20" s="26">
        <v>1782000</v>
      </c>
      <c r="L20" s="26">
        <v>4648000</v>
      </c>
      <c r="M20" s="26">
        <v>1782000</v>
      </c>
      <c r="N20" s="26">
        <v>2118594</v>
      </c>
      <c r="O20" s="26">
        <v>10663146</v>
      </c>
      <c r="P20" s="26">
        <v>14563740</v>
      </c>
      <c r="Q20" s="26">
        <v>0</v>
      </c>
      <c r="R20" s="26">
        <v>0</v>
      </c>
      <c r="S20" s="26">
        <v>0</v>
      </c>
      <c r="T20" s="26">
        <v>0</v>
      </c>
      <c r="U20" s="26">
        <v>19736740</v>
      </c>
      <c r="V20" s="26">
        <v>10628000</v>
      </c>
      <c r="W20" s="26">
        <v>9108740</v>
      </c>
      <c r="X20" s="27">
        <v>85.71</v>
      </c>
      <c r="Y20" s="28">
        <v>10628000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6607881</v>
      </c>
      <c r="C22" s="53">
        <f aca="true" t="shared" si="3" ref="C22:Y22">SUM(C19:C21)</f>
        <v>2301622</v>
      </c>
      <c r="D22" s="54">
        <f t="shared" si="3"/>
        <v>2759826</v>
      </c>
      <c r="E22" s="54">
        <f t="shared" si="3"/>
        <v>7331349</v>
      </c>
      <c r="F22" s="54">
        <f t="shared" si="3"/>
        <v>1837860</v>
      </c>
      <c r="G22" s="54">
        <f t="shared" si="3"/>
        <v>-785643</v>
      </c>
      <c r="H22" s="54">
        <f t="shared" si="3"/>
        <v>8383566</v>
      </c>
      <c r="I22" s="54">
        <f t="shared" si="3"/>
        <v>-586737</v>
      </c>
      <c r="J22" s="54">
        <f t="shared" si="3"/>
        <v>-439406</v>
      </c>
      <c r="K22" s="54">
        <f t="shared" si="3"/>
        <v>-140372</v>
      </c>
      <c r="L22" s="54">
        <f t="shared" si="3"/>
        <v>-1166515</v>
      </c>
      <c r="M22" s="54">
        <f t="shared" si="3"/>
        <v>390481</v>
      </c>
      <c r="N22" s="54">
        <f t="shared" si="3"/>
        <v>-193065</v>
      </c>
      <c r="O22" s="54">
        <f t="shared" si="3"/>
        <v>8094257</v>
      </c>
      <c r="P22" s="54">
        <f t="shared" si="3"/>
        <v>8291673</v>
      </c>
      <c r="Q22" s="54">
        <f t="shared" si="3"/>
        <v>-2832846</v>
      </c>
      <c r="R22" s="54">
        <f t="shared" si="3"/>
        <v>-3817027</v>
      </c>
      <c r="S22" s="54">
        <f t="shared" si="3"/>
        <v>-2714748</v>
      </c>
      <c r="T22" s="54">
        <f t="shared" si="3"/>
        <v>-9364621</v>
      </c>
      <c r="U22" s="54">
        <f t="shared" si="3"/>
        <v>6144103</v>
      </c>
      <c r="V22" s="54">
        <f t="shared" si="3"/>
        <v>2759826</v>
      </c>
      <c r="W22" s="54">
        <f t="shared" si="3"/>
        <v>3384277</v>
      </c>
      <c r="X22" s="55">
        <f>+IF(V22&lt;&gt;0,(W22/V22)*100,0)</f>
        <v>122.62646268279231</v>
      </c>
      <c r="Y22" s="56">
        <f t="shared" si="3"/>
        <v>2759826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6607881</v>
      </c>
      <c r="C24" s="42">
        <f aca="true" t="shared" si="4" ref="C24:Y24">SUM(C22:C23)</f>
        <v>2301622</v>
      </c>
      <c r="D24" s="43">
        <f t="shared" si="4"/>
        <v>2759826</v>
      </c>
      <c r="E24" s="43">
        <f t="shared" si="4"/>
        <v>7331349</v>
      </c>
      <c r="F24" s="43">
        <f t="shared" si="4"/>
        <v>1837860</v>
      </c>
      <c r="G24" s="43">
        <f t="shared" si="4"/>
        <v>-785643</v>
      </c>
      <c r="H24" s="43">
        <f t="shared" si="4"/>
        <v>8383566</v>
      </c>
      <c r="I24" s="43">
        <f t="shared" si="4"/>
        <v>-586737</v>
      </c>
      <c r="J24" s="43">
        <f t="shared" si="4"/>
        <v>-439406</v>
      </c>
      <c r="K24" s="43">
        <f t="shared" si="4"/>
        <v>-140372</v>
      </c>
      <c r="L24" s="43">
        <f t="shared" si="4"/>
        <v>-1166515</v>
      </c>
      <c r="M24" s="43">
        <f t="shared" si="4"/>
        <v>390481</v>
      </c>
      <c r="N24" s="43">
        <f t="shared" si="4"/>
        <v>-193065</v>
      </c>
      <c r="O24" s="43">
        <f t="shared" si="4"/>
        <v>8094257</v>
      </c>
      <c r="P24" s="43">
        <f t="shared" si="4"/>
        <v>8291673</v>
      </c>
      <c r="Q24" s="43">
        <f t="shared" si="4"/>
        <v>-2832846</v>
      </c>
      <c r="R24" s="43">
        <f t="shared" si="4"/>
        <v>-3817027</v>
      </c>
      <c r="S24" s="43">
        <f t="shared" si="4"/>
        <v>-2714748</v>
      </c>
      <c r="T24" s="43">
        <f t="shared" si="4"/>
        <v>-9364621</v>
      </c>
      <c r="U24" s="43">
        <f t="shared" si="4"/>
        <v>6144103</v>
      </c>
      <c r="V24" s="43">
        <f t="shared" si="4"/>
        <v>2759826</v>
      </c>
      <c r="W24" s="43">
        <f t="shared" si="4"/>
        <v>3384277</v>
      </c>
      <c r="X24" s="44">
        <f>+IF(V24&lt;&gt;0,(W24/V24)*100,0)</f>
        <v>122.62646268279231</v>
      </c>
      <c r="Y24" s="45">
        <f t="shared" si="4"/>
        <v>2759826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11414097</v>
      </c>
      <c r="C27" s="65">
        <v>11048000</v>
      </c>
      <c r="D27" s="66">
        <v>11048000</v>
      </c>
      <c r="E27" s="66">
        <v>217597</v>
      </c>
      <c r="F27" s="66">
        <v>109766</v>
      </c>
      <c r="G27" s="66">
        <v>265931</v>
      </c>
      <c r="H27" s="66">
        <v>593294</v>
      </c>
      <c r="I27" s="66">
        <v>0</v>
      </c>
      <c r="J27" s="66">
        <v>622213</v>
      </c>
      <c r="K27" s="66">
        <v>413628</v>
      </c>
      <c r="L27" s="66">
        <v>1035841</v>
      </c>
      <c r="M27" s="66">
        <v>278310</v>
      </c>
      <c r="N27" s="66">
        <v>304953</v>
      </c>
      <c r="O27" s="66">
        <v>2294895</v>
      </c>
      <c r="P27" s="66">
        <v>2878158</v>
      </c>
      <c r="Q27" s="66">
        <v>2147107</v>
      </c>
      <c r="R27" s="66">
        <v>1352543</v>
      </c>
      <c r="S27" s="66">
        <v>1376695</v>
      </c>
      <c r="T27" s="66">
        <v>4876345</v>
      </c>
      <c r="U27" s="66">
        <v>9383638</v>
      </c>
      <c r="V27" s="66">
        <v>11048000</v>
      </c>
      <c r="W27" s="66">
        <v>-1664362</v>
      </c>
      <c r="X27" s="67">
        <v>-15.06</v>
      </c>
      <c r="Y27" s="68">
        <v>11048000</v>
      </c>
    </row>
    <row r="28" spans="1:25" ht="13.5">
      <c r="A28" s="69" t="s">
        <v>45</v>
      </c>
      <c r="B28" s="2">
        <v>0</v>
      </c>
      <c r="C28" s="25">
        <v>10678000</v>
      </c>
      <c r="D28" s="26">
        <v>10628000</v>
      </c>
      <c r="E28" s="26">
        <v>217597</v>
      </c>
      <c r="F28" s="26">
        <v>109766</v>
      </c>
      <c r="G28" s="26">
        <v>265931</v>
      </c>
      <c r="H28" s="26">
        <v>593294</v>
      </c>
      <c r="I28" s="26">
        <v>0</v>
      </c>
      <c r="J28" s="26">
        <v>622213</v>
      </c>
      <c r="K28" s="26">
        <v>413628</v>
      </c>
      <c r="L28" s="26">
        <v>1035841</v>
      </c>
      <c r="M28" s="26">
        <v>278310</v>
      </c>
      <c r="N28" s="26">
        <v>304953</v>
      </c>
      <c r="O28" s="26">
        <v>2277557</v>
      </c>
      <c r="P28" s="26">
        <v>2860820</v>
      </c>
      <c r="Q28" s="26">
        <v>2277557</v>
      </c>
      <c r="R28" s="26">
        <v>1352543</v>
      </c>
      <c r="S28" s="26">
        <v>1376695</v>
      </c>
      <c r="T28" s="26">
        <v>5006795</v>
      </c>
      <c r="U28" s="26">
        <v>9496750</v>
      </c>
      <c r="V28" s="26">
        <v>10628000</v>
      </c>
      <c r="W28" s="26">
        <v>-1131250</v>
      </c>
      <c r="X28" s="27">
        <v>-10.64</v>
      </c>
      <c r="Y28" s="28">
        <v>10628000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17668</v>
      </c>
      <c r="P29" s="26">
        <v>17668</v>
      </c>
      <c r="Q29" s="26">
        <v>17668</v>
      </c>
      <c r="R29" s="26">
        <v>0</v>
      </c>
      <c r="S29" s="26">
        <v>0</v>
      </c>
      <c r="T29" s="26">
        <v>17668</v>
      </c>
      <c r="U29" s="26">
        <v>35336</v>
      </c>
      <c r="V29" s="26">
        <v>0</v>
      </c>
      <c r="W29" s="26">
        <v>35336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370000</v>
      </c>
      <c r="D31" s="26">
        <v>420000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420000</v>
      </c>
      <c r="W31" s="26">
        <v>-420000</v>
      </c>
      <c r="X31" s="27">
        <v>-100</v>
      </c>
      <c r="Y31" s="28">
        <v>420000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11048000</v>
      </c>
      <c r="D32" s="66">
        <f t="shared" si="5"/>
        <v>11048000</v>
      </c>
      <c r="E32" s="66">
        <f t="shared" si="5"/>
        <v>217597</v>
      </c>
      <c r="F32" s="66">
        <f t="shared" si="5"/>
        <v>109766</v>
      </c>
      <c r="G32" s="66">
        <f t="shared" si="5"/>
        <v>265931</v>
      </c>
      <c r="H32" s="66">
        <f t="shared" si="5"/>
        <v>593294</v>
      </c>
      <c r="I32" s="66">
        <f t="shared" si="5"/>
        <v>0</v>
      </c>
      <c r="J32" s="66">
        <f t="shared" si="5"/>
        <v>622213</v>
      </c>
      <c r="K32" s="66">
        <f t="shared" si="5"/>
        <v>413628</v>
      </c>
      <c r="L32" s="66">
        <f t="shared" si="5"/>
        <v>1035841</v>
      </c>
      <c r="M32" s="66">
        <f t="shared" si="5"/>
        <v>278310</v>
      </c>
      <c r="N32" s="66">
        <f t="shared" si="5"/>
        <v>304953</v>
      </c>
      <c r="O32" s="66">
        <f t="shared" si="5"/>
        <v>2295225</v>
      </c>
      <c r="P32" s="66">
        <f t="shared" si="5"/>
        <v>2878488</v>
      </c>
      <c r="Q32" s="66">
        <f t="shared" si="5"/>
        <v>2295225</v>
      </c>
      <c r="R32" s="66">
        <f t="shared" si="5"/>
        <v>1352543</v>
      </c>
      <c r="S32" s="66">
        <f t="shared" si="5"/>
        <v>1376695</v>
      </c>
      <c r="T32" s="66">
        <f t="shared" si="5"/>
        <v>5024463</v>
      </c>
      <c r="U32" s="66">
        <f t="shared" si="5"/>
        <v>9532086</v>
      </c>
      <c r="V32" s="66">
        <f t="shared" si="5"/>
        <v>11048000</v>
      </c>
      <c r="W32" s="66">
        <f t="shared" si="5"/>
        <v>-1515914</v>
      </c>
      <c r="X32" s="67">
        <f>+IF(V32&lt;&gt;0,(W32/V32)*100,0)</f>
        <v>-13.721162201303402</v>
      </c>
      <c r="Y32" s="68">
        <f t="shared" si="5"/>
        <v>11048000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5099541</v>
      </c>
      <c r="C35" s="25">
        <v>926400</v>
      </c>
      <c r="D35" s="26">
        <v>3883581</v>
      </c>
      <c r="E35" s="26">
        <v>11216963</v>
      </c>
      <c r="F35" s="26">
        <v>12667695</v>
      </c>
      <c r="G35" s="26">
        <v>11626232</v>
      </c>
      <c r="H35" s="26">
        <v>35510890</v>
      </c>
      <c r="I35" s="26">
        <v>12103343</v>
      </c>
      <c r="J35" s="26">
        <v>16744717</v>
      </c>
      <c r="K35" s="26">
        <v>14586391</v>
      </c>
      <c r="L35" s="26">
        <v>43434451</v>
      </c>
      <c r="M35" s="26">
        <v>16374058</v>
      </c>
      <c r="N35" s="26">
        <v>15851538</v>
      </c>
      <c r="O35" s="26">
        <v>23767403</v>
      </c>
      <c r="P35" s="26">
        <v>55992999</v>
      </c>
      <c r="Q35" s="26">
        <v>19809204</v>
      </c>
      <c r="R35" s="26">
        <v>17296990</v>
      </c>
      <c r="S35" s="26">
        <v>11364416</v>
      </c>
      <c r="T35" s="26">
        <v>48470610</v>
      </c>
      <c r="U35" s="26">
        <v>183408950</v>
      </c>
      <c r="V35" s="26">
        <v>3883581</v>
      </c>
      <c r="W35" s="26">
        <v>179525369</v>
      </c>
      <c r="X35" s="27">
        <v>4622.68</v>
      </c>
      <c r="Y35" s="28">
        <v>3883581</v>
      </c>
    </row>
    <row r="36" spans="1:25" ht="13.5">
      <c r="A36" s="24" t="s">
        <v>56</v>
      </c>
      <c r="B36" s="2">
        <v>41879418</v>
      </c>
      <c r="C36" s="25">
        <v>52614667</v>
      </c>
      <c r="D36" s="26">
        <v>52614667</v>
      </c>
      <c r="E36" s="26">
        <v>41566667</v>
      </c>
      <c r="F36" s="26">
        <v>41566667</v>
      </c>
      <c r="G36" s="26">
        <v>41566667</v>
      </c>
      <c r="H36" s="26">
        <v>124700001</v>
      </c>
      <c r="I36" s="26">
        <v>41566667</v>
      </c>
      <c r="J36" s="26">
        <v>41839347</v>
      </c>
      <c r="K36" s="26">
        <v>41839347</v>
      </c>
      <c r="L36" s="26">
        <v>125245361</v>
      </c>
      <c r="M36" s="26">
        <v>41839347</v>
      </c>
      <c r="N36" s="26">
        <v>42124963</v>
      </c>
      <c r="O36" s="26">
        <v>42124963</v>
      </c>
      <c r="P36" s="26">
        <v>126089273</v>
      </c>
      <c r="Q36" s="26">
        <v>42140518</v>
      </c>
      <c r="R36" s="26">
        <v>42140518</v>
      </c>
      <c r="S36" s="26">
        <v>42140518</v>
      </c>
      <c r="T36" s="26">
        <v>126421554</v>
      </c>
      <c r="U36" s="26">
        <v>502456189</v>
      </c>
      <c r="V36" s="26">
        <v>52614667</v>
      </c>
      <c r="W36" s="26">
        <v>449841522</v>
      </c>
      <c r="X36" s="27">
        <v>854.97</v>
      </c>
      <c r="Y36" s="28">
        <v>52614667</v>
      </c>
    </row>
    <row r="37" spans="1:25" ht="13.5">
      <c r="A37" s="24" t="s">
        <v>57</v>
      </c>
      <c r="B37" s="2">
        <v>4693080</v>
      </c>
      <c r="C37" s="25">
        <v>0</v>
      </c>
      <c r="D37" s="26">
        <v>0</v>
      </c>
      <c r="E37" s="26">
        <v>4853857</v>
      </c>
      <c r="F37" s="26">
        <v>4753184</v>
      </c>
      <c r="G37" s="26">
        <v>4981847</v>
      </c>
      <c r="H37" s="26">
        <v>14588888</v>
      </c>
      <c r="I37" s="26">
        <v>6221921</v>
      </c>
      <c r="J37" s="26">
        <v>5301216</v>
      </c>
      <c r="K37" s="26">
        <v>5573654</v>
      </c>
      <c r="L37" s="26">
        <v>17096791</v>
      </c>
      <c r="M37" s="26">
        <v>6627216</v>
      </c>
      <c r="N37" s="26">
        <v>7197047</v>
      </c>
      <c r="O37" s="26">
        <v>7619889</v>
      </c>
      <c r="P37" s="26">
        <v>21444152</v>
      </c>
      <c r="Q37" s="26">
        <v>7765467</v>
      </c>
      <c r="R37" s="26">
        <v>7346489</v>
      </c>
      <c r="S37" s="26">
        <v>5574065</v>
      </c>
      <c r="T37" s="26">
        <v>20686021</v>
      </c>
      <c r="U37" s="26">
        <v>73815852</v>
      </c>
      <c r="V37" s="26">
        <v>0</v>
      </c>
      <c r="W37" s="26">
        <v>73815852</v>
      </c>
      <c r="X37" s="27">
        <v>0</v>
      </c>
      <c r="Y37" s="28">
        <v>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42285879</v>
      </c>
      <c r="C39" s="25">
        <v>53541067</v>
      </c>
      <c r="D39" s="26">
        <v>56498248</v>
      </c>
      <c r="E39" s="26">
        <v>47929773</v>
      </c>
      <c r="F39" s="26">
        <v>49481178</v>
      </c>
      <c r="G39" s="26">
        <v>48211052</v>
      </c>
      <c r="H39" s="26">
        <v>145622003</v>
      </c>
      <c r="I39" s="26">
        <v>47448089</v>
      </c>
      <c r="J39" s="26">
        <v>53282848</v>
      </c>
      <c r="K39" s="26">
        <v>50852084</v>
      </c>
      <c r="L39" s="26">
        <v>151583021</v>
      </c>
      <c r="M39" s="26">
        <v>51586189</v>
      </c>
      <c r="N39" s="26">
        <v>50779454</v>
      </c>
      <c r="O39" s="26">
        <v>58272477</v>
      </c>
      <c r="P39" s="26">
        <v>160638120</v>
      </c>
      <c r="Q39" s="26">
        <v>54184255</v>
      </c>
      <c r="R39" s="26">
        <v>52091019</v>
      </c>
      <c r="S39" s="26">
        <v>47930869</v>
      </c>
      <c r="T39" s="26">
        <v>154206143</v>
      </c>
      <c r="U39" s="26">
        <v>612049287</v>
      </c>
      <c r="V39" s="26">
        <v>56498248</v>
      </c>
      <c r="W39" s="26">
        <v>555551039</v>
      </c>
      <c r="X39" s="27">
        <v>983.31</v>
      </c>
      <c r="Y39" s="28">
        <v>56498248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2614650</v>
      </c>
      <c r="C42" s="25">
        <v>963</v>
      </c>
      <c r="D42" s="26">
        <v>2656224</v>
      </c>
      <c r="E42" s="26">
        <v>7189627</v>
      </c>
      <c r="F42" s="26">
        <v>1399463</v>
      </c>
      <c r="G42" s="26">
        <v>-1478438</v>
      </c>
      <c r="H42" s="26">
        <v>7110652</v>
      </c>
      <c r="I42" s="26">
        <v>-564190</v>
      </c>
      <c r="J42" s="26">
        <v>6989578</v>
      </c>
      <c r="K42" s="26">
        <v>-1993466</v>
      </c>
      <c r="L42" s="26">
        <v>4431922</v>
      </c>
      <c r="M42" s="26">
        <v>-1024561</v>
      </c>
      <c r="N42" s="26">
        <v>817044</v>
      </c>
      <c r="O42" s="26">
        <v>13249946</v>
      </c>
      <c r="P42" s="26">
        <v>13042429</v>
      </c>
      <c r="Q42" s="26">
        <v>-2550375</v>
      </c>
      <c r="R42" s="26">
        <v>-1817907</v>
      </c>
      <c r="S42" s="26">
        <v>-2043651</v>
      </c>
      <c r="T42" s="26">
        <v>-6411933</v>
      </c>
      <c r="U42" s="26">
        <v>18173070</v>
      </c>
      <c r="V42" s="26">
        <v>2656224</v>
      </c>
      <c r="W42" s="26">
        <v>15516846</v>
      </c>
      <c r="X42" s="27">
        <v>584.17</v>
      </c>
      <c r="Y42" s="28">
        <v>2656224</v>
      </c>
    </row>
    <row r="43" spans="1:25" ht="13.5">
      <c r="A43" s="24" t="s">
        <v>62</v>
      </c>
      <c r="B43" s="2">
        <v>-6215694</v>
      </c>
      <c r="C43" s="25">
        <v>264</v>
      </c>
      <c r="D43" s="26">
        <v>99996</v>
      </c>
      <c r="E43" s="26">
        <v>-263559</v>
      </c>
      <c r="F43" s="26">
        <v>-109767</v>
      </c>
      <c r="G43" s="26">
        <v>-250366</v>
      </c>
      <c r="H43" s="26">
        <v>-623692</v>
      </c>
      <c r="I43" s="26">
        <v>0</v>
      </c>
      <c r="J43" s="26">
        <v>-637778</v>
      </c>
      <c r="K43" s="26">
        <v>-413628</v>
      </c>
      <c r="L43" s="26">
        <v>-1051406</v>
      </c>
      <c r="M43" s="26">
        <v>-278310</v>
      </c>
      <c r="N43" s="26">
        <v>-304953</v>
      </c>
      <c r="O43" s="26">
        <v>-2277557</v>
      </c>
      <c r="P43" s="26">
        <v>-2860820</v>
      </c>
      <c r="Q43" s="26">
        <v>-2493287</v>
      </c>
      <c r="R43" s="26">
        <v>-1544918</v>
      </c>
      <c r="S43" s="26">
        <v>-2424937</v>
      </c>
      <c r="T43" s="26">
        <v>-6463142</v>
      </c>
      <c r="U43" s="26">
        <v>-10999060</v>
      </c>
      <c r="V43" s="26">
        <v>99996</v>
      </c>
      <c r="W43" s="26">
        <v>-11099056</v>
      </c>
      <c r="X43" s="27">
        <v>-11099.5</v>
      </c>
      <c r="Y43" s="28">
        <v>99996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-3601044</v>
      </c>
      <c r="C45" s="65">
        <v>1227</v>
      </c>
      <c r="D45" s="66">
        <v>2756220</v>
      </c>
      <c r="E45" s="66">
        <v>6860218</v>
      </c>
      <c r="F45" s="66">
        <v>8149914</v>
      </c>
      <c r="G45" s="66">
        <v>6421110</v>
      </c>
      <c r="H45" s="66">
        <v>6421110</v>
      </c>
      <c r="I45" s="66">
        <v>5856920</v>
      </c>
      <c r="J45" s="66">
        <v>12208720</v>
      </c>
      <c r="K45" s="66">
        <v>9801626</v>
      </c>
      <c r="L45" s="66">
        <v>9801626</v>
      </c>
      <c r="M45" s="66">
        <v>8498755</v>
      </c>
      <c r="N45" s="66">
        <v>9010846</v>
      </c>
      <c r="O45" s="66">
        <v>19983235</v>
      </c>
      <c r="P45" s="66">
        <v>19983235</v>
      </c>
      <c r="Q45" s="66">
        <v>14939573</v>
      </c>
      <c r="R45" s="66">
        <v>11576748</v>
      </c>
      <c r="S45" s="66">
        <v>7108160</v>
      </c>
      <c r="T45" s="66">
        <v>7108160</v>
      </c>
      <c r="U45" s="66">
        <v>7108160</v>
      </c>
      <c r="V45" s="66">
        <v>2756220</v>
      </c>
      <c r="W45" s="66">
        <v>4351940</v>
      </c>
      <c r="X45" s="67">
        <v>157.9</v>
      </c>
      <c r="Y45" s="68">
        <v>2756220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299553</v>
      </c>
      <c r="D49" s="20">
        <v>187079</v>
      </c>
      <c r="E49" s="20">
        <v>0</v>
      </c>
      <c r="F49" s="20">
        <v>0</v>
      </c>
      <c r="G49" s="20">
        <v>0</v>
      </c>
      <c r="H49" s="20">
        <v>142733</v>
      </c>
      <c r="I49" s="20">
        <v>0</v>
      </c>
      <c r="J49" s="20">
        <v>0</v>
      </c>
      <c r="K49" s="20">
        <v>0</v>
      </c>
      <c r="L49" s="20">
        <v>176801</v>
      </c>
      <c r="M49" s="20">
        <v>0</v>
      </c>
      <c r="N49" s="20">
        <v>0</v>
      </c>
      <c r="O49" s="20">
        <v>0</v>
      </c>
      <c r="P49" s="20">
        <v>218478</v>
      </c>
      <c r="Q49" s="20">
        <v>0</v>
      </c>
      <c r="R49" s="20">
        <v>0</v>
      </c>
      <c r="S49" s="20">
        <v>0</v>
      </c>
      <c r="T49" s="20">
        <v>217426</v>
      </c>
      <c r="U49" s="20">
        <v>1381990</v>
      </c>
      <c r="V49" s="20">
        <v>2624060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98510</v>
      </c>
      <c r="C51" s="95">
        <v>2769</v>
      </c>
      <c r="D51" s="20">
        <v>-2091</v>
      </c>
      <c r="E51" s="20">
        <v>0</v>
      </c>
      <c r="F51" s="20">
        <v>0</v>
      </c>
      <c r="G51" s="20">
        <v>0</v>
      </c>
      <c r="H51" s="20">
        <v>-12768</v>
      </c>
      <c r="I51" s="20">
        <v>0</v>
      </c>
      <c r="J51" s="20">
        <v>0</v>
      </c>
      <c r="K51" s="20">
        <v>0</v>
      </c>
      <c r="L51" s="20">
        <v>-4339</v>
      </c>
      <c r="M51" s="20">
        <v>0</v>
      </c>
      <c r="N51" s="20">
        <v>0</v>
      </c>
      <c r="O51" s="20">
        <v>0</v>
      </c>
      <c r="P51" s="20">
        <v>29939</v>
      </c>
      <c r="Q51" s="20">
        <v>0</v>
      </c>
      <c r="R51" s="20">
        <v>0</v>
      </c>
      <c r="S51" s="20">
        <v>0</v>
      </c>
      <c r="T51" s="20">
        <v>33686</v>
      </c>
      <c r="U51" s="20">
        <v>0</v>
      </c>
      <c r="V51" s="20">
        <v>145706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32310802</v>
      </c>
      <c r="D5" s="120">
        <f t="shared" si="0"/>
        <v>29424990</v>
      </c>
      <c r="E5" s="66">
        <f t="shared" si="0"/>
        <v>29314460</v>
      </c>
      <c r="F5" s="66">
        <f t="shared" si="0"/>
        <v>8781358</v>
      </c>
      <c r="G5" s="66">
        <f t="shared" si="0"/>
        <v>3396029</v>
      </c>
      <c r="H5" s="66">
        <f t="shared" si="0"/>
        <v>680450</v>
      </c>
      <c r="I5" s="66">
        <f t="shared" si="0"/>
        <v>12857837</v>
      </c>
      <c r="J5" s="66">
        <f t="shared" si="0"/>
        <v>2062728</v>
      </c>
      <c r="K5" s="66">
        <f t="shared" si="0"/>
        <v>1678453</v>
      </c>
      <c r="L5" s="66">
        <f t="shared" si="0"/>
        <v>2373083</v>
      </c>
      <c r="M5" s="66">
        <f t="shared" si="0"/>
        <v>6114264</v>
      </c>
      <c r="N5" s="66">
        <f t="shared" si="0"/>
        <v>2475593</v>
      </c>
      <c r="O5" s="66">
        <f t="shared" si="0"/>
        <v>2754869</v>
      </c>
      <c r="P5" s="66">
        <f t="shared" si="0"/>
        <v>11735433</v>
      </c>
      <c r="Q5" s="66">
        <f t="shared" si="0"/>
        <v>16965895</v>
      </c>
      <c r="R5" s="66">
        <f t="shared" si="0"/>
        <v>627669</v>
      </c>
      <c r="S5" s="66">
        <f t="shared" si="0"/>
        <v>648407</v>
      </c>
      <c r="T5" s="66">
        <f t="shared" si="0"/>
        <v>687738</v>
      </c>
      <c r="U5" s="66">
        <f t="shared" si="0"/>
        <v>1963814</v>
      </c>
      <c r="V5" s="66">
        <f t="shared" si="0"/>
        <v>37901810</v>
      </c>
      <c r="W5" s="66">
        <f t="shared" si="0"/>
        <v>29314460</v>
      </c>
      <c r="X5" s="66">
        <f t="shared" si="0"/>
        <v>8587350</v>
      </c>
      <c r="Y5" s="103">
        <f>+IF(W5&lt;&gt;0,+(X5/W5)*100,0)</f>
        <v>29.293904782827312</v>
      </c>
      <c r="Z5" s="119">
        <f>SUM(Z6:Z8)</f>
        <v>29314460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32310802</v>
      </c>
      <c r="D7" s="124">
        <v>26315460</v>
      </c>
      <c r="E7" s="125">
        <v>29314460</v>
      </c>
      <c r="F7" s="125">
        <v>8781358</v>
      </c>
      <c r="G7" s="125">
        <v>3396029</v>
      </c>
      <c r="H7" s="125">
        <v>680450</v>
      </c>
      <c r="I7" s="125">
        <v>12857837</v>
      </c>
      <c r="J7" s="125">
        <v>2062728</v>
      </c>
      <c r="K7" s="125">
        <v>1678453</v>
      </c>
      <c r="L7" s="125">
        <v>2373083</v>
      </c>
      <c r="M7" s="125">
        <v>6114264</v>
      </c>
      <c r="N7" s="125">
        <v>2475593</v>
      </c>
      <c r="O7" s="125">
        <v>2754869</v>
      </c>
      <c r="P7" s="125">
        <v>11735433</v>
      </c>
      <c r="Q7" s="125">
        <v>16965895</v>
      </c>
      <c r="R7" s="125">
        <v>627669</v>
      </c>
      <c r="S7" s="125">
        <v>648407</v>
      </c>
      <c r="T7" s="125">
        <v>687738</v>
      </c>
      <c r="U7" s="125">
        <v>1963814</v>
      </c>
      <c r="V7" s="125">
        <v>37901810</v>
      </c>
      <c r="W7" s="125">
        <v>29314460</v>
      </c>
      <c r="X7" s="125">
        <v>8587350</v>
      </c>
      <c r="Y7" s="107">
        <v>29.29</v>
      </c>
      <c r="Z7" s="123">
        <v>29314460</v>
      </c>
    </row>
    <row r="8" spans="1:26" ht="13.5">
      <c r="A8" s="104" t="s">
        <v>76</v>
      </c>
      <c r="B8" s="102"/>
      <c r="C8" s="121"/>
      <c r="D8" s="122">
        <v>3109530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1100140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1100140</v>
      </c>
      <c r="X9" s="66">
        <f t="shared" si="1"/>
        <v>-1100140</v>
      </c>
      <c r="Y9" s="103">
        <f>+IF(W9&lt;&gt;0,+(X9/W9)*100,0)</f>
        <v>-100</v>
      </c>
      <c r="Z9" s="119">
        <f>SUM(Z10:Z14)</f>
        <v>1100140</v>
      </c>
    </row>
    <row r="10" spans="1:26" ht="13.5">
      <c r="A10" s="104" t="s">
        <v>78</v>
      </c>
      <c r="B10" s="102"/>
      <c r="C10" s="121"/>
      <c r="D10" s="122"/>
      <c r="E10" s="26">
        <v>1100140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1100140</v>
      </c>
      <c r="X10" s="26">
        <v>-1100140</v>
      </c>
      <c r="Y10" s="106">
        <v>-100</v>
      </c>
      <c r="Z10" s="121">
        <v>1100140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10728000</v>
      </c>
      <c r="E15" s="66">
        <f t="shared" si="2"/>
        <v>10728000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10728000</v>
      </c>
      <c r="X15" s="66">
        <f t="shared" si="2"/>
        <v>-10728000</v>
      </c>
      <c r="Y15" s="103">
        <f>+IF(W15&lt;&gt;0,+(X15/W15)*100,0)</f>
        <v>-100</v>
      </c>
      <c r="Z15" s="119">
        <f>SUM(Z16:Z18)</f>
        <v>10728000</v>
      </c>
    </row>
    <row r="16" spans="1:26" ht="13.5">
      <c r="A16" s="104" t="s">
        <v>84</v>
      </c>
      <c r="B16" s="102"/>
      <c r="C16" s="121"/>
      <c r="D16" s="122">
        <v>10728000</v>
      </c>
      <c r="E16" s="26">
        <v>10728000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10728000</v>
      </c>
      <c r="X16" s="26">
        <v>-10728000</v>
      </c>
      <c r="Y16" s="106">
        <v>-100</v>
      </c>
      <c r="Z16" s="121">
        <v>10728000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32310802</v>
      </c>
      <c r="D25" s="139">
        <f t="shared" si="4"/>
        <v>40152990</v>
      </c>
      <c r="E25" s="39">
        <f t="shared" si="4"/>
        <v>41142600</v>
      </c>
      <c r="F25" s="39">
        <f t="shared" si="4"/>
        <v>8781358</v>
      </c>
      <c r="G25" s="39">
        <f t="shared" si="4"/>
        <v>3396029</v>
      </c>
      <c r="H25" s="39">
        <f t="shared" si="4"/>
        <v>680450</v>
      </c>
      <c r="I25" s="39">
        <f t="shared" si="4"/>
        <v>12857837</v>
      </c>
      <c r="J25" s="39">
        <f t="shared" si="4"/>
        <v>2062728</v>
      </c>
      <c r="K25" s="39">
        <f t="shared" si="4"/>
        <v>1678453</v>
      </c>
      <c r="L25" s="39">
        <f t="shared" si="4"/>
        <v>2373083</v>
      </c>
      <c r="M25" s="39">
        <f t="shared" si="4"/>
        <v>6114264</v>
      </c>
      <c r="N25" s="39">
        <f t="shared" si="4"/>
        <v>2475593</v>
      </c>
      <c r="O25" s="39">
        <f t="shared" si="4"/>
        <v>2754869</v>
      </c>
      <c r="P25" s="39">
        <f t="shared" si="4"/>
        <v>11735433</v>
      </c>
      <c r="Q25" s="39">
        <f t="shared" si="4"/>
        <v>16965895</v>
      </c>
      <c r="R25" s="39">
        <f t="shared" si="4"/>
        <v>627669</v>
      </c>
      <c r="S25" s="39">
        <f t="shared" si="4"/>
        <v>648407</v>
      </c>
      <c r="T25" s="39">
        <f t="shared" si="4"/>
        <v>687738</v>
      </c>
      <c r="U25" s="39">
        <f t="shared" si="4"/>
        <v>1963814</v>
      </c>
      <c r="V25" s="39">
        <f t="shared" si="4"/>
        <v>37901810</v>
      </c>
      <c r="W25" s="39">
        <f t="shared" si="4"/>
        <v>41142600</v>
      </c>
      <c r="X25" s="39">
        <f t="shared" si="4"/>
        <v>-3240790</v>
      </c>
      <c r="Y25" s="140">
        <f>+IF(W25&lt;&gt;0,+(X25/W25)*100,0)</f>
        <v>-7.876969369947451</v>
      </c>
      <c r="Z25" s="138">
        <f>+Z5+Z9+Z15+Z19+Z24</f>
        <v>41142600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25702921</v>
      </c>
      <c r="D28" s="120">
        <f t="shared" si="5"/>
        <v>18510395</v>
      </c>
      <c r="E28" s="66">
        <f t="shared" si="5"/>
        <v>18176384</v>
      </c>
      <c r="F28" s="66">
        <f t="shared" si="5"/>
        <v>1050536</v>
      </c>
      <c r="G28" s="66">
        <f t="shared" si="5"/>
        <v>1056421</v>
      </c>
      <c r="H28" s="66">
        <f t="shared" si="5"/>
        <v>964345</v>
      </c>
      <c r="I28" s="66">
        <f t="shared" si="5"/>
        <v>3071302</v>
      </c>
      <c r="J28" s="66">
        <f t="shared" si="5"/>
        <v>1186837</v>
      </c>
      <c r="K28" s="66">
        <f t="shared" si="5"/>
        <v>1201032</v>
      </c>
      <c r="L28" s="66">
        <f t="shared" si="5"/>
        <v>1608897</v>
      </c>
      <c r="M28" s="66">
        <f t="shared" si="5"/>
        <v>3996766</v>
      </c>
      <c r="N28" s="66">
        <f t="shared" si="5"/>
        <v>1560314</v>
      </c>
      <c r="O28" s="66">
        <f t="shared" si="5"/>
        <v>2315270</v>
      </c>
      <c r="P28" s="66">
        <f t="shared" si="5"/>
        <v>3095202</v>
      </c>
      <c r="Q28" s="66">
        <f t="shared" si="5"/>
        <v>6970786</v>
      </c>
      <c r="R28" s="66">
        <f t="shared" si="5"/>
        <v>1730218</v>
      </c>
      <c r="S28" s="66">
        <f t="shared" si="5"/>
        <v>1421089</v>
      </c>
      <c r="T28" s="66">
        <f t="shared" si="5"/>
        <v>1647676</v>
      </c>
      <c r="U28" s="66">
        <f t="shared" si="5"/>
        <v>4798983</v>
      </c>
      <c r="V28" s="66">
        <f t="shared" si="5"/>
        <v>18837837</v>
      </c>
      <c r="W28" s="66">
        <f t="shared" si="5"/>
        <v>18176384</v>
      </c>
      <c r="X28" s="66">
        <f t="shared" si="5"/>
        <v>661453</v>
      </c>
      <c r="Y28" s="103">
        <f>+IF(W28&lt;&gt;0,+(X28/W28)*100,0)</f>
        <v>3.639079147975747</v>
      </c>
      <c r="Z28" s="119">
        <f>SUM(Z29:Z31)</f>
        <v>18176384</v>
      </c>
    </row>
    <row r="29" spans="1:26" ht="13.5">
      <c r="A29" s="104" t="s">
        <v>74</v>
      </c>
      <c r="B29" s="102"/>
      <c r="C29" s="121"/>
      <c r="D29" s="122">
        <v>5939237</v>
      </c>
      <c r="E29" s="26">
        <v>5633717</v>
      </c>
      <c r="F29" s="26">
        <v>434933</v>
      </c>
      <c r="G29" s="26">
        <v>461200</v>
      </c>
      <c r="H29" s="26">
        <v>439626</v>
      </c>
      <c r="I29" s="26">
        <v>1335759</v>
      </c>
      <c r="J29" s="26">
        <v>438851</v>
      </c>
      <c r="K29" s="26">
        <v>453046</v>
      </c>
      <c r="L29" s="26">
        <v>542876</v>
      </c>
      <c r="M29" s="26">
        <v>1434773</v>
      </c>
      <c r="N29" s="26">
        <v>431938</v>
      </c>
      <c r="O29" s="26">
        <v>521792</v>
      </c>
      <c r="P29" s="26">
        <v>439683</v>
      </c>
      <c r="Q29" s="26">
        <v>1393413</v>
      </c>
      <c r="R29" s="26">
        <v>421552</v>
      </c>
      <c r="S29" s="26">
        <v>376193</v>
      </c>
      <c r="T29" s="26">
        <v>497322</v>
      </c>
      <c r="U29" s="26">
        <v>1295067</v>
      </c>
      <c r="V29" s="26">
        <v>5459012</v>
      </c>
      <c r="W29" s="26">
        <v>5633717</v>
      </c>
      <c r="X29" s="26">
        <v>-174705</v>
      </c>
      <c r="Y29" s="106">
        <v>-3.1</v>
      </c>
      <c r="Z29" s="121">
        <v>5633717</v>
      </c>
    </row>
    <row r="30" spans="1:26" ht="13.5">
      <c r="A30" s="104" t="s">
        <v>75</v>
      </c>
      <c r="B30" s="102"/>
      <c r="C30" s="123">
        <v>25702921</v>
      </c>
      <c r="D30" s="124">
        <v>6652040</v>
      </c>
      <c r="E30" s="125">
        <v>12542667</v>
      </c>
      <c r="F30" s="125">
        <v>615603</v>
      </c>
      <c r="G30" s="125">
        <v>595221</v>
      </c>
      <c r="H30" s="125">
        <v>524719</v>
      </c>
      <c r="I30" s="125">
        <v>1735543</v>
      </c>
      <c r="J30" s="125">
        <v>747986</v>
      </c>
      <c r="K30" s="125">
        <v>747986</v>
      </c>
      <c r="L30" s="125">
        <v>1066021</v>
      </c>
      <c r="M30" s="125">
        <v>2561993</v>
      </c>
      <c r="N30" s="125">
        <v>1128376</v>
      </c>
      <c r="O30" s="125">
        <v>1793478</v>
      </c>
      <c r="P30" s="125">
        <v>2655519</v>
      </c>
      <c r="Q30" s="125">
        <v>5577373</v>
      </c>
      <c r="R30" s="125">
        <v>1308666</v>
      </c>
      <c r="S30" s="125">
        <v>1044896</v>
      </c>
      <c r="T30" s="125">
        <v>1150354</v>
      </c>
      <c r="U30" s="125">
        <v>3503916</v>
      </c>
      <c r="V30" s="125">
        <v>13378825</v>
      </c>
      <c r="W30" s="125">
        <v>12542667</v>
      </c>
      <c r="X30" s="125">
        <v>836158</v>
      </c>
      <c r="Y30" s="107">
        <v>6.67</v>
      </c>
      <c r="Z30" s="123">
        <v>12542667</v>
      </c>
    </row>
    <row r="31" spans="1:26" ht="13.5">
      <c r="A31" s="104" t="s">
        <v>76</v>
      </c>
      <c r="B31" s="102"/>
      <c r="C31" s="121"/>
      <c r="D31" s="122">
        <v>5919118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5101641</v>
      </c>
      <c r="E32" s="66">
        <f t="shared" si="6"/>
        <v>6543720</v>
      </c>
      <c r="F32" s="66">
        <f t="shared" si="6"/>
        <v>399473</v>
      </c>
      <c r="G32" s="66">
        <f t="shared" si="6"/>
        <v>501748</v>
      </c>
      <c r="H32" s="66">
        <f t="shared" si="6"/>
        <v>501748</v>
      </c>
      <c r="I32" s="66">
        <f t="shared" si="6"/>
        <v>1402969</v>
      </c>
      <c r="J32" s="66">
        <f t="shared" si="6"/>
        <v>719036</v>
      </c>
      <c r="K32" s="66">
        <f t="shared" si="6"/>
        <v>719036</v>
      </c>
      <c r="L32" s="66">
        <f t="shared" si="6"/>
        <v>616426</v>
      </c>
      <c r="M32" s="66">
        <f t="shared" si="6"/>
        <v>2054498</v>
      </c>
      <c r="N32" s="66">
        <f t="shared" si="6"/>
        <v>323514</v>
      </c>
      <c r="O32" s="66">
        <f t="shared" si="6"/>
        <v>381079</v>
      </c>
      <c r="P32" s="66">
        <f t="shared" si="6"/>
        <v>344578</v>
      </c>
      <c r="Q32" s="66">
        <f t="shared" si="6"/>
        <v>1049171</v>
      </c>
      <c r="R32" s="66">
        <f t="shared" si="6"/>
        <v>441561</v>
      </c>
      <c r="S32" s="66">
        <f t="shared" si="6"/>
        <v>525365</v>
      </c>
      <c r="T32" s="66">
        <f t="shared" si="6"/>
        <v>472203</v>
      </c>
      <c r="U32" s="66">
        <f t="shared" si="6"/>
        <v>1439129</v>
      </c>
      <c r="V32" s="66">
        <f t="shared" si="6"/>
        <v>5945767</v>
      </c>
      <c r="W32" s="66">
        <f t="shared" si="6"/>
        <v>6543720</v>
      </c>
      <c r="X32" s="66">
        <f t="shared" si="6"/>
        <v>-597953</v>
      </c>
      <c r="Y32" s="103">
        <f>+IF(W32&lt;&gt;0,+(X32/W32)*100,0)</f>
        <v>-9.137814576418306</v>
      </c>
      <c r="Z32" s="119">
        <f>SUM(Z33:Z37)</f>
        <v>6543720</v>
      </c>
    </row>
    <row r="33" spans="1:26" ht="13.5">
      <c r="A33" s="104" t="s">
        <v>78</v>
      </c>
      <c r="B33" s="102"/>
      <c r="C33" s="121"/>
      <c r="D33" s="122">
        <v>5101641</v>
      </c>
      <c r="E33" s="26">
        <v>6543720</v>
      </c>
      <c r="F33" s="26">
        <v>399473</v>
      </c>
      <c r="G33" s="26">
        <v>501748</v>
      </c>
      <c r="H33" s="26">
        <v>501748</v>
      </c>
      <c r="I33" s="26">
        <v>1402969</v>
      </c>
      <c r="J33" s="26">
        <v>719036</v>
      </c>
      <c r="K33" s="26">
        <v>719036</v>
      </c>
      <c r="L33" s="26">
        <v>616426</v>
      </c>
      <c r="M33" s="26">
        <v>2054498</v>
      </c>
      <c r="N33" s="26">
        <v>323514</v>
      </c>
      <c r="O33" s="26">
        <v>381079</v>
      </c>
      <c r="P33" s="26">
        <v>344578</v>
      </c>
      <c r="Q33" s="26">
        <v>1049171</v>
      </c>
      <c r="R33" s="26">
        <v>441561</v>
      </c>
      <c r="S33" s="26">
        <v>525365</v>
      </c>
      <c r="T33" s="26">
        <v>472203</v>
      </c>
      <c r="U33" s="26">
        <v>1439129</v>
      </c>
      <c r="V33" s="26">
        <v>5945767</v>
      </c>
      <c r="W33" s="26">
        <v>6543720</v>
      </c>
      <c r="X33" s="26">
        <v>-597953</v>
      </c>
      <c r="Y33" s="106">
        <v>-9.14</v>
      </c>
      <c r="Z33" s="121">
        <v>6543720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14239332</v>
      </c>
      <c r="E38" s="66">
        <f t="shared" si="7"/>
        <v>13662670</v>
      </c>
      <c r="F38" s="66">
        <f t="shared" si="7"/>
        <v>0</v>
      </c>
      <c r="G38" s="66">
        <f t="shared" si="7"/>
        <v>0</v>
      </c>
      <c r="H38" s="66">
        <f t="shared" si="7"/>
        <v>0</v>
      </c>
      <c r="I38" s="66">
        <f t="shared" si="7"/>
        <v>0</v>
      </c>
      <c r="J38" s="66">
        <f t="shared" si="7"/>
        <v>743592</v>
      </c>
      <c r="K38" s="66">
        <f t="shared" si="7"/>
        <v>197791</v>
      </c>
      <c r="L38" s="66">
        <f t="shared" si="7"/>
        <v>288132</v>
      </c>
      <c r="M38" s="66">
        <f t="shared" si="7"/>
        <v>1229515</v>
      </c>
      <c r="N38" s="66">
        <f t="shared" si="7"/>
        <v>201284</v>
      </c>
      <c r="O38" s="66">
        <f t="shared" si="7"/>
        <v>251585</v>
      </c>
      <c r="P38" s="66">
        <f t="shared" si="7"/>
        <v>201396</v>
      </c>
      <c r="Q38" s="66">
        <f t="shared" si="7"/>
        <v>654265</v>
      </c>
      <c r="R38" s="66">
        <f t="shared" si="7"/>
        <v>1288736</v>
      </c>
      <c r="S38" s="66">
        <f t="shared" si="7"/>
        <v>2518980</v>
      </c>
      <c r="T38" s="66">
        <f t="shared" si="7"/>
        <v>1282607</v>
      </c>
      <c r="U38" s="66">
        <f t="shared" si="7"/>
        <v>5090323</v>
      </c>
      <c r="V38" s="66">
        <f t="shared" si="7"/>
        <v>6974103</v>
      </c>
      <c r="W38" s="66">
        <f t="shared" si="7"/>
        <v>13662670</v>
      </c>
      <c r="X38" s="66">
        <f t="shared" si="7"/>
        <v>-6688567</v>
      </c>
      <c r="Y38" s="103">
        <f>+IF(W38&lt;&gt;0,+(X38/W38)*100,0)</f>
        <v>-48.95505051355262</v>
      </c>
      <c r="Z38" s="119">
        <f>SUM(Z39:Z41)</f>
        <v>13662670</v>
      </c>
    </row>
    <row r="39" spans="1:26" ht="13.5">
      <c r="A39" s="104" t="s">
        <v>84</v>
      </c>
      <c r="B39" s="102"/>
      <c r="C39" s="121"/>
      <c r="D39" s="122">
        <v>14239332</v>
      </c>
      <c r="E39" s="26">
        <v>13662670</v>
      </c>
      <c r="F39" s="26"/>
      <c r="G39" s="26"/>
      <c r="H39" s="26"/>
      <c r="I39" s="26"/>
      <c r="J39" s="26">
        <v>743592</v>
      </c>
      <c r="K39" s="26">
        <v>197791</v>
      </c>
      <c r="L39" s="26">
        <v>288132</v>
      </c>
      <c r="M39" s="26">
        <v>1229515</v>
      </c>
      <c r="N39" s="26">
        <v>201284</v>
      </c>
      <c r="O39" s="26">
        <v>251585</v>
      </c>
      <c r="P39" s="26">
        <v>201396</v>
      </c>
      <c r="Q39" s="26">
        <v>654265</v>
      </c>
      <c r="R39" s="26">
        <v>1288736</v>
      </c>
      <c r="S39" s="26">
        <v>2518980</v>
      </c>
      <c r="T39" s="26">
        <v>1282607</v>
      </c>
      <c r="U39" s="26">
        <v>5090323</v>
      </c>
      <c r="V39" s="26">
        <v>6974103</v>
      </c>
      <c r="W39" s="26">
        <v>13662670</v>
      </c>
      <c r="X39" s="26">
        <v>-6688567</v>
      </c>
      <c r="Y39" s="106">
        <v>-48.96</v>
      </c>
      <c r="Z39" s="121">
        <v>13662670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25702921</v>
      </c>
      <c r="D48" s="139">
        <f t="shared" si="9"/>
        <v>37851368</v>
      </c>
      <c r="E48" s="39">
        <f t="shared" si="9"/>
        <v>38382774</v>
      </c>
      <c r="F48" s="39">
        <f t="shared" si="9"/>
        <v>1450009</v>
      </c>
      <c r="G48" s="39">
        <f t="shared" si="9"/>
        <v>1558169</v>
      </c>
      <c r="H48" s="39">
        <f t="shared" si="9"/>
        <v>1466093</v>
      </c>
      <c r="I48" s="39">
        <f t="shared" si="9"/>
        <v>4474271</v>
      </c>
      <c r="J48" s="39">
        <f t="shared" si="9"/>
        <v>2649465</v>
      </c>
      <c r="K48" s="39">
        <f t="shared" si="9"/>
        <v>2117859</v>
      </c>
      <c r="L48" s="39">
        <f t="shared" si="9"/>
        <v>2513455</v>
      </c>
      <c r="M48" s="39">
        <f t="shared" si="9"/>
        <v>7280779</v>
      </c>
      <c r="N48" s="39">
        <f t="shared" si="9"/>
        <v>2085112</v>
      </c>
      <c r="O48" s="39">
        <f t="shared" si="9"/>
        <v>2947934</v>
      </c>
      <c r="P48" s="39">
        <f t="shared" si="9"/>
        <v>3641176</v>
      </c>
      <c r="Q48" s="39">
        <f t="shared" si="9"/>
        <v>8674222</v>
      </c>
      <c r="R48" s="39">
        <f t="shared" si="9"/>
        <v>3460515</v>
      </c>
      <c r="S48" s="39">
        <f t="shared" si="9"/>
        <v>4465434</v>
      </c>
      <c r="T48" s="39">
        <f t="shared" si="9"/>
        <v>3402486</v>
      </c>
      <c r="U48" s="39">
        <f t="shared" si="9"/>
        <v>11328435</v>
      </c>
      <c r="V48" s="39">
        <f t="shared" si="9"/>
        <v>31757707</v>
      </c>
      <c r="W48" s="39">
        <f t="shared" si="9"/>
        <v>38382774</v>
      </c>
      <c r="X48" s="39">
        <f t="shared" si="9"/>
        <v>-6625067</v>
      </c>
      <c r="Y48" s="140">
        <f>+IF(W48&lt;&gt;0,+(X48/W48)*100,0)</f>
        <v>-17.260521607948398</v>
      </c>
      <c r="Z48" s="138">
        <f>+Z28+Z32+Z38+Z42+Z47</f>
        <v>38382774</v>
      </c>
    </row>
    <row r="49" spans="1:26" ht="13.5">
      <c r="A49" s="114" t="s">
        <v>48</v>
      </c>
      <c r="B49" s="115"/>
      <c r="C49" s="141">
        <f aca="true" t="shared" si="10" ref="C49:X49">+C25-C48</f>
        <v>6607881</v>
      </c>
      <c r="D49" s="142">
        <f t="shared" si="10"/>
        <v>2301622</v>
      </c>
      <c r="E49" s="143">
        <f t="shared" si="10"/>
        <v>2759826</v>
      </c>
      <c r="F49" s="143">
        <f t="shared" si="10"/>
        <v>7331349</v>
      </c>
      <c r="G49" s="143">
        <f t="shared" si="10"/>
        <v>1837860</v>
      </c>
      <c r="H49" s="143">
        <f t="shared" si="10"/>
        <v>-785643</v>
      </c>
      <c r="I49" s="143">
        <f t="shared" si="10"/>
        <v>8383566</v>
      </c>
      <c r="J49" s="143">
        <f t="shared" si="10"/>
        <v>-586737</v>
      </c>
      <c r="K49" s="143">
        <f t="shared" si="10"/>
        <v>-439406</v>
      </c>
      <c r="L49" s="143">
        <f t="shared" si="10"/>
        <v>-140372</v>
      </c>
      <c r="M49" s="143">
        <f t="shared" si="10"/>
        <v>-1166515</v>
      </c>
      <c r="N49" s="143">
        <f t="shared" si="10"/>
        <v>390481</v>
      </c>
      <c r="O49" s="143">
        <f t="shared" si="10"/>
        <v>-193065</v>
      </c>
      <c r="P49" s="143">
        <f t="shared" si="10"/>
        <v>8094257</v>
      </c>
      <c r="Q49" s="143">
        <f t="shared" si="10"/>
        <v>8291673</v>
      </c>
      <c r="R49" s="143">
        <f t="shared" si="10"/>
        <v>-2832846</v>
      </c>
      <c r="S49" s="143">
        <f t="shared" si="10"/>
        <v>-3817027</v>
      </c>
      <c r="T49" s="143">
        <f t="shared" si="10"/>
        <v>-2714748</v>
      </c>
      <c r="U49" s="143">
        <f t="shared" si="10"/>
        <v>-9364621</v>
      </c>
      <c r="V49" s="143">
        <f t="shared" si="10"/>
        <v>6144103</v>
      </c>
      <c r="W49" s="143">
        <f>IF(E25=E48,0,W25-W48)</f>
        <v>2759826</v>
      </c>
      <c r="X49" s="143">
        <f t="shared" si="10"/>
        <v>3384277</v>
      </c>
      <c r="Y49" s="144">
        <f>+IF(W49&lt;&gt;0,+(X49/W49)*100,0)</f>
        <v>122.62646268279231</v>
      </c>
      <c r="Z49" s="141">
        <f>+Z25-Z48</f>
        <v>2759826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6592673</v>
      </c>
      <c r="D5" s="122">
        <v>3722460</v>
      </c>
      <c r="E5" s="26">
        <v>3722460</v>
      </c>
      <c r="F5" s="26">
        <v>0</v>
      </c>
      <c r="G5" s="26">
        <v>386404</v>
      </c>
      <c r="H5" s="26">
        <v>386291</v>
      </c>
      <c r="I5" s="26">
        <v>772695</v>
      </c>
      <c r="J5" s="26">
        <v>384273</v>
      </c>
      <c r="K5" s="26">
        <v>0</v>
      </c>
      <c r="L5" s="26">
        <v>386041</v>
      </c>
      <c r="M5" s="26">
        <v>770314</v>
      </c>
      <c r="N5" s="26">
        <v>385927</v>
      </c>
      <c r="O5" s="26">
        <v>385658</v>
      </c>
      <c r="P5" s="26">
        <v>385658</v>
      </c>
      <c r="Q5" s="26">
        <v>1157243</v>
      </c>
      <c r="R5" s="26">
        <v>385106</v>
      </c>
      <c r="S5" s="26">
        <v>384891</v>
      </c>
      <c r="T5" s="26">
        <v>345614</v>
      </c>
      <c r="U5" s="26">
        <v>1115611</v>
      </c>
      <c r="V5" s="26">
        <v>3815863</v>
      </c>
      <c r="W5" s="26">
        <v>3722460</v>
      </c>
      <c r="X5" s="26">
        <v>93403</v>
      </c>
      <c r="Y5" s="106">
        <v>2.51</v>
      </c>
      <c r="Z5" s="121">
        <v>3722460</v>
      </c>
    </row>
    <row r="6" spans="1:26" ht="13.5">
      <c r="A6" s="157" t="s">
        <v>101</v>
      </c>
      <c r="B6" s="158"/>
      <c r="C6" s="121">
        <v>0</v>
      </c>
      <c r="D6" s="122">
        <v>20000</v>
      </c>
      <c r="E6" s="26">
        <v>20000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20000</v>
      </c>
      <c r="X6" s="26">
        <v>-20000</v>
      </c>
      <c r="Y6" s="106">
        <v>-100</v>
      </c>
      <c r="Z6" s="121">
        <v>20000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168349</v>
      </c>
      <c r="D13" s="122">
        <v>100000</v>
      </c>
      <c r="E13" s="26">
        <v>270000</v>
      </c>
      <c r="F13" s="26">
        <v>4323</v>
      </c>
      <c r="G13" s="26">
        <v>25884</v>
      </c>
      <c r="H13" s="26">
        <v>36629</v>
      </c>
      <c r="I13" s="26">
        <v>66836</v>
      </c>
      <c r="J13" s="26">
        <v>31769</v>
      </c>
      <c r="K13" s="26">
        <v>31767</v>
      </c>
      <c r="L13" s="26">
        <v>21175</v>
      </c>
      <c r="M13" s="26">
        <v>84711</v>
      </c>
      <c r="N13" s="26">
        <v>40345</v>
      </c>
      <c r="O13" s="26">
        <v>30993</v>
      </c>
      <c r="P13" s="26">
        <v>26303</v>
      </c>
      <c r="Q13" s="26">
        <v>97641</v>
      </c>
      <c r="R13" s="26">
        <v>30457</v>
      </c>
      <c r="S13" s="26">
        <v>51279</v>
      </c>
      <c r="T13" s="26">
        <v>32082</v>
      </c>
      <c r="U13" s="26">
        <v>113818</v>
      </c>
      <c r="V13" s="26">
        <v>363006</v>
      </c>
      <c r="W13" s="26">
        <v>270000</v>
      </c>
      <c r="X13" s="26">
        <v>93006</v>
      </c>
      <c r="Y13" s="106">
        <v>34.45</v>
      </c>
      <c r="Z13" s="121">
        <v>270000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25000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25000</v>
      </c>
      <c r="X14" s="26">
        <v>-25000</v>
      </c>
      <c r="Y14" s="106">
        <v>-100</v>
      </c>
      <c r="Z14" s="121">
        <v>25000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622</v>
      </c>
      <c r="D16" s="122">
        <v>10000</v>
      </c>
      <c r="E16" s="26">
        <v>35000</v>
      </c>
      <c r="F16" s="26">
        <v>17780</v>
      </c>
      <c r="G16" s="26">
        <v>5350</v>
      </c>
      <c r="H16" s="26">
        <v>0</v>
      </c>
      <c r="I16" s="26">
        <v>23130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23130</v>
      </c>
      <c r="W16" s="26">
        <v>35000</v>
      </c>
      <c r="X16" s="26">
        <v>-11870</v>
      </c>
      <c r="Y16" s="106">
        <v>-33.91</v>
      </c>
      <c r="Z16" s="121">
        <v>35000</v>
      </c>
    </row>
    <row r="17" spans="1:26" ht="13.5">
      <c r="A17" s="157" t="s">
        <v>112</v>
      </c>
      <c r="B17" s="161"/>
      <c r="C17" s="121">
        <v>2060444</v>
      </c>
      <c r="D17" s="122">
        <v>2100000</v>
      </c>
      <c r="E17" s="26">
        <v>2100000</v>
      </c>
      <c r="F17" s="26">
        <v>170393</v>
      </c>
      <c r="G17" s="26">
        <v>110805</v>
      </c>
      <c r="H17" s="26">
        <v>210844</v>
      </c>
      <c r="I17" s="26">
        <v>492042</v>
      </c>
      <c r="J17" s="26">
        <v>190670</v>
      </c>
      <c r="K17" s="26">
        <v>190670</v>
      </c>
      <c r="L17" s="26">
        <v>167891</v>
      </c>
      <c r="M17" s="26">
        <v>549231</v>
      </c>
      <c r="N17" s="26">
        <v>247869</v>
      </c>
      <c r="O17" s="26">
        <v>205561</v>
      </c>
      <c r="P17" s="26">
        <v>246009</v>
      </c>
      <c r="Q17" s="26">
        <v>699439</v>
      </c>
      <c r="R17" s="26">
        <v>197112</v>
      </c>
      <c r="S17" s="26">
        <v>181714</v>
      </c>
      <c r="T17" s="26">
        <v>244736</v>
      </c>
      <c r="U17" s="26">
        <v>623562</v>
      </c>
      <c r="V17" s="26">
        <v>2364274</v>
      </c>
      <c r="W17" s="26">
        <v>2100000</v>
      </c>
      <c r="X17" s="26">
        <v>264274</v>
      </c>
      <c r="Y17" s="106">
        <v>12.58</v>
      </c>
      <c r="Z17" s="121">
        <v>2100000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23107000</v>
      </c>
      <c r="E19" s="26">
        <v>23676000</v>
      </c>
      <c r="F19" s="26">
        <v>8583925</v>
      </c>
      <c r="G19" s="26">
        <v>2250000</v>
      </c>
      <c r="H19" s="26">
        <v>0</v>
      </c>
      <c r="I19" s="26">
        <v>10833925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10833925</v>
      </c>
      <c r="W19" s="26">
        <v>23676000</v>
      </c>
      <c r="X19" s="26">
        <v>-12842075</v>
      </c>
      <c r="Y19" s="106">
        <v>-54.24</v>
      </c>
      <c r="Z19" s="121">
        <v>23676000</v>
      </c>
    </row>
    <row r="20" spans="1:26" ht="13.5">
      <c r="A20" s="157" t="s">
        <v>34</v>
      </c>
      <c r="B20" s="161" t="s">
        <v>95</v>
      </c>
      <c r="C20" s="121">
        <v>23488714</v>
      </c>
      <c r="D20" s="122">
        <v>197530</v>
      </c>
      <c r="E20" s="20">
        <v>396140</v>
      </c>
      <c r="F20" s="20">
        <v>4937</v>
      </c>
      <c r="G20" s="20">
        <v>92586</v>
      </c>
      <c r="H20" s="20">
        <v>46686</v>
      </c>
      <c r="I20" s="20">
        <v>144209</v>
      </c>
      <c r="J20" s="20">
        <v>23016</v>
      </c>
      <c r="K20" s="20">
        <v>23016</v>
      </c>
      <c r="L20" s="20">
        <v>15976</v>
      </c>
      <c r="M20" s="20">
        <v>62008</v>
      </c>
      <c r="N20" s="20">
        <v>19452</v>
      </c>
      <c r="O20" s="20">
        <v>14063</v>
      </c>
      <c r="P20" s="20">
        <v>414317</v>
      </c>
      <c r="Q20" s="20">
        <v>447832</v>
      </c>
      <c r="R20" s="20">
        <v>14994</v>
      </c>
      <c r="S20" s="20">
        <v>30523</v>
      </c>
      <c r="T20" s="20">
        <v>65306</v>
      </c>
      <c r="U20" s="20">
        <v>110823</v>
      </c>
      <c r="V20" s="20">
        <v>764872</v>
      </c>
      <c r="W20" s="20">
        <v>396140</v>
      </c>
      <c r="X20" s="20">
        <v>368732</v>
      </c>
      <c r="Y20" s="160">
        <v>93.08</v>
      </c>
      <c r="Z20" s="96">
        <v>396140</v>
      </c>
    </row>
    <row r="21" spans="1:26" ht="13.5">
      <c r="A21" s="157" t="s">
        <v>114</v>
      </c>
      <c r="B21" s="161"/>
      <c r="C21" s="121">
        <v>0</v>
      </c>
      <c r="D21" s="122">
        <v>268000</v>
      </c>
      <c r="E21" s="26">
        <v>270000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270000</v>
      </c>
      <c r="X21" s="26">
        <v>-270000</v>
      </c>
      <c r="Y21" s="106">
        <v>-100</v>
      </c>
      <c r="Z21" s="121">
        <v>270000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32310802</v>
      </c>
      <c r="D22" s="165">
        <f t="shared" si="0"/>
        <v>29524990</v>
      </c>
      <c r="E22" s="166">
        <f t="shared" si="0"/>
        <v>30514600</v>
      </c>
      <c r="F22" s="166">
        <f t="shared" si="0"/>
        <v>8781358</v>
      </c>
      <c r="G22" s="166">
        <f t="shared" si="0"/>
        <v>2871029</v>
      </c>
      <c r="H22" s="166">
        <f t="shared" si="0"/>
        <v>680450</v>
      </c>
      <c r="I22" s="166">
        <f t="shared" si="0"/>
        <v>12332837</v>
      </c>
      <c r="J22" s="166">
        <f t="shared" si="0"/>
        <v>629728</v>
      </c>
      <c r="K22" s="166">
        <f t="shared" si="0"/>
        <v>245453</v>
      </c>
      <c r="L22" s="166">
        <f t="shared" si="0"/>
        <v>591083</v>
      </c>
      <c r="M22" s="166">
        <f t="shared" si="0"/>
        <v>1466264</v>
      </c>
      <c r="N22" s="166">
        <f t="shared" si="0"/>
        <v>693593</v>
      </c>
      <c r="O22" s="166">
        <f t="shared" si="0"/>
        <v>636275</v>
      </c>
      <c r="P22" s="166">
        <f t="shared" si="0"/>
        <v>1072287</v>
      </c>
      <c r="Q22" s="166">
        <f t="shared" si="0"/>
        <v>2402155</v>
      </c>
      <c r="R22" s="166">
        <f t="shared" si="0"/>
        <v>627669</v>
      </c>
      <c r="S22" s="166">
        <f t="shared" si="0"/>
        <v>648407</v>
      </c>
      <c r="T22" s="166">
        <f t="shared" si="0"/>
        <v>687738</v>
      </c>
      <c r="U22" s="166">
        <f t="shared" si="0"/>
        <v>1963814</v>
      </c>
      <c r="V22" s="166">
        <f t="shared" si="0"/>
        <v>18165070</v>
      </c>
      <c r="W22" s="166">
        <f t="shared" si="0"/>
        <v>30514600</v>
      </c>
      <c r="X22" s="166">
        <f t="shared" si="0"/>
        <v>-12349530</v>
      </c>
      <c r="Y22" s="167">
        <f>+IF(W22&lt;&gt;0,+(X22/W22)*100,0)</f>
        <v>-40.470889344772665</v>
      </c>
      <c r="Z22" s="164">
        <f>SUM(Z5:Z21)</f>
        <v>30514600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12095046</v>
      </c>
      <c r="D25" s="122">
        <v>14520265</v>
      </c>
      <c r="E25" s="26">
        <v>16580081</v>
      </c>
      <c r="F25" s="26">
        <v>887619</v>
      </c>
      <c r="G25" s="26">
        <v>839036</v>
      </c>
      <c r="H25" s="26">
        <v>992961</v>
      </c>
      <c r="I25" s="26">
        <v>2719616</v>
      </c>
      <c r="J25" s="26">
        <v>1106549</v>
      </c>
      <c r="K25" s="26">
        <v>1120605</v>
      </c>
      <c r="L25" s="26">
        <v>1629795</v>
      </c>
      <c r="M25" s="26">
        <v>3856949</v>
      </c>
      <c r="N25" s="26">
        <v>1067332</v>
      </c>
      <c r="O25" s="26">
        <v>1071829</v>
      </c>
      <c r="P25" s="26">
        <v>1075701</v>
      </c>
      <c r="Q25" s="26">
        <v>3214862</v>
      </c>
      <c r="R25" s="26">
        <v>1139069</v>
      </c>
      <c r="S25" s="26">
        <v>1172501</v>
      </c>
      <c r="T25" s="26">
        <v>1174520</v>
      </c>
      <c r="U25" s="26">
        <v>3486090</v>
      </c>
      <c r="V25" s="26">
        <v>13277517</v>
      </c>
      <c r="W25" s="26">
        <v>16580081</v>
      </c>
      <c r="X25" s="26">
        <v>-3302564</v>
      </c>
      <c r="Y25" s="106">
        <v>-19.92</v>
      </c>
      <c r="Z25" s="121">
        <v>16580081</v>
      </c>
    </row>
    <row r="26" spans="1:26" ht="13.5">
      <c r="A26" s="159" t="s">
        <v>37</v>
      </c>
      <c r="B26" s="158"/>
      <c r="C26" s="121">
        <v>3269417</v>
      </c>
      <c r="D26" s="122">
        <v>3619203</v>
      </c>
      <c r="E26" s="26">
        <v>3405693</v>
      </c>
      <c r="F26" s="26">
        <v>266325</v>
      </c>
      <c r="G26" s="26">
        <v>266325</v>
      </c>
      <c r="H26" s="26">
        <v>266325</v>
      </c>
      <c r="I26" s="26">
        <v>798975</v>
      </c>
      <c r="J26" s="26">
        <v>269160</v>
      </c>
      <c r="K26" s="26">
        <v>269299</v>
      </c>
      <c r="L26" s="26">
        <v>269157</v>
      </c>
      <c r="M26" s="26">
        <v>807616</v>
      </c>
      <c r="N26" s="26">
        <v>269329</v>
      </c>
      <c r="O26" s="26">
        <v>362167</v>
      </c>
      <c r="P26" s="26">
        <v>278305</v>
      </c>
      <c r="Q26" s="26">
        <v>909801</v>
      </c>
      <c r="R26" s="26">
        <v>250203</v>
      </c>
      <c r="S26" s="26">
        <v>204631</v>
      </c>
      <c r="T26" s="26">
        <v>292456</v>
      </c>
      <c r="U26" s="26">
        <v>747290</v>
      </c>
      <c r="V26" s="26">
        <v>3263682</v>
      </c>
      <c r="W26" s="26">
        <v>3405693</v>
      </c>
      <c r="X26" s="26">
        <v>-142011</v>
      </c>
      <c r="Y26" s="106">
        <v>-4.17</v>
      </c>
      <c r="Z26" s="121">
        <v>3405693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1714586</v>
      </c>
      <c r="D28" s="122">
        <v>1700000</v>
      </c>
      <c r="E28" s="26">
        <v>1700000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1700000</v>
      </c>
      <c r="X28" s="26">
        <v>-1700000</v>
      </c>
      <c r="Y28" s="106">
        <v>-100</v>
      </c>
      <c r="Z28" s="121">
        <v>1700000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12128000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545801</v>
      </c>
      <c r="K33" s="26">
        <v>0</v>
      </c>
      <c r="L33" s="26">
        <v>234777</v>
      </c>
      <c r="M33" s="26">
        <v>780578</v>
      </c>
      <c r="N33" s="26">
        <v>359957</v>
      </c>
      <c r="O33" s="26">
        <v>1056144</v>
      </c>
      <c r="P33" s="26">
        <v>1997857</v>
      </c>
      <c r="Q33" s="26">
        <v>3413958</v>
      </c>
      <c r="R33" s="26">
        <v>1462151</v>
      </c>
      <c r="S33" s="26">
        <v>2581782</v>
      </c>
      <c r="T33" s="26">
        <v>1381124</v>
      </c>
      <c r="U33" s="26">
        <v>5425057</v>
      </c>
      <c r="V33" s="26">
        <v>9619593</v>
      </c>
      <c r="W33" s="26">
        <v>0</v>
      </c>
      <c r="X33" s="26">
        <v>9619593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8623872</v>
      </c>
      <c r="D34" s="122">
        <v>5883900</v>
      </c>
      <c r="E34" s="26">
        <v>16697000</v>
      </c>
      <c r="F34" s="26">
        <v>296065</v>
      </c>
      <c r="G34" s="26">
        <v>452808</v>
      </c>
      <c r="H34" s="26">
        <v>206807</v>
      </c>
      <c r="I34" s="26">
        <v>955680</v>
      </c>
      <c r="J34" s="26">
        <v>727955</v>
      </c>
      <c r="K34" s="26">
        <v>727955</v>
      </c>
      <c r="L34" s="26">
        <v>379726</v>
      </c>
      <c r="M34" s="26">
        <v>1835636</v>
      </c>
      <c r="N34" s="26">
        <v>388494</v>
      </c>
      <c r="O34" s="26">
        <v>457794</v>
      </c>
      <c r="P34" s="26">
        <v>289313</v>
      </c>
      <c r="Q34" s="26">
        <v>1135601</v>
      </c>
      <c r="R34" s="26">
        <v>609092</v>
      </c>
      <c r="S34" s="26">
        <v>506520</v>
      </c>
      <c r="T34" s="26">
        <v>554386</v>
      </c>
      <c r="U34" s="26">
        <v>1669998</v>
      </c>
      <c r="V34" s="26">
        <v>5596915</v>
      </c>
      <c r="W34" s="26">
        <v>16697000</v>
      </c>
      <c r="X34" s="26">
        <v>-11100085</v>
      </c>
      <c r="Y34" s="106">
        <v>-66.48</v>
      </c>
      <c r="Z34" s="121">
        <v>16697000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25702921</v>
      </c>
      <c r="D36" s="165">
        <f t="shared" si="1"/>
        <v>37851368</v>
      </c>
      <c r="E36" s="166">
        <f t="shared" si="1"/>
        <v>38382774</v>
      </c>
      <c r="F36" s="166">
        <f t="shared" si="1"/>
        <v>1450009</v>
      </c>
      <c r="G36" s="166">
        <f t="shared" si="1"/>
        <v>1558169</v>
      </c>
      <c r="H36" s="166">
        <f t="shared" si="1"/>
        <v>1466093</v>
      </c>
      <c r="I36" s="166">
        <f t="shared" si="1"/>
        <v>4474271</v>
      </c>
      <c r="J36" s="166">
        <f t="shared" si="1"/>
        <v>2649465</v>
      </c>
      <c r="K36" s="166">
        <f t="shared" si="1"/>
        <v>2117859</v>
      </c>
      <c r="L36" s="166">
        <f t="shared" si="1"/>
        <v>2513455</v>
      </c>
      <c r="M36" s="166">
        <f t="shared" si="1"/>
        <v>7280779</v>
      </c>
      <c r="N36" s="166">
        <f t="shared" si="1"/>
        <v>2085112</v>
      </c>
      <c r="O36" s="166">
        <f t="shared" si="1"/>
        <v>2947934</v>
      </c>
      <c r="P36" s="166">
        <f t="shared" si="1"/>
        <v>3641176</v>
      </c>
      <c r="Q36" s="166">
        <f t="shared" si="1"/>
        <v>8674222</v>
      </c>
      <c r="R36" s="166">
        <f t="shared" si="1"/>
        <v>3460515</v>
      </c>
      <c r="S36" s="166">
        <f t="shared" si="1"/>
        <v>4465434</v>
      </c>
      <c r="T36" s="166">
        <f t="shared" si="1"/>
        <v>3402486</v>
      </c>
      <c r="U36" s="166">
        <f t="shared" si="1"/>
        <v>11328435</v>
      </c>
      <c r="V36" s="166">
        <f t="shared" si="1"/>
        <v>31757707</v>
      </c>
      <c r="W36" s="166">
        <f t="shared" si="1"/>
        <v>38382774</v>
      </c>
      <c r="X36" s="166">
        <f t="shared" si="1"/>
        <v>-6625067</v>
      </c>
      <c r="Y36" s="167">
        <f>+IF(W36&lt;&gt;0,+(X36/W36)*100,0)</f>
        <v>-17.260521607948398</v>
      </c>
      <c r="Z36" s="164">
        <f>SUM(Z25:Z35)</f>
        <v>38382774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6607881</v>
      </c>
      <c r="D38" s="176">
        <f t="shared" si="2"/>
        <v>-8326378</v>
      </c>
      <c r="E38" s="72">
        <f t="shared" si="2"/>
        <v>-7868174</v>
      </c>
      <c r="F38" s="72">
        <f t="shared" si="2"/>
        <v>7331349</v>
      </c>
      <c r="G38" s="72">
        <f t="shared" si="2"/>
        <v>1312860</v>
      </c>
      <c r="H38" s="72">
        <f t="shared" si="2"/>
        <v>-785643</v>
      </c>
      <c r="I38" s="72">
        <f t="shared" si="2"/>
        <v>7858566</v>
      </c>
      <c r="J38" s="72">
        <f t="shared" si="2"/>
        <v>-2019737</v>
      </c>
      <c r="K38" s="72">
        <f t="shared" si="2"/>
        <v>-1872406</v>
      </c>
      <c r="L38" s="72">
        <f t="shared" si="2"/>
        <v>-1922372</v>
      </c>
      <c r="M38" s="72">
        <f t="shared" si="2"/>
        <v>-5814515</v>
      </c>
      <c r="N38" s="72">
        <f t="shared" si="2"/>
        <v>-1391519</v>
      </c>
      <c r="O38" s="72">
        <f t="shared" si="2"/>
        <v>-2311659</v>
      </c>
      <c r="P38" s="72">
        <f t="shared" si="2"/>
        <v>-2568889</v>
      </c>
      <c r="Q38" s="72">
        <f t="shared" si="2"/>
        <v>-6272067</v>
      </c>
      <c r="R38" s="72">
        <f t="shared" si="2"/>
        <v>-2832846</v>
      </c>
      <c r="S38" s="72">
        <f t="shared" si="2"/>
        <v>-3817027</v>
      </c>
      <c r="T38" s="72">
        <f t="shared" si="2"/>
        <v>-2714748</v>
      </c>
      <c r="U38" s="72">
        <f t="shared" si="2"/>
        <v>-9364621</v>
      </c>
      <c r="V38" s="72">
        <f t="shared" si="2"/>
        <v>-13592637</v>
      </c>
      <c r="W38" s="72">
        <f>IF(E22=E36,0,W22-W36)</f>
        <v>-7868174</v>
      </c>
      <c r="X38" s="72">
        <f t="shared" si="2"/>
        <v>-5724463</v>
      </c>
      <c r="Y38" s="177">
        <f>+IF(W38&lt;&gt;0,+(X38/W38)*100,0)</f>
        <v>72.75465692548234</v>
      </c>
      <c r="Z38" s="175">
        <f>+Z22-Z36</f>
        <v>-7868174</v>
      </c>
    </row>
    <row r="39" spans="1:26" ht="13.5">
      <c r="A39" s="157" t="s">
        <v>45</v>
      </c>
      <c r="B39" s="161"/>
      <c r="C39" s="121">
        <v>0</v>
      </c>
      <c r="D39" s="122">
        <v>10628000</v>
      </c>
      <c r="E39" s="26">
        <v>10628000</v>
      </c>
      <c r="F39" s="26">
        <v>0</v>
      </c>
      <c r="G39" s="26">
        <v>525000</v>
      </c>
      <c r="H39" s="26">
        <v>0</v>
      </c>
      <c r="I39" s="26">
        <v>525000</v>
      </c>
      <c r="J39" s="26">
        <v>1433000</v>
      </c>
      <c r="K39" s="26">
        <v>1433000</v>
      </c>
      <c r="L39" s="26">
        <v>1782000</v>
      </c>
      <c r="M39" s="26">
        <v>4648000</v>
      </c>
      <c r="N39" s="26">
        <v>1782000</v>
      </c>
      <c r="O39" s="26">
        <v>2118594</v>
      </c>
      <c r="P39" s="26">
        <v>10663146</v>
      </c>
      <c r="Q39" s="26">
        <v>14563740</v>
      </c>
      <c r="R39" s="26">
        <v>0</v>
      </c>
      <c r="S39" s="26">
        <v>0</v>
      </c>
      <c r="T39" s="26">
        <v>0</v>
      </c>
      <c r="U39" s="26">
        <v>0</v>
      </c>
      <c r="V39" s="26">
        <v>19736740</v>
      </c>
      <c r="W39" s="26">
        <v>10628000</v>
      </c>
      <c r="X39" s="26">
        <v>9108740</v>
      </c>
      <c r="Y39" s="106">
        <v>85.71</v>
      </c>
      <c r="Z39" s="121">
        <v>10628000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6607881</v>
      </c>
      <c r="D42" s="183">
        <f t="shared" si="3"/>
        <v>2301622</v>
      </c>
      <c r="E42" s="54">
        <f t="shared" si="3"/>
        <v>2759826</v>
      </c>
      <c r="F42" s="54">
        <f t="shared" si="3"/>
        <v>7331349</v>
      </c>
      <c r="G42" s="54">
        <f t="shared" si="3"/>
        <v>1837860</v>
      </c>
      <c r="H42" s="54">
        <f t="shared" si="3"/>
        <v>-785643</v>
      </c>
      <c r="I42" s="54">
        <f t="shared" si="3"/>
        <v>8383566</v>
      </c>
      <c r="J42" s="54">
        <f t="shared" si="3"/>
        <v>-586737</v>
      </c>
      <c r="K42" s="54">
        <f t="shared" si="3"/>
        <v>-439406</v>
      </c>
      <c r="L42" s="54">
        <f t="shared" si="3"/>
        <v>-140372</v>
      </c>
      <c r="M42" s="54">
        <f t="shared" si="3"/>
        <v>-1166515</v>
      </c>
      <c r="N42" s="54">
        <f t="shared" si="3"/>
        <v>390481</v>
      </c>
      <c r="O42" s="54">
        <f t="shared" si="3"/>
        <v>-193065</v>
      </c>
      <c r="P42" s="54">
        <f t="shared" si="3"/>
        <v>8094257</v>
      </c>
      <c r="Q42" s="54">
        <f t="shared" si="3"/>
        <v>8291673</v>
      </c>
      <c r="R42" s="54">
        <f t="shared" si="3"/>
        <v>-2832846</v>
      </c>
      <c r="S42" s="54">
        <f t="shared" si="3"/>
        <v>-3817027</v>
      </c>
      <c r="T42" s="54">
        <f t="shared" si="3"/>
        <v>-2714748</v>
      </c>
      <c r="U42" s="54">
        <f t="shared" si="3"/>
        <v>-9364621</v>
      </c>
      <c r="V42" s="54">
        <f t="shared" si="3"/>
        <v>6144103</v>
      </c>
      <c r="W42" s="54">
        <f t="shared" si="3"/>
        <v>2759826</v>
      </c>
      <c r="X42" s="54">
        <f t="shared" si="3"/>
        <v>3384277</v>
      </c>
      <c r="Y42" s="184">
        <f>+IF(W42&lt;&gt;0,+(X42/W42)*100,0)</f>
        <v>122.62646268279231</v>
      </c>
      <c r="Z42" s="182">
        <f>SUM(Z38:Z41)</f>
        <v>2759826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6607881</v>
      </c>
      <c r="D44" s="187">
        <f t="shared" si="4"/>
        <v>2301622</v>
      </c>
      <c r="E44" s="43">
        <f t="shared" si="4"/>
        <v>2759826</v>
      </c>
      <c r="F44" s="43">
        <f t="shared" si="4"/>
        <v>7331349</v>
      </c>
      <c r="G44" s="43">
        <f t="shared" si="4"/>
        <v>1837860</v>
      </c>
      <c r="H44" s="43">
        <f t="shared" si="4"/>
        <v>-785643</v>
      </c>
      <c r="I44" s="43">
        <f t="shared" si="4"/>
        <v>8383566</v>
      </c>
      <c r="J44" s="43">
        <f t="shared" si="4"/>
        <v>-586737</v>
      </c>
      <c r="K44" s="43">
        <f t="shared" si="4"/>
        <v>-439406</v>
      </c>
      <c r="L44" s="43">
        <f t="shared" si="4"/>
        <v>-140372</v>
      </c>
      <c r="M44" s="43">
        <f t="shared" si="4"/>
        <v>-1166515</v>
      </c>
      <c r="N44" s="43">
        <f t="shared" si="4"/>
        <v>390481</v>
      </c>
      <c r="O44" s="43">
        <f t="shared" si="4"/>
        <v>-193065</v>
      </c>
      <c r="P44" s="43">
        <f t="shared" si="4"/>
        <v>8094257</v>
      </c>
      <c r="Q44" s="43">
        <f t="shared" si="4"/>
        <v>8291673</v>
      </c>
      <c r="R44" s="43">
        <f t="shared" si="4"/>
        <v>-2832846</v>
      </c>
      <c r="S44" s="43">
        <f t="shared" si="4"/>
        <v>-3817027</v>
      </c>
      <c r="T44" s="43">
        <f t="shared" si="4"/>
        <v>-2714748</v>
      </c>
      <c r="U44" s="43">
        <f t="shared" si="4"/>
        <v>-9364621</v>
      </c>
      <c r="V44" s="43">
        <f t="shared" si="4"/>
        <v>6144103</v>
      </c>
      <c r="W44" s="43">
        <f t="shared" si="4"/>
        <v>2759826</v>
      </c>
      <c r="X44" s="43">
        <f t="shared" si="4"/>
        <v>3384277</v>
      </c>
      <c r="Y44" s="188">
        <f>+IF(W44&lt;&gt;0,+(X44/W44)*100,0)</f>
        <v>122.62646268279231</v>
      </c>
      <c r="Z44" s="186">
        <f>+Z42-Z43</f>
        <v>2759826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6607881</v>
      </c>
      <c r="D46" s="183">
        <f t="shared" si="5"/>
        <v>2301622</v>
      </c>
      <c r="E46" s="54">
        <f t="shared" si="5"/>
        <v>2759826</v>
      </c>
      <c r="F46" s="54">
        <f t="shared" si="5"/>
        <v>7331349</v>
      </c>
      <c r="G46" s="54">
        <f t="shared" si="5"/>
        <v>1837860</v>
      </c>
      <c r="H46" s="54">
        <f t="shared" si="5"/>
        <v>-785643</v>
      </c>
      <c r="I46" s="54">
        <f t="shared" si="5"/>
        <v>8383566</v>
      </c>
      <c r="J46" s="54">
        <f t="shared" si="5"/>
        <v>-586737</v>
      </c>
      <c r="K46" s="54">
        <f t="shared" si="5"/>
        <v>-439406</v>
      </c>
      <c r="L46" s="54">
        <f t="shared" si="5"/>
        <v>-140372</v>
      </c>
      <c r="M46" s="54">
        <f t="shared" si="5"/>
        <v>-1166515</v>
      </c>
      <c r="N46" s="54">
        <f t="shared" si="5"/>
        <v>390481</v>
      </c>
      <c r="O46" s="54">
        <f t="shared" si="5"/>
        <v>-193065</v>
      </c>
      <c r="P46" s="54">
        <f t="shared" si="5"/>
        <v>8094257</v>
      </c>
      <c r="Q46" s="54">
        <f t="shared" si="5"/>
        <v>8291673</v>
      </c>
      <c r="R46" s="54">
        <f t="shared" si="5"/>
        <v>-2832846</v>
      </c>
      <c r="S46" s="54">
        <f t="shared" si="5"/>
        <v>-3817027</v>
      </c>
      <c r="T46" s="54">
        <f t="shared" si="5"/>
        <v>-2714748</v>
      </c>
      <c r="U46" s="54">
        <f t="shared" si="5"/>
        <v>-9364621</v>
      </c>
      <c r="V46" s="54">
        <f t="shared" si="5"/>
        <v>6144103</v>
      </c>
      <c r="W46" s="54">
        <f t="shared" si="5"/>
        <v>2759826</v>
      </c>
      <c r="X46" s="54">
        <f t="shared" si="5"/>
        <v>3384277</v>
      </c>
      <c r="Y46" s="184">
        <f>+IF(W46&lt;&gt;0,+(X46/W46)*100,0)</f>
        <v>122.62646268279231</v>
      </c>
      <c r="Z46" s="182">
        <f>SUM(Z44:Z45)</f>
        <v>2759826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6607881</v>
      </c>
      <c r="D48" s="194">
        <f t="shared" si="6"/>
        <v>2301622</v>
      </c>
      <c r="E48" s="195">
        <f t="shared" si="6"/>
        <v>2759826</v>
      </c>
      <c r="F48" s="195">
        <f t="shared" si="6"/>
        <v>7331349</v>
      </c>
      <c r="G48" s="196">
        <f t="shared" si="6"/>
        <v>1837860</v>
      </c>
      <c r="H48" s="196">
        <f t="shared" si="6"/>
        <v>-785643</v>
      </c>
      <c r="I48" s="196">
        <f t="shared" si="6"/>
        <v>8383566</v>
      </c>
      <c r="J48" s="196">
        <f t="shared" si="6"/>
        <v>-586737</v>
      </c>
      <c r="K48" s="196">
        <f t="shared" si="6"/>
        <v>-439406</v>
      </c>
      <c r="L48" s="195">
        <f t="shared" si="6"/>
        <v>-140372</v>
      </c>
      <c r="M48" s="195">
        <f t="shared" si="6"/>
        <v>-1166515</v>
      </c>
      <c r="N48" s="196">
        <f t="shared" si="6"/>
        <v>390481</v>
      </c>
      <c r="O48" s="196">
        <f t="shared" si="6"/>
        <v>-193065</v>
      </c>
      <c r="P48" s="196">
        <f t="shared" si="6"/>
        <v>8094257</v>
      </c>
      <c r="Q48" s="196">
        <f t="shared" si="6"/>
        <v>8291673</v>
      </c>
      <c r="R48" s="196">
        <f t="shared" si="6"/>
        <v>-2832846</v>
      </c>
      <c r="S48" s="195">
        <f t="shared" si="6"/>
        <v>-3817027</v>
      </c>
      <c r="T48" s="195">
        <f t="shared" si="6"/>
        <v>-2714748</v>
      </c>
      <c r="U48" s="196">
        <f t="shared" si="6"/>
        <v>-9364621</v>
      </c>
      <c r="V48" s="196">
        <f t="shared" si="6"/>
        <v>6144103</v>
      </c>
      <c r="W48" s="196">
        <f t="shared" si="6"/>
        <v>2759826</v>
      </c>
      <c r="X48" s="196">
        <f t="shared" si="6"/>
        <v>3384277</v>
      </c>
      <c r="Y48" s="197">
        <f>+IF(W48&lt;&gt;0,+(X48/W48)*100,0)</f>
        <v>122.62646268279231</v>
      </c>
      <c r="Z48" s="198">
        <f>SUM(Z46:Z47)</f>
        <v>2759826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11048000</v>
      </c>
      <c r="E5" s="66">
        <f t="shared" si="0"/>
        <v>11048000</v>
      </c>
      <c r="F5" s="66">
        <f t="shared" si="0"/>
        <v>217597</v>
      </c>
      <c r="G5" s="66">
        <f t="shared" si="0"/>
        <v>109766</v>
      </c>
      <c r="H5" s="66">
        <f t="shared" si="0"/>
        <v>265931</v>
      </c>
      <c r="I5" s="66">
        <f t="shared" si="0"/>
        <v>593294</v>
      </c>
      <c r="J5" s="66">
        <f t="shared" si="0"/>
        <v>0</v>
      </c>
      <c r="K5" s="66">
        <f t="shared" si="0"/>
        <v>622213</v>
      </c>
      <c r="L5" s="66">
        <f t="shared" si="0"/>
        <v>413628</v>
      </c>
      <c r="M5" s="66">
        <f t="shared" si="0"/>
        <v>1035841</v>
      </c>
      <c r="N5" s="66">
        <f t="shared" si="0"/>
        <v>278310</v>
      </c>
      <c r="O5" s="66">
        <f t="shared" si="0"/>
        <v>304953</v>
      </c>
      <c r="P5" s="66">
        <f t="shared" si="0"/>
        <v>2294895</v>
      </c>
      <c r="Q5" s="66">
        <f t="shared" si="0"/>
        <v>2878158</v>
      </c>
      <c r="R5" s="66">
        <f t="shared" si="0"/>
        <v>2147107</v>
      </c>
      <c r="S5" s="66">
        <f t="shared" si="0"/>
        <v>1352543</v>
      </c>
      <c r="T5" s="66">
        <f t="shared" si="0"/>
        <v>1376695</v>
      </c>
      <c r="U5" s="66">
        <f t="shared" si="0"/>
        <v>4876345</v>
      </c>
      <c r="V5" s="66">
        <f t="shared" si="0"/>
        <v>9383638</v>
      </c>
      <c r="W5" s="66">
        <f t="shared" si="0"/>
        <v>11048000</v>
      </c>
      <c r="X5" s="66">
        <f t="shared" si="0"/>
        <v>-1664362</v>
      </c>
      <c r="Y5" s="103">
        <f>+IF(W5&lt;&gt;0,+(X5/W5)*100,0)</f>
        <v>-15.06482621288921</v>
      </c>
      <c r="Z5" s="119">
        <f>SUM(Z6:Z8)</f>
        <v>11048000</v>
      </c>
    </row>
    <row r="6" spans="1:26" ht="13.5">
      <c r="A6" s="104" t="s">
        <v>74</v>
      </c>
      <c r="B6" s="102"/>
      <c r="C6" s="121"/>
      <c r="D6" s="122">
        <v>11048000</v>
      </c>
      <c r="E6" s="26">
        <v>11048000</v>
      </c>
      <c r="F6" s="26">
        <v>217597</v>
      </c>
      <c r="G6" s="26">
        <v>109766</v>
      </c>
      <c r="H6" s="26">
        <v>265931</v>
      </c>
      <c r="I6" s="26">
        <v>593294</v>
      </c>
      <c r="J6" s="26"/>
      <c r="K6" s="26">
        <v>622213</v>
      </c>
      <c r="L6" s="26">
        <v>413628</v>
      </c>
      <c r="M6" s="26">
        <v>1035841</v>
      </c>
      <c r="N6" s="26">
        <v>278310</v>
      </c>
      <c r="O6" s="26">
        <v>304953</v>
      </c>
      <c r="P6" s="26">
        <v>2294895</v>
      </c>
      <c r="Q6" s="26">
        <v>2878158</v>
      </c>
      <c r="R6" s="26">
        <v>2147107</v>
      </c>
      <c r="S6" s="26">
        <v>1352543</v>
      </c>
      <c r="T6" s="26">
        <v>1376695</v>
      </c>
      <c r="U6" s="26">
        <v>4876345</v>
      </c>
      <c r="V6" s="26">
        <v>9383638</v>
      </c>
      <c r="W6" s="26">
        <v>11048000</v>
      </c>
      <c r="X6" s="26">
        <v>-1664362</v>
      </c>
      <c r="Y6" s="106">
        <v>-15.06</v>
      </c>
      <c r="Z6" s="28">
        <v>11048000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11414097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>
        <v>11414097</v>
      </c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11414097</v>
      </c>
      <c r="D25" s="206">
        <f t="shared" si="4"/>
        <v>11048000</v>
      </c>
      <c r="E25" s="195">
        <f t="shared" si="4"/>
        <v>11048000</v>
      </c>
      <c r="F25" s="195">
        <f t="shared" si="4"/>
        <v>217597</v>
      </c>
      <c r="G25" s="195">
        <f t="shared" si="4"/>
        <v>109766</v>
      </c>
      <c r="H25" s="195">
        <f t="shared" si="4"/>
        <v>265931</v>
      </c>
      <c r="I25" s="195">
        <f t="shared" si="4"/>
        <v>593294</v>
      </c>
      <c r="J25" s="195">
        <f t="shared" si="4"/>
        <v>0</v>
      </c>
      <c r="K25" s="195">
        <f t="shared" si="4"/>
        <v>622213</v>
      </c>
      <c r="L25" s="195">
        <f t="shared" si="4"/>
        <v>413628</v>
      </c>
      <c r="M25" s="195">
        <f t="shared" si="4"/>
        <v>1035841</v>
      </c>
      <c r="N25" s="195">
        <f t="shared" si="4"/>
        <v>278310</v>
      </c>
      <c r="O25" s="195">
        <f t="shared" si="4"/>
        <v>304953</v>
      </c>
      <c r="P25" s="195">
        <f t="shared" si="4"/>
        <v>2294895</v>
      </c>
      <c r="Q25" s="195">
        <f t="shared" si="4"/>
        <v>2878158</v>
      </c>
      <c r="R25" s="195">
        <f t="shared" si="4"/>
        <v>2147107</v>
      </c>
      <c r="S25" s="195">
        <f t="shared" si="4"/>
        <v>1352543</v>
      </c>
      <c r="T25" s="195">
        <f t="shared" si="4"/>
        <v>1376695</v>
      </c>
      <c r="U25" s="195">
        <f t="shared" si="4"/>
        <v>4876345</v>
      </c>
      <c r="V25" s="195">
        <f t="shared" si="4"/>
        <v>9383638</v>
      </c>
      <c r="W25" s="195">
        <f t="shared" si="4"/>
        <v>11048000</v>
      </c>
      <c r="X25" s="195">
        <f t="shared" si="4"/>
        <v>-1664362</v>
      </c>
      <c r="Y25" s="207">
        <f>+IF(W25&lt;&gt;0,+(X25/W25)*100,0)</f>
        <v>-15.06482621288921</v>
      </c>
      <c r="Z25" s="208">
        <f>+Z5+Z9+Z15+Z19+Z24</f>
        <v>11048000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8578000</v>
      </c>
      <c r="E28" s="26">
        <v>8528000</v>
      </c>
      <c r="F28" s="26">
        <v>217597</v>
      </c>
      <c r="G28" s="26">
        <v>109766</v>
      </c>
      <c r="H28" s="26">
        <v>265931</v>
      </c>
      <c r="I28" s="26">
        <v>593294</v>
      </c>
      <c r="J28" s="26"/>
      <c r="K28" s="26">
        <v>622213</v>
      </c>
      <c r="L28" s="26">
        <v>413628</v>
      </c>
      <c r="M28" s="26">
        <v>1035841</v>
      </c>
      <c r="N28" s="26">
        <v>278310</v>
      </c>
      <c r="O28" s="26">
        <v>304953</v>
      </c>
      <c r="P28" s="26">
        <v>2277557</v>
      </c>
      <c r="Q28" s="26">
        <v>2860820</v>
      </c>
      <c r="R28" s="26">
        <v>2277557</v>
      </c>
      <c r="S28" s="26">
        <v>1352543</v>
      </c>
      <c r="T28" s="26">
        <v>1376695</v>
      </c>
      <c r="U28" s="26">
        <v>5006795</v>
      </c>
      <c r="V28" s="26">
        <v>9496750</v>
      </c>
      <c r="W28" s="26">
        <v>8528000</v>
      </c>
      <c r="X28" s="26">
        <v>968750</v>
      </c>
      <c r="Y28" s="106">
        <v>11.36</v>
      </c>
      <c r="Z28" s="121">
        <v>8528000</v>
      </c>
    </row>
    <row r="29" spans="1:26" ht="13.5">
      <c r="A29" s="210" t="s">
        <v>137</v>
      </c>
      <c r="B29" s="102"/>
      <c r="C29" s="121"/>
      <c r="D29" s="122">
        <v>2100000</v>
      </c>
      <c r="E29" s="26">
        <v>2100000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2100000</v>
      </c>
      <c r="X29" s="26">
        <v>-2100000</v>
      </c>
      <c r="Y29" s="106">
        <v>-100</v>
      </c>
      <c r="Z29" s="28">
        <v>2100000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10678000</v>
      </c>
      <c r="E32" s="43">
        <f t="shared" si="5"/>
        <v>10628000</v>
      </c>
      <c r="F32" s="43">
        <f t="shared" si="5"/>
        <v>217597</v>
      </c>
      <c r="G32" s="43">
        <f t="shared" si="5"/>
        <v>109766</v>
      </c>
      <c r="H32" s="43">
        <f t="shared" si="5"/>
        <v>265931</v>
      </c>
      <c r="I32" s="43">
        <f t="shared" si="5"/>
        <v>593294</v>
      </c>
      <c r="J32" s="43">
        <f t="shared" si="5"/>
        <v>0</v>
      </c>
      <c r="K32" s="43">
        <f t="shared" si="5"/>
        <v>622213</v>
      </c>
      <c r="L32" s="43">
        <f t="shared" si="5"/>
        <v>413628</v>
      </c>
      <c r="M32" s="43">
        <f t="shared" si="5"/>
        <v>1035841</v>
      </c>
      <c r="N32" s="43">
        <f t="shared" si="5"/>
        <v>278310</v>
      </c>
      <c r="O32" s="43">
        <f t="shared" si="5"/>
        <v>304953</v>
      </c>
      <c r="P32" s="43">
        <f t="shared" si="5"/>
        <v>2277557</v>
      </c>
      <c r="Q32" s="43">
        <f t="shared" si="5"/>
        <v>2860820</v>
      </c>
      <c r="R32" s="43">
        <f t="shared" si="5"/>
        <v>2277557</v>
      </c>
      <c r="S32" s="43">
        <f t="shared" si="5"/>
        <v>1352543</v>
      </c>
      <c r="T32" s="43">
        <f t="shared" si="5"/>
        <v>1376695</v>
      </c>
      <c r="U32" s="43">
        <f t="shared" si="5"/>
        <v>5006795</v>
      </c>
      <c r="V32" s="43">
        <f t="shared" si="5"/>
        <v>9496750</v>
      </c>
      <c r="W32" s="43">
        <f t="shared" si="5"/>
        <v>10628000</v>
      </c>
      <c r="X32" s="43">
        <f t="shared" si="5"/>
        <v>-1131250</v>
      </c>
      <c r="Y32" s="188">
        <f>+IF(W32&lt;&gt;0,+(X32/W32)*100,0)</f>
        <v>-10.644053443733533</v>
      </c>
      <c r="Z32" s="45">
        <f>SUM(Z28:Z31)</f>
        <v>10628000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>
        <v>17668</v>
      </c>
      <c r="Q33" s="26">
        <v>17668</v>
      </c>
      <c r="R33" s="26">
        <v>17668</v>
      </c>
      <c r="S33" s="26"/>
      <c r="T33" s="26"/>
      <c r="U33" s="26">
        <v>17668</v>
      </c>
      <c r="V33" s="26">
        <v>35336</v>
      </c>
      <c r="W33" s="26"/>
      <c r="X33" s="26">
        <v>35336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370000</v>
      </c>
      <c r="E35" s="26">
        <v>420000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420000</v>
      </c>
      <c r="X35" s="26">
        <v>-420000</v>
      </c>
      <c r="Y35" s="106">
        <v>-100</v>
      </c>
      <c r="Z35" s="28">
        <v>420000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11048000</v>
      </c>
      <c r="E36" s="196">
        <f t="shared" si="6"/>
        <v>11048000</v>
      </c>
      <c r="F36" s="196">
        <f t="shared" si="6"/>
        <v>217597</v>
      </c>
      <c r="G36" s="196">
        <f t="shared" si="6"/>
        <v>109766</v>
      </c>
      <c r="H36" s="196">
        <f t="shared" si="6"/>
        <v>265931</v>
      </c>
      <c r="I36" s="196">
        <f t="shared" si="6"/>
        <v>593294</v>
      </c>
      <c r="J36" s="196">
        <f t="shared" si="6"/>
        <v>0</v>
      </c>
      <c r="K36" s="196">
        <f t="shared" si="6"/>
        <v>622213</v>
      </c>
      <c r="L36" s="196">
        <f t="shared" si="6"/>
        <v>413628</v>
      </c>
      <c r="M36" s="196">
        <f t="shared" si="6"/>
        <v>1035841</v>
      </c>
      <c r="N36" s="196">
        <f t="shared" si="6"/>
        <v>278310</v>
      </c>
      <c r="O36" s="196">
        <f t="shared" si="6"/>
        <v>304953</v>
      </c>
      <c r="P36" s="196">
        <f t="shared" si="6"/>
        <v>2295225</v>
      </c>
      <c r="Q36" s="196">
        <f t="shared" si="6"/>
        <v>2878488</v>
      </c>
      <c r="R36" s="196">
        <f t="shared" si="6"/>
        <v>2295225</v>
      </c>
      <c r="S36" s="196">
        <f t="shared" si="6"/>
        <v>1352543</v>
      </c>
      <c r="T36" s="196">
        <f t="shared" si="6"/>
        <v>1376695</v>
      </c>
      <c r="U36" s="196">
        <f t="shared" si="6"/>
        <v>5024463</v>
      </c>
      <c r="V36" s="196">
        <f t="shared" si="6"/>
        <v>9532086</v>
      </c>
      <c r="W36" s="196">
        <f t="shared" si="6"/>
        <v>11048000</v>
      </c>
      <c r="X36" s="196">
        <f t="shared" si="6"/>
        <v>-1515914</v>
      </c>
      <c r="Y36" s="197">
        <f>+IF(W36&lt;&gt;0,+(X36/W36)*100,0)</f>
        <v>-13.721162201303402</v>
      </c>
      <c r="Z36" s="215">
        <f>SUM(Z32:Z35)</f>
        <v>11048000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99919</v>
      </c>
      <c r="D6" s="25"/>
      <c r="E6" s="26">
        <v>2957181</v>
      </c>
      <c r="F6" s="26">
        <v>89661</v>
      </c>
      <c r="G6" s="26">
        <v>3400</v>
      </c>
      <c r="H6" s="26">
        <v>3400</v>
      </c>
      <c r="I6" s="26">
        <v>96461</v>
      </c>
      <c r="J6" s="26">
        <v>3400</v>
      </c>
      <c r="K6" s="26">
        <v>3400</v>
      </c>
      <c r="L6" s="26">
        <v>3400</v>
      </c>
      <c r="M6" s="26">
        <v>10200</v>
      </c>
      <c r="N6" s="26">
        <v>3400</v>
      </c>
      <c r="O6" s="26">
        <v>3400</v>
      </c>
      <c r="P6" s="26">
        <v>3400</v>
      </c>
      <c r="Q6" s="26">
        <v>10200</v>
      </c>
      <c r="R6" s="26">
        <v>3400</v>
      </c>
      <c r="S6" s="26">
        <v>3400</v>
      </c>
      <c r="T6" s="26">
        <v>3400</v>
      </c>
      <c r="U6" s="26">
        <v>10200</v>
      </c>
      <c r="V6" s="26">
        <v>127061</v>
      </c>
      <c r="W6" s="26">
        <v>2957181</v>
      </c>
      <c r="X6" s="26">
        <v>-2830120</v>
      </c>
      <c r="Y6" s="106">
        <v>-95.7</v>
      </c>
      <c r="Z6" s="28">
        <v>2957181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>
        <v>4298711</v>
      </c>
      <c r="G7" s="26">
        <v>8247676</v>
      </c>
      <c r="H7" s="26">
        <v>6617195</v>
      </c>
      <c r="I7" s="26">
        <v>19163582</v>
      </c>
      <c r="J7" s="26">
        <v>6693602</v>
      </c>
      <c r="K7" s="26">
        <v>12832803</v>
      </c>
      <c r="L7" s="26">
        <v>10495573</v>
      </c>
      <c r="M7" s="26">
        <v>30021978</v>
      </c>
      <c r="N7" s="26">
        <v>12023102</v>
      </c>
      <c r="O7" s="26">
        <v>11582111</v>
      </c>
      <c r="P7" s="26">
        <v>19443982</v>
      </c>
      <c r="Q7" s="26">
        <v>43049195</v>
      </c>
      <c r="R7" s="26">
        <v>12668591</v>
      </c>
      <c r="S7" s="26">
        <v>9955751</v>
      </c>
      <c r="T7" s="26">
        <v>7976787</v>
      </c>
      <c r="U7" s="26">
        <v>30601129</v>
      </c>
      <c r="V7" s="26">
        <v>122835884</v>
      </c>
      <c r="W7" s="26"/>
      <c r="X7" s="26">
        <v>122835884</v>
      </c>
      <c r="Y7" s="106"/>
      <c r="Z7" s="28"/>
    </row>
    <row r="8" spans="1:26" ht="13.5">
      <c r="A8" s="225" t="s">
        <v>147</v>
      </c>
      <c r="B8" s="158" t="s">
        <v>71</v>
      </c>
      <c r="C8" s="121">
        <v>1784675</v>
      </c>
      <c r="D8" s="25">
        <v>774400</v>
      </c>
      <c r="E8" s="26">
        <v>774400</v>
      </c>
      <c r="F8" s="26">
        <v>3970172</v>
      </c>
      <c r="G8" s="26">
        <v>1743280</v>
      </c>
      <c r="H8" s="26">
        <v>1998783</v>
      </c>
      <c r="I8" s="26">
        <v>7712235</v>
      </c>
      <c r="J8" s="26">
        <v>2121784</v>
      </c>
      <c r="K8" s="26">
        <v>2047729</v>
      </c>
      <c r="L8" s="26">
        <v>2045276</v>
      </c>
      <c r="M8" s="26">
        <v>6214789</v>
      </c>
      <c r="N8" s="26">
        <v>2250153</v>
      </c>
      <c r="O8" s="26">
        <v>2507172</v>
      </c>
      <c r="P8" s="26">
        <v>2531166</v>
      </c>
      <c r="Q8" s="26">
        <v>7288491</v>
      </c>
      <c r="R8" s="26">
        <v>2544057</v>
      </c>
      <c r="S8" s="26">
        <v>2583593</v>
      </c>
      <c r="T8" s="26">
        <v>2624060</v>
      </c>
      <c r="U8" s="26">
        <v>7751710</v>
      </c>
      <c r="V8" s="26">
        <v>28967225</v>
      </c>
      <c r="W8" s="26">
        <v>774400</v>
      </c>
      <c r="X8" s="26">
        <v>28192825</v>
      </c>
      <c r="Y8" s="106">
        <v>3640.6</v>
      </c>
      <c r="Z8" s="28">
        <v>774400</v>
      </c>
    </row>
    <row r="9" spans="1:26" ht="13.5">
      <c r="A9" s="225" t="s">
        <v>148</v>
      </c>
      <c r="B9" s="158"/>
      <c r="C9" s="121">
        <v>3214947</v>
      </c>
      <c r="D9" s="25">
        <v>152000</v>
      </c>
      <c r="E9" s="26">
        <v>152000</v>
      </c>
      <c r="F9" s="26">
        <v>2858419</v>
      </c>
      <c r="G9" s="26">
        <v>2673339</v>
      </c>
      <c r="H9" s="26">
        <v>3006854</v>
      </c>
      <c r="I9" s="26">
        <v>8538612</v>
      </c>
      <c r="J9" s="26">
        <v>3284557</v>
      </c>
      <c r="K9" s="26">
        <v>1860785</v>
      </c>
      <c r="L9" s="26">
        <v>2042142</v>
      </c>
      <c r="M9" s="26">
        <v>7187484</v>
      </c>
      <c r="N9" s="26">
        <v>2097403</v>
      </c>
      <c r="O9" s="26">
        <v>1758855</v>
      </c>
      <c r="P9" s="26"/>
      <c r="Q9" s="26">
        <v>3856258</v>
      </c>
      <c r="R9" s="26">
        <v>4593156</v>
      </c>
      <c r="S9" s="26">
        <v>4754246</v>
      </c>
      <c r="T9" s="26">
        <v>760169</v>
      </c>
      <c r="U9" s="26">
        <v>10107571</v>
      </c>
      <c r="V9" s="26">
        <v>29689925</v>
      </c>
      <c r="W9" s="26">
        <v>152000</v>
      </c>
      <c r="X9" s="26">
        <v>29537925</v>
      </c>
      <c r="Y9" s="106">
        <v>19432.85</v>
      </c>
      <c r="Z9" s="28">
        <v>152000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v>1788855</v>
      </c>
      <c r="Q11" s="26">
        <v>1788855</v>
      </c>
      <c r="R11" s="26"/>
      <c r="S11" s="26"/>
      <c r="T11" s="26"/>
      <c r="U11" s="26"/>
      <c r="V11" s="26">
        <v>1788855</v>
      </c>
      <c r="W11" s="26"/>
      <c r="X11" s="26">
        <v>1788855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5099541</v>
      </c>
      <c r="D12" s="38">
        <f t="shared" si="0"/>
        <v>926400</v>
      </c>
      <c r="E12" s="39">
        <f t="shared" si="0"/>
        <v>3883581</v>
      </c>
      <c r="F12" s="39">
        <f t="shared" si="0"/>
        <v>11216963</v>
      </c>
      <c r="G12" s="39">
        <f t="shared" si="0"/>
        <v>12667695</v>
      </c>
      <c r="H12" s="39">
        <f t="shared" si="0"/>
        <v>11626232</v>
      </c>
      <c r="I12" s="39">
        <f t="shared" si="0"/>
        <v>35510890</v>
      </c>
      <c r="J12" s="39">
        <f t="shared" si="0"/>
        <v>12103343</v>
      </c>
      <c r="K12" s="39">
        <f t="shared" si="0"/>
        <v>16744717</v>
      </c>
      <c r="L12" s="39">
        <f t="shared" si="0"/>
        <v>14586391</v>
      </c>
      <c r="M12" s="39">
        <f t="shared" si="0"/>
        <v>43434451</v>
      </c>
      <c r="N12" s="39">
        <f t="shared" si="0"/>
        <v>16374058</v>
      </c>
      <c r="O12" s="39">
        <f t="shared" si="0"/>
        <v>15851538</v>
      </c>
      <c r="P12" s="39">
        <f t="shared" si="0"/>
        <v>23767403</v>
      </c>
      <c r="Q12" s="39">
        <f t="shared" si="0"/>
        <v>55992999</v>
      </c>
      <c r="R12" s="39">
        <f t="shared" si="0"/>
        <v>19809204</v>
      </c>
      <c r="S12" s="39">
        <f t="shared" si="0"/>
        <v>17296990</v>
      </c>
      <c r="T12" s="39">
        <f t="shared" si="0"/>
        <v>11364416</v>
      </c>
      <c r="U12" s="39">
        <f t="shared" si="0"/>
        <v>48470610</v>
      </c>
      <c r="V12" s="39">
        <f t="shared" si="0"/>
        <v>183408950</v>
      </c>
      <c r="W12" s="39">
        <f t="shared" si="0"/>
        <v>3883581</v>
      </c>
      <c r="X12" s="39">
        <f t="shared" si="0"/>
        <v>179525369</v>
      </c>
      <c r="Y12" s="140">
        <f>+IF(W12&lt;&gt;0,+(X12/W12)*100,0)</f>
        <v>4622.676055939093</v>
      </c>
      <c r="Z12" s="40">
        <f>SUM(Z6:Z11)</f>
        <v>3883581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41317084</v>
      </c>
      <c r="D19" s="25">
        <v>52614667</v>
      </c>
      <c r="E19" s="26">
        <v>52614667</v>
      </c>
      <c r="F19" s="26">
        <v>41004333</v>
      </c>
      <c r="G19" s="26">
        <v>41004333</v>
      </c>
      <c r="H19" s="26">
        <v>41004333</v>
      </c>
      <c r="I19" s="26">
        <v>123012999</v>
      </c>
      <c r="J19" s="26">
        <v>41004333</v>
      </c>
      <c r="K19" s="26">
        <v>41004333</v>
      </c>
      <c r="L19" s="26">
        <v>41004333</v>
      </c>
      <c r="M19" s="26">
        <v>123012999</v>
      </c>
      <c r="N19" s="26">
        <v>41004333</v>
      </c>
      <c r="O19" s="26">
        <v>41289949</v>
      </c>
      <c r="P19" s="26">
        <v>41289949</v>
      </c>
      <c r="Q19" s="26">
        <v>123584231</v>
      </c>
      <c r="R19" s="26">
        <v>41305504</v>
      </c>
      <c r="S19" s="26">
        <v>41305504</v>
      </c>
      <c r="T19" s="26">
        <v>41305504</v>
      </c>
      <c r="U19" s="26">
        <v>123916512</v>
      </c>
      <c r="V19" s="26">
        <v>493526741</v>
      </c>
      <c r="W19" s="26">
        <v>52614667</v>
      </c>
      <c r="X19" s="26">
        <v>440912074</v>
      </c>
      <c r="Y19" s="106">
        <v>838</v>
      </c>
      <c r="Z19" s="28">
        <v>52614667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562334</v>
      </c>
      <c r="D22" s="25"/>
      <c r="E22" s="26"/>
      <c r="F22" s="26">
        <v>562334</v>
      </c>
      <c r="G22" s="26">
        <v>562334</v>
      </c>
      <c r="H22" s="26">
        <v>562334</v>
      </c>
      <c r="I22" s="26">
        <v>1687002</v>
      </c>
      <c r="J22" s="26">
        <v>562334</v>
      </c>
      <c r="K22" s="26">
        <v>562334</v>
      </c>
      <c r="L22" s="26">
        <v>562334</v>
      </c>
      <c r="M22" s="26">
        <v>1687002</v>
      </c>
      <c r="N22" s="26">
        <v>562334</v>
      </c>
      <c r="O22" s="26">
        <v>562334</v>
      </c>
      <c r="P22" s="26">
        <v>562334</v>
      </c>
      <c r="Q22" s="26">
        <v>1687002</v>
      </c>
      <c r="R22" s="26">
        <v>562334</v>
      </c>
      <c r="S22" s="26">
        <v>562334</v>
      </c>
      <c r="T22" s="26">
        <v>562334</v>
      </c>
      <c r="U22" s="26">
        <v>1687002</v>
      </c>
      <c r="V22" s="26">
        <v>6748008</v>
      </c>
      <c r="W22" s="26"/>
      <c r="X22" s="26">
        <v>6748008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>
        <v>272680</v>
      </c>
      <c r="L23" s="26">
        <v>272680</v>
      </c>
      <c r="M23" s="125">
        <v>545360</v>
      </c>
      <c r="N23" s="125">
        <v>272680</v>
      </c>
      <c r="O23" s="125">
        <v>272680</v>
      </c>
      <c r="P23" s="26">
        <v>272680</v>
      </c>
      <c r="Q23" s="125">
        <v>818040</v>
      </c>
      <c r="R23" s="125">
        <v>272680</v>
      </c>
      <c r="S23" s="26">
        <v>272680</v>
      </c>
      <c r="T23" s="125">
        <v>272680</v>
      </c>
      <c r="U23" s="125">
        <v>818040</v>
      </c>
      <c r="V23" s="125">
        <v>2181440</v>
      </c>
      <c r="W23" s="26"/>
      <c r="X23" s="125">
        <v>2181440</v>
      </c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41879418</v>
      </c>
      <c r="D24" s="42">
        <f t="shared" si="1"/>
        <v>52614667</v>
      </c>
      <c r="E24" s="43">
        <f t="shared" si="1"/>
        <v>52614667</v>
      </c>
      <c r="F24" s="43">
        <f t="shared" si="1"/>
        <v>41566667</v>
      </c>
      <c r="G24" s="43">
        <f t="shared" si="1"/>
        <v>41566667</v>
      </c>
      <c r="H24" s="43">
        <f t="shared" si="1"/>
        <v>41566667</v>
      </c>
      <c r="I24" s="43">
        <f t="shared" si="1"/>
        <v>124700001</v>
      </c>
      <c r="J24" s="43">
        <f t="shared" si="1"/>
        <v>41566667</v>
      </c>
      <c r="K24" s="43">
        <f t="shared" si="1"/>
        <v>41839347</v>
      </c>
      <c r="L24" s="43">
        <f t="shared" si="1"/>
        <v>41839347</v>
      </c>
      <c r="M24" s="43">
        <f t="shared" si="1"/>
        <v>125245361</v>
      </c>
      <c r="N24" s="43">
        <f t="shared" si="1"/>
        <v>41839347</v>
      </c>
      <c r="O24" s="43">
        <f t="shared" si="1"/>
        <v>42124963</v>
      </c>
      <c r="P24" s="43">
        <f t="shared" si="1"/>
        <v>42124963</v>
      </c>
      <c r="Q24" s="43">
        <f t="shared" si="1"/>
        <v>126089273</v>
      </c>
      <c r="R24" s="43">
        <f t="shared" si="1"/>
        <v>42140518</v>
      </c>
      <c r="S24" s="43">
        <f t="shared" si="1"/>
        <v>42140518</v>
      </c>
      <c r="T24" s="43">
        <f t="shared" si="1"/>
        <v>42140518</v>
      </c>
      <c r="U24" s="43">
        <f t="shared" si="1"/>
        <v>126421554</v>
      </c>
      <c r="V24" s="43">
        <f t="shared" si="1"/>
        <v>502456189</v>
      </c>
      <c r="W24" s="43">
        <f t="shared" si="1"/>
        <v>52614667</v>
      </c>
      <c r="X24" s="43">
        <f t="shared" si="1"/>
        <v>449841522</v>
      </c>
      <c r="Y24" s="188">
        <f>+IF(W24&lt;&gt;0,+(X24/W24)*100,0)</f>
        <v>854.9736179077215</v>
      </c>
      <c r="Z24" s="45">
        <f>SUM(Z15:Z23)</f>
        <v>52614667</v>
      </c>
    </row>
    <row r="25" spans="1:26" ht="13.5">
      <c r="A25" s="226" t="s">
        <v>161</v>
      </c>
      <c r="B25" s="227"/>
      <c r="C25" s="138">
        <f aca="true" t="shared" si="2" ref="C25:X25">+C12+C24</f>
        <v>46978959</v>
      </c>
      <c r="D25" s="38">
        <f t="shared" si="2"/>
        <v>53541067</v>
      </c>
      <c r="E25" s="39">
        <f t="shared" si="2"/>
        <v>56498248</v>
      </c>
      <c r="F25" s="39">
        <f t="shared" si="2"/>
        <v>52783630</v>
      </c>
      <c r="G25" s="39">
        <f t="shared" si="2"/>
        <v>54234362</v>
      </c>
      <c r="H25" s="39">
        <f t="shared" si="2"/>
        <v>53192899</v>
      </c>
      <c r="I25" s="39">
        <f t="shared" si="2"/>
        <v>160210891</v>
      </c>
      <c r="J25" s="39">
        <f t="shared" si="2"/>
        <v>53670010</v>
      </c>
      <c r="K25" s="39">
        <f t="shared" si="2"/>
        <v>58584064</v>
      </c>
      <c r="L25" s="39">
        <f t="shared" si="2"/>
        <v>56425738</v>
      </c>
      <c r="M25" s="39">
        <f t="shared" si="2"/>
        <v>168679812</v>
      </c>
      <c r="N25" s="39">
        <f t="shared" si="2"/>
        <v>58213405</v>
      </c>
      <c r="O25" s="39">
        <f t="shared" si="2"/>
        <v>57976501</v>
      </c>
      <c r="P25" s="39">
        <f t="shared" si="2"/>
        <v>65892366</v>
      </c>
      <c r="Q25" s="39">
        <f t="shared" si="2"/>
        <v>182082272</v>
      </c>
      <c r="R25" s="39">
        <f t="shared" si="2"/>
        <v>61949722</v>
      </c>
      <c r="S25" s="39">
        <f t="shared" si="2"/>
        <v>59437508</v>
      </c>
      <c r="T25" s="39">
        <f t="shared" si="2"/>
        <v>53504934</v>
      </c>
      <c r="U25" s="39">
        <f t="shared" si="2"/>
        <v>174892164</v>
      </c>
      <c r="V25" s="39">
        <f t="shared" si="2"/>
        <v>685865139</v>
      </c>
      <c r="W25" s="39">
        <f t="shared" si="2"/>
        <v>56498248</v>
      </c>
      <c r="X25" s="39">
        <f t="shared" si="2"/>
        <v>629366891</v>
      </c>
      <c r="Y25" s="140">
        <f>+IF(W25&lt;&gt;0,+(X25/W25)*100,0)</f>
        <v>1113.95824344854</v>
      </c>
      <c r="Z25" s="40">
        <f>+Z12+Z24</f>
        <v>56498248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165769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4527311</v>
      </c>
      <c r="D32" s="25"/>
      <c r="E32" s="26"/>
      <c r="F32" s="26">
        <v>4853857</v>
      </c>
      <c r="G32" s="26">
        <v>4753184</v>
      </c>
      <c r="H32" s="26">
        <v>4981847</v>
      </c>
      <c r="I32" s="26">
        <v>14588888</v>
      </c>
      <c r="J32" s="26">
        <v>6221921</v>
      </c>
      <c r="K32" s="26">
        <v>5301216</v>
      </c>
      <c r="L32" s="26">
        <v>5573654</v>
      </c>
      <c r="M32" s="26">
        <v>17096791</v>
      </c>
      <c r="N32" s="26">
        <v>6627216</v>
      </c>
      <c r="O32" s="26">
        <v>7197047</v>
      </c>
      <c r="P32" s="26">
        <v>7619889</v>
      </c>
      <c r="Q32" s="26">
        <v>21444152</v>
      </c>
      <c r="R32" s="26">
        <v>7765467</v>
      </c>
      <c r="S32" s="26">
        <v>7346489</v>
      </c>
      <c r="T32" s="26">
        <v>5574065</v>
      </c>
      <c r="U32" s="26">
        <v>20686021</v>
      </c>
      <c r="V32" s="26">
        <v>73815852</v>
      </c>
      <c r="W32" s="26"/>
      <c r="X32" s="26">
        <v>73815852</v>
      </c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4693080</v>
      </c>
      <c r="D34" s="38">
        <f t="shared" si="3"/>
        <v>0</v>
      </c>
      <c r="E34" s="39">
        <f t="shared" si="3"/>
        <v>0</v>
      </c>
      <c r="F34" s="39">
        <f t="shared" si="3"/>
        <v>4853857</v>
      </c>
      <c r="G34" s="39">
        <f t="shared" si="3"/>
        <v>4753184</v>
      </c>
      <c r="H34" s="39">
        <f t="shared" si="3"/>
        <v>4981847</v>
      </c>
      <c r="I34" s="39">
        <f t="shared" si="3"/>
        <v>14588888</v>
      </c>
      <c r="J34" s="39">
        <f t="shared" si="3"/>
        <v>6221921</v>
      </c>
      <c r="K34" s="39">
        <f t="shared" si="3"/>
        <v>5301216</v>
      </c>
      <c r="L34" s="39">
        <f t="shared" si="3"/>
        <v>5573654</v>
      </c>
      <c r="M34" s="39">
        <f t="shared" si="3"/>
        <v>17096791</v>
      </c>
      <c r="N34" s="39">
        <f t="shared" si="3"/>
        <v>6627216</v>
      </c>
      <c r="O34" s="39">
        <f t="shared" si="3"/>
        <v>7197047</v>
      </c>
      <c r="P34" s="39">
        <f t="shared" si="3"/>
        <v>7619889</v>
      </c>
      <c r="Q34" s="39">
        <f t="shared" si="3"/>
        <v>21444152</v>
      </c>
      <c r="R34" s="39">
        <f t="shared" si="3"/>
        <v>7765467</v>
      </c>
      <c r="S34" s="39">
        <f t="shared" si="3"/>
        <v>7346489</v>
      </c>
      <c r="T34" s="39">
        <f t="shared" si="3"/>
        <v>5574065</v>
      </c>
      <c r="U34" s="39">
        <f t="shared" si="3"/>
        <v>20686021</v>
      </c>
      <c r="V34" s="39">
        <f t="shared" si="3"/>
        <v>73815852</v>
      </c>
      <c r="W34" s="39">
        <f t="shared" si="3"/>
        <v>0</v>
      </c>
      <c r="X34" s="39">
        <f t="shared" si="3"/>
        <v>73815852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4693080</v>
      </c>
      <c r="D40" s="38">
        <f t="shared" si="5"/>
        <v>0</v>
      </c>
      <c r="E40" s="39">
        <f t="shared" si="5"/>
        <v>0</v>
      </c>
      <c r="F40" s="39">
        <f t="shared" si="5"/>
        <v>4853857</v>
      </c>
      <c r="G40" s="39">
        <f t="shared" si="5"/>
        <v>4753184</v>
      </c>
      <c r="H40" s="39">
        <f t="shared" si="5"/>
        <v>4981847</v>
      </c>
      <c r="I40" s="39">
        <f t="shared" si="5"/>
        <v>14588888</v>
      </c>
      <c r="J40" s="39">
        <f t="shared" si="5"/>
        <v>6221921</v>
      </c>
      <c r="K40" s="39">
        <f t="shared" si="5"/>
        <v>5301216</v>
      </c>
      <c r="L40" s="39">
        <f t="shared" si="5"/>
        <v>5573654</v>
      </c>
      <c r="M40" s="39">
        <f t="shared" si="5"/>
        <v>17096791</v>
      </c>
      <c r="N40" s="39">
        <f t="shared" si="5"/>
        <v>6627216</v>
      </c>
      <c r="O40" s="39">
        <f t="shared" si="5"/>
        <v>7197047</v>
      </c>
      <c r="P40" s="39">
        <f t="shared" si="5"/>
        <v>7619889</v>
      </c>
      <c r="Q40" s="39">
        <f t="shared" si="5"/>
        <v>21444152</v>
      </c>
      <c r="R40" s="39">
        <f t="shared" si="5"/>
        <v>7765467</v>
      </c>
      <c r="S40" s="39">
        <f t="shared" si="5"/>
        <v>7346489</v>
      </c>
      <c r="T40" s="39">
        <f t="shared" si="5"/>
        <v>5574065</v>
      </c>
      <c r="U40" s="39">
        <f t="shared" si="5"/>
        <v>20686021</v>
      </c>
      <c r="V40" s="39">
        <f t="shared" si="5"/>
        <v>73815852</v>
      </c>
      <c r="W40" s="39">
        <f t="shared" si="5"/>
        <v>0</v>
      </c>
      <c r="X40" s="39">
        <f t="shared" si="5"/>
        <v>73815852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42285879</v>
      </c>
      <c r="D42" s="234">
        <f t="shared" si="6"/>
        <v>53541067</v>
      </c>
      <c r="E42" s="235">
        <f t="shared" si="6"/>
        <v>56498248</v>
      </c>
      <c r="F42" s="235">
        <f t="shared" si="6"/>
        <v>47929773</v>
      </c>
      <c r="G42" s="235">
        <f t="shared" si="6"/>
        <v>49481178</v>
      </c>
      <c r="H42" s="235">
        <f t="shared" si="6"/>
        <v>48211052</v>
      </c>
      <c r="I42" s="235">
        <f t="shared" si="6"/>
        <v>145622003</v>
      </c>
      <c r="J42" s="235">
        <f t="shared" si="6"/>
        <v>47448089</v>
      </c>
      <c r="K42" s="235">
        <f t="shared" si="6"/>
        <v>53282848</v>
      </c>
      <c r="L42" s="235">
        <f t="shared" si="6"/>
        <v>50852084</v>
      </c>
      <c r="M42" s="235">
        <f t="shared" si="6"/>
        <v>151583021</v>
      </c>
      <c r="N42" s="235">
        <f t="shared" si="6"/>
        <v>51586189</v>
      </c>
      <c r="O42" s="235">
        <f t="shared" si="6"/>
        <v>50779454</v>
      </c>
      <c r="P42" s="235">
        <f t="shared" si="6"/>
        <v>58272477</v>
      </c>
      <c r="Q42" s="235">
        <f t="shared" si="6"/>
        <v>160638120</v>
      </c>
      <c r="R42" s="235">
        <f t="shared" si="6"/>
        <v>54184255</v>
      </c>
      <c r="S42" s="235">
        <f t="shared" si="6"/>
        <v>52091019</v>
      </c>
      <c r="T42" s="235">
        <f t="shared" si="6"/>
        <v>47930869</v>
      </c>
      <c r="U42" s="235">
        <f t="shared" si="6"/>
        <v>154206143</v>
      </c>
      <c r="V42" s="235">
        <f t="shared" si="6"/>
        <v>612049287</v>
      </c>
      <c r="W42" s="235">
        <f t="shared" si="6"/>
        <v>56498248</v>
      </c>
      <c r="X42" s="235">
        <f t="shared" si="6"/>
        <v>555551039</v>
      </c>
      <c r="Y42" s="236">
        <f>+IF(W42&lt;&gt;0,+(X42/W42)*100,0)</f>
        <v>983.3066664297272</v>
      </c>
      <c r="Z42" s="237">
        <f>+Z25-Z40</f>
        <v>56498248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25809378</v>
      </c>
      <c r="D45" s="25">
        <v>37064566</v>
      </c>
      <c r="E45" s="26">
        <v>40021747</v>
      </c>
      <c r="F45" s="26">
        <v>3793335</v>
      </c>
      <c r="G45" s="26">
        <v>5344740</v>
      </c>
      <c r="H45" s="26">
        <v>4074614</v>
      </c>
      <c r="I45" s="26">
        <v>13212689</v>
      </c>
      <c r="J45" s="26">
        <v>3311651</v>
      </c>
      <c r="K45" s="26">
        <v>9146410</v>
      </c>
      <c r="L45" s="26">
        <v>6715646</v>
      </c>
      <c r="M45" s="26">
        <v>19173707</v>
      </c>
      <c r="N45" s="26">
        <v>7449751</v>
      </c>
      <c r="O45" s="26">
        <v>6643016</v>
      </c>
      <c r="P45" s="26">
        <v>14136039</v>
      </c>
      <c r="Q45" s="26">
        <v>28228806</v>
      </c>
      <c r="R45" s="26">
        <v>10086481</v>
      </c>
      <c r="S45" s="26">
        <v>7993245</v>
      </c>
      <c r="T45" s="26">
        <v>3750981</v>
      </c>
      <c r="U45" s="26">
        <v>21830707</v>
      </c>
      <c r="V45" s="26">
        <v>82445909</v>
      </c>
      <c r="W45" s="26">
        <v>40021747</v>
      </c>
      <c r="X45" s="26">
        <v>42424162</v>
      </c>
      <c r="Y45" s="105">
        <v>106</v>
      </c>
      <c r="Z45" s="28">
        <v>40021747</v>
      </c>
    </row>
    <row r="46" spans="1:26" ht="13.5">
      <c r="A46" s="225" t="s">
        <v>173</v>
      </c>
      <c r="B46" s="158" t="s">
        <v>93</v>
      </c>
      <c r="C46" s="121">
        <v>16476501</v>
      </c>
      <c r="D46" s="25">
        <v>16476501</v>
      </c>
      <c r="E46" s="26">
        <v>16476501</v>
      </c>
      <c r="F46" s="26">
        <v>44136438</v>
      </c>
      <c r="G46" s="26">
        <v>44136438</v>
      </c>
      <c r="H46" s="26">
        <v>44136438</v>
      </c>
      <c r="I46" s="26">
        <v>132409314</v>
      </c>
      <c r="J46" s="26">
        <v>44136438</v>
      </c>
      <c r="K46" s="26">
        <v>44136438</v>
      </c>
      <c r="L46" s="26">
        <v>44136438</v>
      </c>
      <c r="M46" s="26">
        <v>132409314</v>
      </c>
      <c r="N46" s="26">
        <v>44136438</v>
      </c>
      <c r="O46" s="26">
        <v>44136438</v>
      </c>
      <c r="P46" s="26">
        <v>44136438</v>
      </c>
      <c r="Q46" s="26">
        <v>132409314</v>
      </c>
      <c r="R46" s="26">
        <v>44097774</v>
      </c>
      <c r="S46" s="26">
        <v>44097774</v>
      </c>
      <c r="T46" s="26">
        <v>44179888</v>
      </c>
      <c r="U46" s="26">
        <v>132375436</v>
      </c>
      <c r="V46" s="26">
        <v>529603378</v>
      </c>
      <c r="W46" s="26">
        <v>16476501</v>
      </c>
      <c r="X46" s="26">
        <v>513126877</v>
      </c>
      <c r="Y46" s="105">
        <v>3114.3</v>
      </c>
      <c r="Z46" s="28">
        <v>16476501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42285879</v>
      </c>
      <c r="D48" s="240">
        <f t="shared" si="7"/>
        <v>53541067</v>
      </c>
      <c r="E48" s="195">
        <f t="shared" si="7"/>
        <v>56498248</v>
      </c>
      <c r="F48" s="195">
        <f t="shared" si="7"/>
        <v>47929773</v>
      </c>
      <c r="G48" s="195">
        <f t="shared" si="7"/>
        <v>49481178</v>
      </c>
      <c r="H48" s="195">
        <f t="shared" si="7"/>
        <v>48211052</v>
      </c>
      <c r="I48" s="195">
        <f t="shared" si="7"/>
        <v>145622003</v>
      </c>
      <c r="J48" s="195">
        <f t="shared" si="7"/>
        <v>47448089</v>
      </c>
      <c r="K48" s="195">
        <f t="shared" si="7"/>
        <v>53282848</v>
      </c>
      <c r="L48" s="195">
        <f t="shared" si="7"/>
        <v>50852084</v>
      </c>
      <c r="M48" s="195">
        <f t="shared" si="7"/>
        <v>151583021</v>
      </c>
      <c r="N48" s="195">
        <f t="shared" si="7"/>
        <v>51586189</v>
      </c>
      <c r="O48" s="195">
        <f t="shared" si="7"/>
        <v>50779454</v>
      </c>
      <c r="P48" s="195">
        <f t="shared" si="7"/>
        <v>58272477</v>
      </c>
      <c r="Q48" s="195">
        <f t="shared" si="7"/>
        <v>160638120</v>
      </c>
      <c r="R48" s="195">
        <f t="shared" si="7"/>
        <v>54184255</v>
      </c>
      <c r="S48" s="195">
        <f t="shared" si="7"/>
        <v>52091019</v>
      </c>
      <c r="T48" s="195">
        <f t="shared" si="7"/>
        <v>47930869</v>
      </c>
      <c r="U48" s="195">
        <f t="shared" si="7"/>
        <v>154206143</v>
      </c>
      <c r="V48" s="195">
        <f t="shared" si="7"/>
        <v>612049287</v>
      </c>
      <c r="W48" s="195">
        <f t="shared" si="7"/>
        <v>56498248</v>
      </c>
      <c r="X48" s="195">
        <f t="shared" si="7"/>
        <v>555551039</v>
      </c>
      <c r="Y48" s="241">
        <f>+IF(W48&lt;&gt;0,+(X48/W48)*100,0)</f>
        <v>983.3066664297272</v>
      </c>
      <c r="Z48" s="208">
        <f>SUM(Z45:Z47)</f>
        <v>56498248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28446002</v>
      </c>
      <c r="D6" s="25">
        <v>42287</v>
      </c>
      <c r="E6" s="26">
        <v>6170004</v>
      </c>
      <c r="F6" s="26">
        <v>406510</v>
      </c>
      <c r="G6" s="26">
        <v>451768</v>
      </c>
      <c r="H6" s="26">
        <v>408081</v>
      </c>
      <c r="I6" s="26">
        <v>1266359</v>
      </c>
      <c r="J6" s="26">
        <v>509285</v>
      </c>
      <c r="K6" s="26">
        <v>478458</v>
      </c>
      <c r="L6" s="26">
        <v>597990</v>
      </c>
      <c r="M6" s="26">
        <v>1585733</v>
      </c>
      <c r="N6" s="26">
        <v>546851</v>
      </c>
      <c r="O6" s="26">
        <v>451032</v>
      </c>
      <c r="P6" s="26">
        <v>4798412</v>
      </c>
      <c r="Q6" s="26">
        <v>5796295</v>
      </c>
      <c r="R6" s="26">
        <v>745681</v>
      </c>
      <c r="S6" s="26">
        <v>608659</v>
      </c>
      <c r="T6" s="26">
        <v>649850</v>
      </c>
      <c r="U6" s="26">
        <v>2004190</v>
      </c>
      <c r="V6" s="26">
        <v>10652577</v>
      </c>
      <c r="W6" s="26">
        <v>6170004</v>
      </c>
      <c r="X6" s="26">
        <v>4482573</v>
      </c>
      <c r="Y6" s="106">
        <v>72.65</v>
      </c>
      <c r="Z6" s="28">
        <v>6170004</v>
      </c>
    </row>
    <row r="7" spans="1:26" ht="13.5">
      <c r="A7" s="225" t="s">
        <v>180</v>
      </c>
      <c r="B7" s="158" t="s">
        <v>71</v>
      </c>
      <c r="C7" s="121"/>
      <c r="D7" s="25"/>
      <c r="E7" s="26">
        <v>23946000</v>
      </c>
      <c r="F7" s="26">
        <v>8583925</v>
      </c>
      <c r="G7" s="26">
        <v>2775000</v>
      </c>
      <c r="H7" s="26"/>
      <c r="I7" s="26">
        <v>11358925</v>
      </c>
      <c r="J7" s="26">
        <v>1433000</v>
      </c>
      <c r="K7" s="26">
        <v>8649140</v>
      </c>
      <c r="L7" s="26"/>
      <c r="M7" s="26">
        <v>10082140</v>
      </c>
      <c r="N7" s="26"/>
      <c r="O7" s="26">
        <v>2118593</v>
      </c>
      <c r="P7" s="26">
        <v>10663146</v>
      </c>
      <c r="Q7" s="26">
        <v>12781739</v>
      </c>
      <c r="R7" s="26"/>
      <c r="S7" s="26"/>
      <c r="T7" s="26"/>
      <c r="U7" s="26"/>
      <c r="V7" s="26">
        <v>34222804</v>
      </c>
      <c r="W7" s="26">
        <v>23946000</v>
      </c>
      <c r="X7" s="26">
        <v>10276804</v>
      </c>
      <c r="Y7" s="106">
        <v>42.92</v>
      </c>
      <c r="Z7" s="28">
        <v>23946000</v>
      </c>
    </row>
    <row r="8" spans="1:26" ht="13.5">
      <c r="A8" s="225" t="s">
        <v>181</v>
      </c>
      <c r="B8" s="158" t="s">
        <v>71</v>
      </c>
      <c r="C8" s="121"/>
      <c r="D8" s="25"/>
      <c r="E8" s="26">
        <v>10628004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10628004</v>
      </c>
      <c r="X8" s="26">
        <v>-10628004</v>
      </c>
      <c r="Y8" s="106">
        <v>-100</v>
      </c>
      <c r="Z8" s="28">
        <v>10628004</v>
      </c>
    </row>
    <row r="9" spans="1:26" ht="13.5">
      <c r="A9" s="225" t="s">
        <v>182</v>
      </c>
      <c r="B9" s="158"/>
      <c r="C9" s="121">
        <v>168349</v>
      </c>
      <c r="D9" s="25">
        <v>150</v>
      </c>
      <c r="E9" s="26">
        <v>294996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294996</v>
      </c>
      <c r="X9" s="26">
        <v>-294996</v>
      </c>
      <c r="Y9" s="106">
        <v>-100</v>
      </c>
      <c r="Z9" s="28">
        <v>294996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-25999701</v>
      </c>
      <c r="D12" s="25">
        <v>-41474</v>
      </c>
      <c r="E12" s="26">
        <v>-38382780</v>
      </c>
      <c r="F12" s="26">
        <v>-1046763</v>
      </c>
      <c r="G12" s="26">
        <v>-1090158</v>
      </c>
      <c r="H12" s="26">
        <v>-1080430</v>
      </c>
      <c r="I12" s="26">
        <v>-3217351</v>
      </c>
      <c r="J12" s="26">
        <v>-1106548</v>
      </c>
      <c r="K12" s="26">
        <v>-1141973</v>
      </c>
      <c r="L12" s="26">
        <v>-1678623</v>
      </c>
      <c r="M12" s="26">
        <v>-3927144</v>
      </c>
      <c r="N12" s="26">
        <v>-903955</v>
      </c>
      <c r="O12" s="26">
        <v>-1071829</v>
      </c>
      <c r="P12" s="26">
        <v>-1075700</v>
      </c>
      <c r="Q12" s="26">
        <v>-3051484</v>
      </c>
      <c r="R12" s="26">
        <v>-1085052</v>
      </c>
      <c r="S12" s="26">
        <v>-1132646</v>
      </c>
      <c r="T12" s="26">
        <v>-1174520</v>
      </c>
      <c r="U12" s="26">
        <v>-3392218</v>
      </c>
      <c r="V12" s="26">
        <v>-13588197</v>
      </c>
      <c r="W12" s="26">
        <v>-38382780</v>
      </c>
      <c r="X12" s="26">
        <v>24794583</v>
      </c>
      <c r="Y12" s="106">
        <v>-64.6</v>
      </c>
      <c r="Z12" s="28">
        <v>-38382780</v>
      </c>
    </row>
    <row r="13" spans="1:26" ht="13.5">
      <c r="A13" s="225" t="s">
        <v>39</v>
      </c>
      <c r="B13" s="158"/>
      <c r="C13" s="121"/>
      <c r="D13" s="25"/>
      <c r="E13" s="26"/>
      <c r="F13" s="26">
        <v>-754045</v>
      </c>
      <c r="G13" s="26">
        <v>-737147</v>
      </c>
      <c r="H13" s="26">
        <v>-806089</v>
      </c>
      <c r="I13" s="26">
        <v>-2297281</v>
      </c>
      <c r="J13" s="26">
        <v>-1399927</v>
      </c>
      <c r="K13" s="26">
        <v>-996047</v>
      </c>
      <c r="L13" s="26">
        <v>-912833</v>
      </c>
      <c r="M13" s="26">
        <v>-3308807</v>
      </c>
      <c r="N13" s="26">
        <v>-667457</v>
      </c>
      <c r="O13" s="26">
        <v>-680752</v>
      </c>
      <c r="P13" s="26">
        <v>-1135912</v>
      </c>
      <c r="Q13" s="26">
        <v>-2484121</v>
      </c>
      <c r="R13" s="26">
        <v>-2211004</v>
      </c>
      <c r="S13" s="26">
        <v>-1293920</v>
      </c>
      <c r="T13" s="26">
        <v>-1518981</v>
      </c>
      <c r="U13" s="26">
        <v>-5023905</v>
      </c>
      <c r="V13" s="26">
        <v>-13114114</v>
      </c>
      <c r="W13" s="26"/>
      <c r="X13" s="26">
        <v>-13114114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2614650</v>
      </c>
      <c r="D15" s="38">
        <f t="shared" si="0"/>
        <v>963</v>
      </c>
      <c r="E15" s="39">
        <f t="shared" si="0"/>
        <v>2656224</v>
      </c>
      <c r="F15" s="39">
        <f t="shared" si="0"/>
        <v>7189627</v>
      </c>
      <c r="G15" s="39">
        <f t="shared" si="0"/>
        <v>1399463</v>
      </c>
      <c r="H15" s="39">
        <f t="shared" si="0"/>
        <v>-1478438</v>
      </c>
      <c r="I15" s="39">
        <f t="shared" si="0"/>
        <v>7110652</v>
      </c>
      <c r="J15" s="39">
        <f t="shared" si="0"/>
        <v>-564190</v>
      </c>
      <c r="K15" s="39">
        <f t="shared" si="0"/>
        <v>6989578</v>
      </c>
      <c r="L15" s="39">
        <f t="shared" si="0"/>
        <v>-1993466</v>
      </c>
      <c r="M15" s="39">
        <f t="shared" si="0"/>
        <v>4431922</v>
      </c>
      <c r="N15" s="39">
        <f t="shared" si="0"/>
        <v>-1024561</v>
      </c>
      <c r="O15" s="39">
        <f t="shared" si="0"/>
        <v>817044</v>
      </c>
      <c r="P15" s="39">
        <f t="shared" si="0"/>
        <v>13249946</v>
      </c>
      <c r="Q15" s="39">
        <f t="shared" si="0"/>
        <v>13042429</v>
      </c>
      <c r="R15" s="39">
        <f t="shared" si="0"/>
        <v>-2550375</v>
      </c>
      <c r="S15" s="39">
        <f t="shared" si="0"/>
        <v>-1817907</v>
      </c>
      <c r="T15" s="39">
        <f t="shared" si="0"/>
        <v>-2043651</v>
      </c>
      <c r="U15" s="39">
        <f t="shared" si="0"/>
        <v>-6411933</v>
      </c>
      <c r="V15" s="39">
        <f t="shared" si="0"/>
        <v>18173070</v>
      </c>
      <c r="W15" s="39">
        <f t="shared" si="0"/>
        <v>2656224</v>
      </c>
      <c r="X15" s="39">
        <f t="shared" si="0"/>
        <v>15516846</v>
      </c>
      <c r="Y15" s="140">
        <f>+IF(W15&lt;&gt;0,+(X15/W15)*100,0)</f>
        <v>584.1693321045213</v>
      </c>
      <c r="Z15" s="40">
        <f>SUM(Z6:Z14)</f>
        <v>2656224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>
        <v>264</v>
      </c>
      <c r="E19" s="26">
        <v>99996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99996</v>
      </c>
      <c r="X19" s="125">
        <v>-99996</v>
      </c>
      <c r="Y19" s="107">
        <v>-100</v>
      </c>
      <c r="Z19" s="200">
        <v>99996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-6215694</v>
      </c>
      <c r="D24" s="25"/>
      <c r="E24" s="26"/>
      <c r="F24" s="26">
        <v>-263559</v>
      </c>
      <c r="G24" s="26">
        <v>-109767</v>
      </c>
      <c r="H24" s="26">
        <v>-250366</v>
      </c>
      <c r="I24" s="26">
        <v>-623692</v>
      </c>
      <c r="J24" s="26"/>
      <c r="K24" s="26">
        <v>-637778</v>
      </c>
      <c r="L24" s="26">
        <v>-413628</v>
      </c>
      <c r="M24" s="26">
        <v>-1051406</v>
      </c>
      <c r="N24" s="26">
        <v>-278310</v>
      </c>
      <c r="O24" s="26">
        <v>-304953</v>
      </c>
      <c r="P24" s="26">
        <v>-2277557</v>
      </c>
      <c r="Q24" s="26">
        <v>-2860820</v>
      </c>
      <c r="R24" s="26">
        <v>-2493287</v>
      </c>
      <c r="S24" s="26">
        <v>-1544918</v>
      </c>
      <c r="T24" s="26">
        <v>-2424937</v>
      </c>
      <c r="U24" s="26">
        <v>-6463142</v>
      </c>
      <c r="V24" s="26">
        <v>-10999060</v>
      </c>
      <c r="W24" s="26"/>
      <c r="X24" s="26">
        <v>-10999060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-6215694</v>
      </c>
      <c r="D25" s="38">
        <f t="shared" si="1"/>
        <v>264</v>
      </c>
      <c r="E25" s="39">
        <f t="shared" si="1"/>
        <v>99996</v>
      </c>
      <c r="F25" s="39">
        <f t="shared" si="1"/>
        <v>-263559</v>
      </c>
      <c r="G25" s="39">
        <f t="shared" si="1"/>
        <v>-109767</v>
      </c>
      <c r="H25" s="39">
        <f t="shared" si="1"/>
        <v>-250366</v>
      </c>
      <c r="I25" s="39">
        <f t="shared" si="1"/>
        <v>-623692</v>
      </c>
      <c r="J25" s="39">
        <f t="shared" si="1"/>
        <v>0</v>
      </c>
      <c r="K25" s="39">
        <f t="shared" si="1"/>
        <v>-637778</v>
      </c>
      <c r="L25" s="39">
        <f t="shared" si="1"/>
        <v>-413628</v>
      </c>
      <c r="M25" s="39">
        <f t="shared" si="1"/>
        <v>-1051406</v>
      </c>
      <c r="N25" s="39">
        <f t="shared" si="1"/>
        <v>-278310</v>
      </c>
      <c r="O25" s="39">
        <f t="shared" si="1"/>
        <v>-304953</v>
      </c>
      <c r="P25" s="39">
        <f t="shared" si="1"/>
        <v>-2277557</v>
      </c>
      <c r="Q25" s="39">
        <f t="shared" si="1"/>
        <v>-2860820</v>
      </c>
      <c r="R25" s="39">
        <f t="shared" si="1"/>
        <v>-2493287</v>
      </c>
      <c r="S25" s="39">
        <f t="shared" si="1"/>
        <v>-1544918</v>
      </c>
      <c r="T25" s="39">
        <f t="shared" si="1"/>
        <v>-2424937</v>
      </c>
      <c r="U25" s="39">
        <f t="shared" si="1"/>
        <v>-6463142</v>
      </c>
      <c r="V25" s="39">
        <f t="shared" si="1"/>
        <v>-10999060</v>
      </c>
      <c r="W25" s="39">
        <f t="shared" si="1"/>
        <v>99996</v>
      </c>
      <c r="X25" s="39">
        <f t="shared" si="1"/>
        <v>-11099056</v>
      </c>
      <c r="Y25" s="140">
        <f>+IF(W25&lt;&gt;0,+(X25/W25)*100,0)</f>
        <v>-11099.4999799992</v>
      </c>
      <c r="Z25" s="40">
        <f>SUM(Z19:Z24)</f>
        <v>99996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-3601044</v>
      </c>
      <c r="D36" s="65">
        <f t="shared" si="3"/>
        <v>1227</v>
      </c>
      <c r="E36" s="66">
        <f t="shared" si="3"/>
        <v>2756220</v>
      </c>
      <c r="F36" s="66">
        <f t="shared" si="3"/>
        <v>6926068</v>
      </c>
      <c r="G36" s="66">
        <f t="shared" si="3"/>
        <v>1289696</v>
      </c>
      <c r="H36" s="66">
        <f t="shared" si="3"/>
        <v>-1728804</v>
      </c>
      <c r="I36" s="66">
        <f t="shared" si="3"/>
        <v>6486960</v>
      </c>
      <c r="J36" s="66">
        <f t="shared" si="3"/>
        <v>-564190</v>
      </c>
      <c r="K36" s="66">
        <f t="shared" si="3"/>
        <v>6351800</v>
      </c>
      <c r="L36" s="66">
        <f t="shared" si="3"/>
        <v>-2407094</v>
      </c>
      <c r="M36" s="66">
        <f t="shared" si="3"/>
        <v>3380516</v>
      </c>
      <c r="N36" s="66">
        <f t="shared" si="3"/>
        <v>-1302871</v>
      </c>
      <c r="O36" s="66">
        <f t="shared" si="3"/>
        <v>512091</v>
      </c>
      <c r="P36" s="66">
        <f t="shared" si="3"/>
        <v>10972389</v>
      </c>
      <c r="Q36" s="66">
        <f t="shared" si="3"/>
        <v>10181609</v>
      </c>
      <c r="R36" s="66">
        <f t="shared" si="3"/>
        <v>-5043662</v>
      </c>
      <c r="S36" s="66">
        <f t="shared" si="3"/>
        <v>-3362825</v>
      </c>
      <c r="T36" s="66">
        <f t="shared" si="3"/>
        <v>-4468588</v>
      </c>
      <c r="U36" s="66">
        <f t="shared" si="3"/>
        <v>-12875075</v>
      </c>
      <c r="V36" s="66">
        <f t="shared" si="3"/>
        <v>7174010</v>
      </c>
      <c r="W36" s="66">
        <f t="shared" si="3"/>
        <v>2756220</v>
      </c>
      <c r="X36" s="66">
        <f t="shared" si="3"/>
        <v>4417790</v>
      </c>
      <c r="Y36" s="103">
        <f>+IF(W36&lt;&gt;0,+(X36/W36)*100,0)</f>
        <v>160.284374977324</v>
      </c>
      <c r="Z36" s="68">
        <f>+Z15+Z25+Z34</f>
        <v>2756220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-65850</v>
      </c>
      <c r="G37" s="66">
        <v>6860218</v>
      </c>
      <c r="H37" s="66">
        <v>8149914</v>
      </c>
      <c r="I37" s="66">
        <v>-65850</v>
      </c>
      <c r="J37" s="66">
        <v>6421110</v>
      </c>
      <c r="K37" s="66">
        <v>5856920</v>
      </c>
      <c r="L37" s="66">
        <v>12208720</v>
      </c>
      <c r="M37" s="66">
        <v>6421110</v>
      </c>
      <c r="N37" s="66">
        <v>9801626</v>
      </c>
      <c r="O37" s="66">
        <v>8498755</v>
      </c>
      <c r="P37" s="66">
        <v>9010846</v>
      </c>
      <c r="Q37" s="66">
        <v>9801626</v>
      </c>
      <c r="R37" s="66">
        <v>19983235</v>
      </c>
      <c r="S37" s="66">
        <v>14939573</v>
      </c>
      <c r="T37" s="66">
        <v>11576748</v>
      </c>
      <c r="U37" s="66">
        <v>19983235</v>
      </c>
      <c r="V37" s="66">
        <v>-65850</v>
      </c>
      <c r="W37" s="66"/>
      <c r="X37" s="66">
        <v>-65850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-3601044</v>
      </c>
      <c r="D38" s="234">
        <v>1227</v>
      </c>
      <c r="E38" s="235">
        <v>2756220</v>
      </c>
      <c r="F38" s="235">
        <v>6860218</v>
      </c>
      <c r="G38" s="235">
        <v>8149914</v>
      </c>
      <c r="H38" s="235">
        <v>6421110</v>
      </c>
      <c r="I38" s="235">
        <v>6421110</v>
      </c>
      <c r="J38" s="235">
        <v>5856920</v>
      </c>
      <c r="K38" s="235">
        <v>12208720</v>
      </c>
      <c r="L38" s="235">
        <v>9801626</v>
      </c>
      <c r="M38" s="235">
        <v>9801626</v>
      </c>
      <c r="N38" s="235">
        <v>8498755</v>
      </c>
      <c r="O38" s="235">
        <v>9010846</v>
      </c>
      <c r="P38" s="235">
        <v>19983235</v>
      </c>
      <c r="Q38" s="235">
        <v>19983235</v>
      </c>
      <c r="R38" s="235">
        <v>14939573</v>
      </c>
      <c r="S38" s="235">
        <v>11576748</v>
      </c>
      <c r="T38" s="235">
        <v>7108160</v>
      </c>
      <c r="U38" s="235">
        <v>7108160</v>
      </c>
      <c r="V38" s="235">
        <v>7108160</v>
      </c>
      <c r="W38" s="235">
        <v>2756220</v>
      </c>
      <c r="X38" s="235">
        <v>4351940</v>
      </c>
      <c r="Y38" s="236">
        <v>157.9</v>
      </c>
      <c r="Z38" s="237">
        <v>2756220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2011-08-12T15:52:32Z</dcterms:created>
  <dcterms:modified xsi:type="dcterms:W3CDTF">2011-08-12T15:52:32Z</dcterms:modified>
  <cp:category/>
  <cp:version/>
  <cp:contentType/>
  <cp:contentStatus/>
</cp:coreProperties>
</file>