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<sst xmlns="http://schemas.openxmlformats.org/spreadsheetml/2006/main" count="497" uniqueCount="248">
  <si>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eMadlangeni(KZN253)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</si>
  <si>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</si>
  <si>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</si>
  <si>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</si>
  <si>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</si>
  <si>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</si>
  <si>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</si>
  <si>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</si>
  <si>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</si>
  <si>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</si>
  <si>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</si>
  <si>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</si>
  <si>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</si>
  <si>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</si>
  <si>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</si>
  <si>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</si>
  <si>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</si>
  <si>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</si>
  <si>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</si>
  <si>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</si>
  <si>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</si>
  <si>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</si>
  <si>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</si>
  <si>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</si>
  <si>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</si>
  <si>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</si>
  <si>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</si>
  <si>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</si>
  <si>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</si>
  <si>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</si>
  <si>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</si>
  <si>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</si>
  <si>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</si>
  <si>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</si>
  <si>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</si>
  <si>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</si>
  <si>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</si>
  <si>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</si>
  <si>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</si>
  <si>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</si>
  <si>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</si>
  <si>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</si>
  <si>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</si>
  <si>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</si>
  <si>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</si>
  <si>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</si>
  <si>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</si>
  <si>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</si>
  <si>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</si>
  <si>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</si>
  <si>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</si>
  <si>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</si>
  <si>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</si>
  <si>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</si>
  <si>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</si>
  <si>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</si>
  <si>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</si>
  <si>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</si>
  <si>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</si>
  <si>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</si>
  <si>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</si>
  <si>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</si>
  <si>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</si>
  <si>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</si>
  <si>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</si>
  <si>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</si>
  <si>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</si>
  <si>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</si>
  <si>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</si>
  <si>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eMadlangeni(KZN253)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</si>
  <si>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</si>
  <si>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</si>
  <si>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</si>
  <si>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</si>
  <si>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</si>
  <si>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</si>
  <si>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</si>
  <si>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</si>
  <si>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</si>
  <si>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</si>
  <si>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</si>
  <si>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</si>
  <si>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</si>
  <si>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</si>
  <si>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</si>
  <si>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</si>
  <si>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</si>
  <si>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</si>
  <si>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</si>
  <si>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</si>
  <si>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</si>
  <si>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</si>
  <si>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</si>
  <si>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</si>
  <si>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</si>
  <si>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</si>
  <si>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</si>
  <si>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</si>
  <si>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</si>
  <si>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eMadlangeni(KZN253)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</si>
  <si>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</si>
  <si>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</si>
  <si>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</si>
  <si>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</si>
  <si>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</si>
  <si>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</si>
  <si>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</si>
  <si>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</si>
  <si>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</si>
  <si>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</si>
  <si>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</si>
  <si>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</si>
  <si>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</si>
  <si>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</si>
  <si>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</si>
  <si>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</si>
  <si>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</si>
  <si>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</si>
  <si>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</si>
  <si>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</si>
  <si>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</si>
  <si>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</si>
  <si>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</si>
  <si>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</si>
  <si>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</si>
  <si>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</si>
  <si>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</si>
  <si>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</si>
  <si>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</si>
  <si>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</si>
  <si>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</si>
  <si>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</si>
  <si>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eMadlangeni(KZN253)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</si>
  <si>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</si>
  <si>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</si>
  <si>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</si>
  <si>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</si>
  <si>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</si>
  <si>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</si>
  <si>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</si>
  <si>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</si>
  <si>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</si>
  <si>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eMadlangeni(KZN253)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</si>
  <si>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</si>
  <si>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</si>
  <si>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</si>
  <si>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</si>
  <si>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</si>
  <si>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</si>
  <si>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</si>
  <si>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</si>
  <si>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</si>
  <si>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</si>
  <si>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</si>
  <si>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</si>
  <si>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</si>
  <si>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</si>
  <si>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</si>
  <si>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</si>
  <si>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</si>
  <si>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</si>
  <si>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</si>
  <si>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</si>
  <si>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</si>
  <si>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</si>
  <si>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</si>
  <si>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</si>
  <si>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</si>
  <si>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</si>
  <si>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</si>
  <si>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</si>
  <si>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</si>
  <si>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</si>
  <si>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</si>
  <si>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</si>
  <si>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</si>
  <si>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eMadlangeni(KZN253)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</si>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</sst>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9131237</v>
      </c>
      <c r="C5" s="25">
        <v>9170095</v>
      </c>
      <c r="D5" s="26">
        <v>5125000</v>
      </c>
      <c r="E5" s="26">
        <v>551684</v>
      </c>
      <c r="F5" s="26">
        <v>554390</v>
      </c>
      <c r="G5" s="26">
        <v>500777</v>
      </c>
      <c r="H5" s="26">
        <v>1606851</v>
      </c>
      <c r="I5" s="26">
        <v>562921</v>
      </c>
      <c r="J5" s="26">
        <v>814110</v>
      </c>
      <c r="K5" s="26">
        <v>814109</v>
      </c>
      <c r="L5" s="26">
        <v>2191140</v>
      </c>
      <c r="M5" s="26">
        <v>804090</v>
      </c>
      <c r="N5" s="26">
        <v>811636</v>
      </c>
      <c r="O5" s="26">
        <v>811616</v>
      </c>
      <c r="P5" s="26">
        <v>2427342</v>
      </c>
      <c r="Q5" s="26">
        <v>811605</v>
      </c>
      <c r="R5" s="26">
        <v>797648</v>
      </c>
      <c r="S5" s="26">
        <v>0</v>
      </c>
      <c r="T5" s="26">
        <v>1609253</v>
      </c>
      <c r="U5" s="26">
        <v>7834586</v>
      </c>
      <c r="V5" s="26">
        <v>5125000</v>
      </c>
      <c r="W5" s="26">
        <v>2709586</v>
      </c>
      <c r="X5" s="27">
        <v>52.87</v>
      </c>
      <c r="Y5" s="28">
        <v>5125000</v>
      </c>
    </row>
    <row r="6" spans="1:25" ht="13.5">
      <c r="A6" s="24" t="s">
        <v>31</v>
      </c>
      <c r="B6" s="2">
        <v>7786592</v>
      </c>
      <c r="C6" s="25">
        <v>26219</v>
      </c>
      <c r="D6" s="26">
        <v>8883670</v>
      </c>
      <c r="E6" s="26">
        <v>867235</v>
      </c>
      <c r="F6" s="26">
        <v>778063</v>
      </c>
      <c r="G6" s="26">
        <v>832334</v>
      </c>
      <c r="H6" s="26">
        <v>2477632</v>
      </c>
      <c r="I6" s="26">
        <v>830627</v>
      </c>
      <c r="J6" s="26">
        <v>675153</v>
      </c>
      <c r="K6" s="26">
        <v>837169</v>
      </c>
      <c r="L6" s="26">
        <v>2342949</v>
      </c>
      <c r="M6" s="26">
        <v>780734</v>
      </c>
      <c r="N6" s="26">
        <v>466208</v>
      </c>
      <c r="O6" s="26">
        <v>992181</v>
      </c>
      <c r="P6" s="26">
        <v>2239123</v>
      </c>
      <c r="Q6" s="26">
        <v>811028</v>
      </c>
      <c r="R6" s="26">
        <v>768571</v>
      </c>
      <c r="S6" s="26">
        <v>0</v>
      </c>
      <c r="T6" s="26">
        <v>1579599</v>
      </c>
      <c r="U6" s="26">
        <v>8639303</v>
      </c>
      <c r="V6" s="26">
        <v>8883670</v>
      </c>
      <c r="W6" s="26">
        <v>-244367</v>
      </c>
      <c r="X6" s="27">
        <v>-2.75</v>
      </c>
      <c r="Y6" s="28">
        <v>8883670</v>
      </c>
    </row>
    <row r="7" spans="1:25" ht="13.5">
      <c r="A7" s="24" t="s">
        <v>32</v>
      </c>
      <c r="B7" s="2">
        <v>440725</v>
      </c>
      <c r="C7" s="25">
        <v>0</v>
      </c>
      <c r="D7" s="26">
        <v>26000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79420</v>
      </c>
      <c r="S7" s="26">
        <v>0</v>
      </c>
      <c r="T7" s="26">
        <v>79420</v>
      </c>
      <c r="U7" s="26">
        <v>79420</v>
      </c>
      <c r="V7" s="26">
        <v>26000</v>
      </c>
      <c r="W7" s="26">
        <v>53420</v>
      </c>
      <c r="X7" s="27">
        <v>205.46</v>
      </c>
      <c r="Y7" s="28">
        <v>26000</v>
      </c>
    </row>
    <row r="8" spans="1:25" ht="13.5">
      <c r="A8" s="24" t="s">
        <v>33</v>
      </c>
      <c r="B8" s="2">
        <v>10651217</v>
      </c>
      <c r="C8" s="25">
        <v>842212</v>
      </c>
      <c r="D8" s="26">
        <v>17311000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5757206</v>
      </c>
      <c r="N8" s="26">
        <v>2539289</v>
      </c>
      <c r="O8" s="26">
        <v>0</v>
      </c>
      <c r="P8" s="26">
        <v>8296495</v>
      </c>
      <c r="Q8" s="26">
        <v>0</v>
      </c>
      <c r="R8" s="26">
        <v>129979</v>
      </c>
      <c r="S8" s="26">
        <v>0</v>
      </c>
      <c r="T8" s="26">
        <v>129979</v>
      </c>
      <c r="U8" s="26">
        <v>8426474</v>
      </c>
      <c r="V8" s="26">
        <v>17311000</v>
      </c>
      <c r="W8" s="26">
        <v>-8884526</v>
      </c>
      <c r="X8" s="27">
        <v>-51.32</v>
      </c>
      <c r="Y8" s="28">
        <v>17311000</v>
      </c>
    </row>
    <row r="9" spans="1:25" ht="13.5">
      <c r="A9" s="24" t="s">
        <v>34</v>
      </c>
      <c r="B9" s="2">
        <v>2848844</v>
      </c>
      <c r="C9" s="25">
        <v>15480666</v>
      </c>
      <c r="D9" s="26">
        <v>5660000</v>
      </c>
      <c r="E9" s="26">
        <v>135642</v>
      </c>
      <c r="F9" s="26">
        <v>182832</v>
      </c>
      <c r="G9" s="26">
        <v>197552</v>
      </c>
      <c r="H9" s="26">
        <v>516026</v>
      </c>
      <c r="I9" s="26">
        <v>118234</v>
      </c>
      <c r="J9" s="26">
        <v>-157393</v>
      </c>
      <c r="K9" s="26">
        <v>-105010</v>
      </c>
      <c r="L9" s="26">
        <v>-144169</v>
      </c>
      <c r="M9" s="26">
        <v>-20943</v>
      </c>
      <c r="N9" s="26">
        <v>-91107</v>
      </c>
      <c r="O9" s="26">
        <v>202835</v>
      </c>
      <c r="P9" s="26">
        <v>90785</v>
      </c>
      <c r="Q9" s="26">
        <v>420606</v>
      </c>
      <c r="R9" s="26">
        <v>354637</v>
      </c>
      <c r="S9" s="26">
        <v>0</v>
      </c>
      <c r="T9" s="26">
        <v>775243</v>
      </c>
      <c r="U9" s="26">
        <v>1237885</v>
      </c>
      <c r="V9" s="26">
        <v>5660000</v>
      </c>
      <c r="W9" s="26">
        <v>-4422115</v>
      </c>
      <c r="X9" s="27">
        <v>-78.13</v>
      </c>
      <c r="Y9" s="28">
        <v>5660000</v>
      </c>
    </row>
    <row r="10" spans="1:25" ht="25.5">
      <c r="A10" s="29" t="s">
        <v>212</v>
      </c>
      <c r="B10" s="30">
        <f>SUM(B5:B9)</f>
        <v>30858615</v>
      </c>
      <c r="C10" s="31">
        <f aca="true" t="shared" si="0" ref="C10:Y10">SUM(C5:C9)</f>
        <v>25519192</v>
      </c>
      <c r="D10" s="32">
        <f t="shared" si="0"/>
        <v>37005670</v>
      </c>
      <c r="E10" s="32">
        <f t="shared" si="0"/>
        <v>1554561</v>
      </c>
      <c r="F10" s="32">
        <f t="shared" si="0"/>
        <v>1515285</v>
      </c>
      <c r="G10" s="32">
        <f t="shared" si="0"/>
        <v>1530663</v>
      </c>
      <c r="H10" s="32">
        <f t="shared" si="0"/>
        <v>4600509</v>
      </c>
      <c r="I10" s="32">
        <f t="shared" si="0"/>
        <v>1511782</v>
      </c>
      <c r="J10" s="32">
        <f t="shared" si="0"/>
        <v>1331870</v>
      </c>
      <c r="K10" s="32">
        <f t="shared" si="0"/>
        <v>1546268</v>
      </c>
      <c r="L10" s="32">
        <f t="shared" si="0"/>
        <v>4389920</v>
      </c>
      <c r="M10" s="32">
        <f t="shared" si="0"/>
        <v>7321087</v>
      </c>
      <c r="N10" s="32">
        <f t="shared" si="0"/>
        <v>3726026</v>
      </c>
      <c r="O10" s="32">
        <f t="shared" si="0"/>
        <v>2006632</v>
      </c>
      <c r="P10" s="32">
        <f t="shared" si="0"/>
        <v>13053745</v>
      </c>
      <c r="Q10" s="32">
        <f t="shared" si="0"/>
        <v>2043239</v>
      </c>
      <c r="R10" s="32">
        <f t="shared" si="0"/>
        <v>2130255</v>
      </c>
      <c r="S10" s="32">
        <f t="shared" si="0"/>
        <v>0</v>
      </c>
      <c r="T10" s="32">
        <f t="shared" si="0"/>
        <v>4173494</v>
      </c>
      <c r="U10" s="32">
        <f t="shared" si="0"/>
        <v>26217668</v>
      </c>
      <c r="V10" s="32">
        <f t="shared" si="0"/>
        <v>37005670</v>
      </c>
      <c r="W10" s="32">
        <f t="shared" si="0"/>
        <v>-10788002</v>
      </c>
      <c r="X10" s="33">
        <f>+IF(V10&lt;&gt;0,(W10/V10)*100,0)</f>
        <v>-29.152294769963632</v>
      </c>
      <c r="Y10" s="34">
        <f t="shared" si="0"/>
        <v>37005670</v>
      </c>
    </row>
    <row r="11" spans="1:25" ht="13.5">
      <c r="A11" s="24" t="s">
        <v>36</v>
      </c>
      <c r="B11" s="2">
        <v>10435457</v>
      </c>
      <c r="C11" s="25">
        <v>8481588</v>
      </c>
      <c r="D11" s="26">
        <v>14603000</v>
      </c>
      <c r="E11" s="26">
        <v>1076370</v>
      </c>
      <c r="F11" s="26">
        <v>857930</v>
      </c>
      <c r="G11" s="26">
        <v>862636</v>
      </c>
      <c r="H11" s="26">
        <v>2796936</v>
      </c>
      <c r="I11" s="26">
        <v>867200</v>
      </c>
      <c r="J11" s="26">
        <v>920736</v>
      </c>
      <c r="K11" s="26">
        <v>1919591</v>
      </c>
      <c r="L11" s="26">
        <v>3707527</v>
      </c>
      <c r="M11" s="26">
        <v>1029368</v>
      </c>
      <c r="N11" s="26">
        <v>938551</v>
      </c>
      <c r="O11" s="26">
        <v>1046542</v>
      </c>
      <c r="P11" s="26">
        <v>3014461</v>
      </c>
      <c r="Q11" s="26">
        <v>970682</v>
      </c>
      <c r="R11" s="26">
        <v>1017736</v>
      </c>
      <c r="S11" s="26">
        <v>0</v>
      </c>
      <c r="T11" s="26">
        <v>1988418</v>
      </c>
      <c r="U11" s="26">
        <v>11507342</v>
      </c>
      <c r="V11" s="26">
        <v>14603000</v>
      </c>
      <c r="W11" s="26">
        <v>-3095658</v>
      </c>
      <c r="X11" s="27">
        <v>-21.2</v>
      </c>
      <c r="Y11" s="28">
        <v>14603000</v>
      </c>
    </row>
    <row r="12" spans="1:25" ht="13.5">
      <c r="A12" s="24" t="s">
        <v>37</v>
      </c>
      <c r="B12" s="2">
        <v>1290789</v>
      </c>
      <c r="C12" s="25">
        <v>929275</v>
      </c>
      <c r="D12" s="26">
        <v>1612000</v>
      </c>
      <c r="E12" s="26">
        <v>55507</v>
      </c>
      <c r="F12" s="26">
        <v>55507</v>
      </c>
      <c r="G12" s="26">
        <v>55507</v>
      </c>
      <c r="H12" s="26">
        <v>166521</v>
      </c>
      <c r="I12" s="26">
        <v>55507</v>
      </c>
      <c r="J12" s="26">
        <v>58405</v>
      </c>
      <c r="K12" s="26">
        <v>0</v>
      </c>
      <c r="L12" s="26">
        <v>113912</v>
      </c>
      <c r="M12" s="26">
        <v>0</v>
      </c>
      <c r="N12" s="26">
        <v>70388</v>
      </c>
      <c r="O12" s="26">
        <v>78042</v>
      </c>
      <c r="P12" s="26">
        <v>148430</v>
      </c>
      <c r="Q12" s="26">
        <v>82897</v>
      </c>
      <c r="R12" s="26">
        <v>56506</v>
      </c>
      <c r="S12" s="26">
        <v>0</v>
      </c>
      <c r="T12" s="26">
        <v>139403</v>
      </c>
      <c r="U12" s="26">
        <v>568266</v>
      </c>
      <c r="V12" s="26">
        <v>1612000</v>
      </c>
      <c r="W12" s="26">
        <v>-1043734</v>
      </c>
      <c r="X12" s="27">
        <v>-64.75</v>
      </c>
      <c r="Y12" s="28">
        <v>1612000</v>
      </c>
    </row>
    <row r="13" spans="1:25" ht="13.5">
      <c r="A13" s="24" t="s">
        <v>213</v>
      </c>
      <c r="B13" s="2">
        <v>1442297</v>
      </c>
      <c r="C13" s="25">
        <v>0</v>
      </c>
      <c r="D13" s="26">
        <v>0</v>
      </c>
      <c r="E13" s="26">
        <v>0</v>
      </c>
      <c r="F13" s="26">
        <v>0</v>
      </c>
      <c r="G13" s="26">
        <v>71765</v>
      </c>
      <c r="H13" s="26">
        <v>71765</v>
      </c>
      <c r="I13" s="26">
        <v>5519</v>
      </c>
      <c r="J13" s="26">
        <v>0</v>
      </c>
      <c r="K13" s="26">
        <v>0</v>
      </c>
      <c r="L13" s="26">
        <v>5519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77284</v>
      </c>
      <c r="V13" s="26">
        <v>0</v>
      </c>
      <c r="W13" s="26">
        <v>77284</v>
      </c>
      <c r="X13" s="27">
        <v>0</v>
      </c>
      <c r="Y13" s="28">
        <v>0</v>
      </c>
    </row>
    <row r="14" spans="1:25" ht="13.5">
      <c r="A14" s="24" t="s">
        <v>39</v>
      </c>
      <c r="B14" s="2">
        <v>129736</v>
      </c>
      <c r="C14" s="25">
        <v>114725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73901</v>
      </c>
      <c r="N14" s="26">
        <v>-15624</v>
      </c>
      <c r="O14" s="26">
        <v>-15624</v>
      </c>
      <c r="P14" s="26">
        <v>42653</v>
      </c>
      <c r="Q14" s="26">
        <v>0</v>
      </c>
      <c r="R14" s="26">
        <v>3489</v>
      </c>
      <c r="S14" s="26">
        <v>0</v>
      </c>
      <c r="T14" s="26">
        <v>3489</v>
      </c>
      <c r="U14" s="26">
        <v>46142</v>
      </c>
      <c r="V14" s="26">
        <v>0</v>
      </c>
      <c r="W14" s="26">
        <v>46142</v>
      </c>
      <c r="X14" s="27">
        <v>0</v>
      </c>
      <c r="Y14" s="28">
        <v>0</v>
      </c>
    </row>
    <row r="15" spans="1:25" ht="13.5">
      <c r="A15" s="24" t="s">
        <v>40</v>
      </c>
      <c r="B15" s="2">
        <v>5257017</v>
      </c>
      <c r="C15" s="25">
        <v>5395400</v>
      </c>
      <c r="D15" s="26">
        <v>6195000</v>
      </c>
      <c r="E15" s="26">
        <v>6907</v>
      </c>
      <c r="F15" s="26">
        <v>102877</v>
      </c>
      <c r="G15" s="26">
        <v>1652092</v>
      </c>
      <c r="H15" s="26">
        <v>1761876</v>
      </c>
      <c r="I15" s="26">
        <v>609317</v>
      </c>
      <c r="J15" s="26">
        <v>466521</v>
      </c>
      <c r="K15" s="26">
        <v>483735</v>
      </c>
      <c r="L15" s="26">
        <v>1559573</v>
      </c>
      <c r="M15" s="26">
        <v>428138</v>
      </c>
      <c r="N15" s="26">
        <v>531188</v>
      </c>
      <c r="O15" s="26">
        <v>462520</v>
      </c>
      <c r="P15" s="26">
        <v>1421846</v>
      </c>
      <c r="Q15" s="26">
        <v>377531</v>
      </c>
      <c r="R15" s="26">
        <v>0</v>
      </c>
      <c r="S15" s="26">
        <v>0</v>
      </c>
      <c r="T15" s="26">
        <v>377531</v>
      </c>
      <c r="U15" s="26">
        <v>5120826</v>
      </c>
      <c r="V15" s="26">
        <v>6195000</v>
      </c>
      <c r="W15" s="26">
        <v>-1074174</v>
      </c>
      <c r="X15" s="27">
        <v>-17.34</v>
      </c>
      <c r="Y15" s="28">
        <v>6195000</v>
      </c>
    </row>
    <row r="16" spans="1:25" ht="13.5">
      <c r="A16" s="35" t="s">
        <v>41</v>
      </c>
      <c r="B16" s="2">
        <v>9288168</v>
      </c>
      <c r="C16" s="25">
        <v>7116034</v>
      </c>
      <c r="D16" s="26">
        <v>7116000</v>
      </c>
      <c r="E16" s="26">
        <v>55756</v>
      </c>
      <c r="F16" s="26">
        <v>92232</v>
      </c>
      <c r="G16" s="26">
        <v>354521</v>
      </c>
      <c r="H16" s="26">
        <v>502509</v>
      </c>
      <c r="I16" s="26">
        <v>64023</v>
      </c>
      <c r="J16" s="26">
        <v>58209</v>
      </c>
      <c r="K16" s="26">
        <v>293568</v>
      </c>
      <c r="L16" s="26">
        <v>415800</v>
      </c>
      <c r="M16" s="26">
        <v>151257</v>
      </c>
      <c r="N16" s="26">
        <v>17771</v>
      </c>
      <c r="O16" s="26">
        <v>1200</v>
      </c>
      <c r="P16" s="26">
        <v>170228</v>
      </c>
      <c r="Q16" s="26">
        <v>0</v>
      </c>
      <c r="R16" s="26">
        <v>145024</v>
      </c>
      <c r="S16" s="26">
        <v>0</v>
      </c>
      <c r="T16" s="26">
        <v>145024</v>
      </c>
      <c r="U16" s="26">
        <v>1233561</v>
      </c>
      <c r="V16" s="26">
        <v>7116000</v>
      </c>
      <c r="W16" s="26">
        <v>-5882439</v>
      </c>
      <c r="X16" s="27">
        <v>-82.66</v>
      </c>
      <c r="Y16" s="28">
        <v>7116000</v>
      </c>
    </row>
    <row r="17" spans="1:25" ht="13.5">
      <c r="A17" s="24" t="s">
        <v>42</v>
      </c>
      <c r="B17" s="2">
        <v>8468101</v>
      </c>
      <c r="C17" s="25">
        <v>9996557</v>
      </c>
      <c r="D17" s="26">
        <v>4528000</v>
      </c>
      <c r="E17" s="26">
        <v>28957</v>
      </c>
      <c r="F17" s="26">
        <v>191695</v>
      </c>
      <c r="G17" s="26">
        <v>352514</v>
      </c>
      <c r="H17" s="26">
        <v>573166</v>
      </c>
      <c r="I17" s="26">
        <v>518972</v>
      </c>
      <c r="J17" s="26">
        <v>412558</v>
      </c>
      <c r="K17" s="26">
        <v>563427</v>
      </c>
      <c r="L17" s="26">
        <v>1494957</v>
      </c>
      <c r="M17" s="26">
        <v>221264</v>
      </c>
      <c r="N17" s="26">
        <v>421652</v>
      </c>
      <c r="O17" s="26">
        <v>746680</v>
      </c>
      <c r="P17" s="26">
        <v>1389596</v>
      </c>
      <c r="Q17" s="26">
        <v>220460</v>
      </c>
      <c r="R17" s="26">
        <v>503802</v>
      </c>
      <c r="S17" s="26">
        <v>0</v>
      </c>
      <c r="T17" s="26">
        <v>724262</v>
      </c>
      <c r="U17" s="26">
        <v>4181981</v>
      </c>
      <c r="V17" s="26">
        <v>4528000</v>
      </c>
      <c r="W17" s="26">
        <v>-346019</v>
      </c>
      <c r="X17" s="27">
        <v>-7.64</v>
      </c>
      <c r="Y17" s="28">
        <v>4528000</v>
      </c>
    </row>
    <row r="18" spans="1:25" ht="13.5">
      <c r="A18" s="36" t="s">
        <v>43</v>
      </c>
      <c r="B18" s="37">
        <f>SUM(B11:B17)</f>
        <v>36311565</v>
      </c>
      <c r="C18" s="38">
        <f aca="true" t="shared" si="1" ref="C18:Y18">SUM(C11:C17)</f>
        <v>32033579</v>
      </c>
      <c r="D18" s="39">
        <f t="shared" si="1"/>
        <v>34054000</v>
      </c>
      <c r="E18" s="39">
        <f t="shared" si="1"/>
        <v>1223497</v>
      </c>
      <c r="F18" s="39">
        <f t="shared" si="1"/>
        <v>1300241</v>
      </c>
      <c r="G18" s="39">
        <f t="shared" si="1"/>
        <v>3349035</v>
      </c>
      <c r="H18" s="39">
        <f t="shared" si="1"/>
        <v>5872773</v>
      </c>
      <c r="I18" s="39">
        <f t="shared" si="1"/>
        <v>2120538</v>
      </c>
      <c r="J18" s="39">
        <f t="shared" si="1"/>
        <v>1916429</v>
      </c>
      <c r="K18" s="39">
        <f t="shared" si="1"/>
        <v>3260321</v>
      </c>
      <c r="L18" s="39">
        <f t="shared" si="1"/>
        <v>7297288</v>
      </c>
      <c r="M18" s="39">
        <f t="shared" si="1"/>
        <v>1903928</v>
      </c>
      <c r="N18" s="39">
        <f t="shared" si="1"/>
        <v>1963926</v>
      </c>
      <c r="O18" s="39">
        <f t="shared" si="1"/>
        <v>2319360</v>
      </c>
      <c r="P18" s="39">
        <f t="shared" si="1"/>
        <v>6187214</v>
      </c>
      <c r="Q18" s="39">
        <f t="shared" si="1"/>
        <v>1651570</v>
      </c>
      <c r="R18" s="39">
        <f t="shared" si="1"/>
        <v>1726557</v>
      </c>
      <c r="S18" s="39">
        <f t="shared" si="1"/>
        <v>0</v>
      </c>
      <c r="T18" s="39">
        <f t="shared" si="1"/>
        <v>3378127</v>
      </c>
      <c r="U18" s="39">
        <f t="shared" si="1"/>
        <v>22735402</v>
      </c>
      <c r="V18" s="39">
        <f t="shared" si="1"/>
        <v>34054000</v>
      </c>
      <c r="W18" s="39">
        <f t="shared" si="1"/>
        <v>-11318598</v>
      </c>
      <c r="X18" s="33">
        <f>+IF(V18&lt;&gt;0,(W18/V18)*100,0)</f>
        <v>-33.23720561461209</v>
      </c>
      <c r="Y18" s="40">
        <f t="shared" si="1"/>
        <v>34054000</v>
      </c>
    </row>
    <row r="19" spans="1:25" ht="13.5">
      <c r="A19" s="36" t="s">
        <v>44</v>
      </c>
      <c r="B19" s="41">
        <f>+B10-B18</f>
        <v>-5452950</v>
      </c>
      <c r="C19" s="42">
        <f aca="true" t="shared" si="2" ref="C19:Y19">+C10-C18</f>
        <v>-6514387</v>
      </c>
      <c r="D19" s="43">
        <f t="shared" si="2"/>
        <v>2951670</v>
      </c>
      <c r="E19" s="43">
        <f t="shared" si="2"/>
        <v>331064</v>
      </c>
      <c r="F19" s="43">
        <f t="shared" si="2"/>
        <v>215044</v>
      </c>
      <c r="G19" s="43">
        <f t="shared" si="2"/>
        <v>-1818372</v>
      </c>
      <c r="H19" s="43">
        <f t="shared" si="2"/>
        <v>-1272264</v>
      </c>
      <c r="I19" s="43">
        <f t="shared" si="2"/>
        <v>-608756</v>
      </c>
      <c r="J19" s="43">
        <f t="shared" si="2"/>
        <v>-584559</v>
      </c>
      <c r="K19" s="43">
        <f t="shared" si="2"/>
        <v>-1714053</v>
      </c>
      <c r="L19" s="43">
        <f t="shared" si="2"/>
        <v>-2907368</v>
      </c>
      <c r="M19" s="43">
        <f t="shared" si="2"/>
        <v>5417159</v>
      </c>
      <c r="N19" s="43">
        <f t="shared" si="2"/>
        <v>1762100</v>
      </c>
      <c r="O19" s="43">
        <f t="shared" si="2"/>
        <v>-312728</v>
      </c>
      <c r="P19" s="43">
        <f t="shared" si="2"/>
        <v>6866531</v>
      </c>
      <c r="Q19" s="43">
        <f t="shared" si="2"/>
        <v>391669</v>
      </c>
      <c r="R19" s="43">
        <f t="shared" si="2"/>
        <v>403698</v>
      </c>
      <c r="S19" s="43">
        <f t="shared" si="2"/>
        <v>0</v>
      </c>
      <c r="T19" s="43">
        <f t="shared" si="2"/>
        <v>795367</v>
      </c>
      <c r="U19" s="43">
        <f t="shared" si="2"/>
        <v>3482266</v>
      </c>
      <c r="V19" s="43">
        <f>IF(D10=D18,0,V10-V18)</f>
        <v>2951670</v>
      </c>
      <c r="W19" s="43">
        <f t="shared" si="2"/>
        <v>530596</v>
      </c>
      <c r="X19" s="44">
        <f>+IF(V19&lt;&gt;0,(W19/V19)*100,0)</f>
        <v>17.976128767782306</v>
      </c>
      <c r="Y19" s="45">
        <f t="shared" si="2"/>
        <v>2951670</v>
      </c>
    </row>
    <row r="20" spans="1:25" ht="13.5">
      <c r="A20" s="24" t="s">
        <v>45</v>
      </c>
      <c r="B20" s="2">
        <v>6222398</v>
      </c>
      <c r="C20" s="25">
        <v>1250000</v>
      </c>
      <c r="D20" s="26">
        <v>9670000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9670000</v>
      </c>
      <c r="W20" s="26">
        <v>-9670000</v>
      </c>
      <c r="X20" s="27">
        <v>-100</v>
      </c>
      <c r="Y20" s="28">
        <v>9670000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769448</v>
      </c>
      <c r="C22" s="53">
        <f aca="true" t="shared" si="3" ref="C22:Y22">SUM(C19:C21)</f>
        <v>-5264387</v>
      </c>
      <c r="D22" s="54">
        <f t="shared" si="3"/>
        <v>12621670</v>
      </c>
      <c r="E22" s="54">
        <f t="shared" si="3"/>
        <v>331064</v>
      </c>
      <c r="F22" s="54">
        <f t="shared" si="3"/>
        <v>215044</v>
      </c>
      <c r="G22" s="54">
        <f t="shared" si="3"/>
        <v>-1818372</v>
      </c>
      <c r="H22" s="54">
        <f t="shared" si="3"/>
        <v>-1272264</v>
      </c>
      <c r="I22" s="54">
        <f t="shared" si="3"/>
        <v>-608756</v>
      </c>
      <c r="J22" s="54">
        <f t="shared" si="3"/>
        <v>-584559</v>
      </c>
      <c r="K22" s="54">
        <f t="shared" si="3"/>
        <v>-1714053</v>
      </c>
      <c r="L22" s="54">
        <f t="shared" si="3"/>
        <v>-2907368</v>
      </c>
      <c r="M22" s="54">
        <f t="shared" si="3"/>
        <v>5417159</v>
      </c>
      <c r="N22" s="54">
        <f t="shared" si="3"/>
        <v>1762100</v>
      </c>
      <c r="O22" s="54">
        <f t="shared" si="3"/>
        <v>-312728</v>
      </c>
      <c r="P22" s="54">
        <f t="shared" si="3"/>
        <v>6866531</v>
      </c>
      <c r="Q22" s="54">
        <f t="shared" si="3"/>
        <v>391669</v>
      </c>
      <c r="R22" s="54">
        <f t="shared" si="3"/>
        <v>403698</v>
      </c>
      <c r="S22" s="54">
        <f t="shared" si="3"/>
        <v>0</v>
      </c>
      <c r="T22" s="54">
        <f t="shared" si="3"/>
        <v>795367</v>
      </c>
      <c r="U22" s="54">
        <f t="shared" si="3"/>
        <v>3482266</v>
      </c>
      <c r="V22" s="54">
        <f t="shared" si="3"/>
        <v>12621670</v>
      </c>
      <c r="W22" s="54">
        <f t="shared" si="3"/>
        <v>-9139404</v>
      </c>
      <c r="X22" s="55">
        <f>+IF(V22&lt;&gt;0,(W22/V22)*100,0)</f>
        <v>-72.41041795578556</v>
      </c>
      <c r="Y22" s="56">
        <f t="shared" si="3"/>
        <v>12621670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769448</v>
      </c>
      <c r="C24" s="42">
        <f aca="true" t="shared" si="4" ref="C24:Y24">SUM(C22:C23)</f>
        <v>-5264387</v>
      </c>
      <c r="D24" s="43">
        <f t="shared" si="4"/>
        <v>12621670</v>
      </c>
      <c r="E24" s="43">
        <f t="shared" si="4"/>
        <v>331064</v>
      </c>
      <c r="F24" s="43">
        <f t="shared" si="4"/>
        <v>215044</v>
      </c>
      <c r="G24" s="43">
        <f t="shared" si="4"/>
        <v>-1818372</v>
      </c>
      <c r="H24" s="43">
        <f t="shared" si="4"/>
        <v>-1272264</v>
      </c>
      <c r="I24" s="43">
        <f t="shared" si="4"/>
        <v>-608756</v>
      </c>
      <c r="J24" s="43">
        <f t="shared" si="4"/>
        <v>-584559</v>
      </c>
      <c r="K24" s="43">
        <f t="shared" si="4"/>
        <v>-1714053</v>
      </c>
      <c r="L24" s="43">
        <f t="shared" si="4"/>
        <v>-2907368</v>
      </c>
      <c r="M24" s="43">
        <f t="shared" si="4"/>
        <v>5417159</v>
      </c>
      <c r="N24" s="43">
        <f t="shared" si="4"/>
        <v>1762100</v>
      </c>
      <c r="O24" s="43">
        <f t="shared" si="4"/>
        <v>-312728</v>
      </c>
      <c r="P24" s="43">
        <f t="shared" si="4"/>
        <v>6866531</v>
      </c>
      <c r="Q24" s="43">
        <f t="shared" si="4"/>
        <v>391669</v>
      </c>
      <c r="R24" s="43">
        <f t="shared" si="4"/>
        <v>403698</v>
      </c>
      <c r="S24" s="43">
        <f t="shared" si="4"/>
        <v>0</v>
      </c>
      <c r="T24" s="43">
        <f t="shared" si="4"/>
        <v>795367</v>
      </c>
      <c r="U24" s="43">
        <f t="shared" si="4"/>
        <v>3482266</v>
      </c>
      <c r="V24" s="43">
        <f t="shared" si="4"/>
        <v>12621670</v>
      </c>
      <c r="W24" s="43">
        <f t="shared" si="4"/>
        <v>-9139404</v>
      </c>
      <c r="X24" s="44">
        <f>+IF(V24&lt;&gt;0,(W24/V24)*100,0)</f>
        <v>-72.41041795578556</v>
      </c>
      <c r="Y24" s="45">
        <f t="shared" si="4"/>
        <v>12621670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9438660</v>
      </c>
      <c r="C27" s="65">
        <v>9439</v>
      </c>
      <c r="D27" s="66">
        <v>11111000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1033083</v>
      </c>
      <c r="K27" s="66">
        <v>0</v>
      </c>
      <c r="L27" s="66">
        <v>1033083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1033083</v>
      </c>
      <c r="V27" s="66">
        <v>11111000</v>
      </c>
      <c r="W27" s="66">
        <v>-10077917</v>
      </c>
      <c r="X27" s="67">
        <v>-90.7</v>
      </c>
      <c r="Y27" s="68">
        <v>11111000</v>
      </c>
    </row>
    <row r="28" spans="1:25" ht="13.5">
      <c r="A28" s="69" t="s">
        <v>45</v>
      </c>
      <c r="B28" s="2">
        <v>9221401</v>
      </c>
      <c r="C28" s="25">
        <v>0</v>
      </c>
      <c r="D28" s="26">
        <v>9670000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1033083</v>
      </c>
      <c r="K28" s="26">
        <v>0</v>
      </c>
      <c r="L28" s="26">
        <v>1033083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1033083</v>
      </c>
      <c r="V28" s="26">
        <v>9670000</v>
      </c>
      <c r="W28" s="26">
        <v>-8636917</v>
      </c>
      <c r="X28" s="27">
        <v>-89.32</v>
      </c>
      <c r="Y28" s="28">
        <v>9670000</v>
      </c>
    </row>
    <row r="29" spans="1:25" ht="13.5">
      <c r="A29" s="24" t="s">
        <v>217</v>
      </c>
      <c r="B29" s="2">
        <v>217259</v>
      </c>
      <c r="C29" s="25">
        <v>0</v>
      </c>
      <c r="D29" s="26">
        <v>1441000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1441000</v>
      </c>
      <c r="W29" s="26">
        <v>-1441000</v>
      </c>
      <c r="X29" s="27">
        <v>-100</v>
      </c>
      <c r="Y29" s="28">
        <v>1441000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9438660</v>
      </c>
      <c r="C32" s="65">
        <f aca="true" t="shared" si="5" ref="C32:Y32">SUM(C28:C31)</f>
        <v>0</v>
      </c>
      <c r="D32" s="66">
        <f t="shared" si="5"/>
        <v>11111000</v>
      </c>
      <c r="E32" s="66">
        <f t="shared" si="5"/>
        <v>0</v>
      </c>
      <c r="F32" s="66">
        <f t="shared" si="5"/>
        <v>0</v>
      </c>
      <c r="G32" s="66">
        <f t="shared" si="5"/>
        <v>0</v>
      </c>
      <c r="H32" s="66">
        <f t="shared" si="5"/>
        <v>0</v>
      </c>
      <c r="I32" s="66">
        <f t="shared" si="5"/>
        <v>0</v>
      </c>
      <c r="J32" s="66">
        <f t="shared" si="5"/>
        <v>1033083</v>
      </c>
      <c r="K32" s="66">
        <f t="shared" si="5"/>
        <v>0</v>
      </c>
      <c r="L32" s="66">
        <f t="shared" si="5"/>
        <v>1033083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0</v>
      </c>
      <c r="U32" s="66">
        <f t="shared" si="5"/>
        <v>1033083</v>
      </c>
      <c r="V32" s="66">
        <f t="shared" si="5"/>
        <v>11111000</v>
      </c>
      <c r="W32" s="66">
        <f t="shared" si="5"/>
        <v>-10077917</v>
      </c>
      <c r="X32" s="67">
        <f>+IF(V32&lt;&gt;0,(W32/V32)*100,0)</f>
        <v>-90.70216002160022</v>
      </c>
      <c r="Y32" s="68">
        <f t="shared" si="5"/>
        <v>11111000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13121221</v>
      </c>
      <c r="C35" s="25">
        <v>4226257</v>
      </c>
      <c r="D35" s="26">
        <v>4225000</v>
      </c>
      <c r="E35" s="26">
        <v>13121221</v>
      </c>
      <c r="F35" s="26">
        <v>13121221</v>
      </c>
      <c r="G35" s="26">
        <v>13121221</v>
      </c>
      <c r="H35" s="26">
        <v>39363663</v>
      </c>
      <c r="I35" s="26">
        <v>13121221</v>
      </c>
      <c r="J35" s="26">
        <v>13121221</v>
      </c>
      <c r="K35" s="26">
        <v>13121221</v>
      </c>
      <c r="L35" s="26">
        <v>39363663</v>
      </c>
      <c r="M35" s="26">
        <v>13121221</v>
      </c>
      <c r="N35" s="26">
        <v>13121221</v>
      </c>
      <c r="O35" s="26">
        <v>31414047</v>
      </c>
      <c r="P35" s="26">
        <v>57656489</v>
      </c>
      <c r="Q35" s="26">
        <v>31414047</v>
      </c>
      <c r="R35" s="26">
        <v>30414047</v>
      </c>
      <c r="S35" s="26">
        <v>0</v>
      </c>
      <c r="T35" s="26">
        <v>61828094</v>
      </c>
      <c r="U35" s="26">
        <v>198211909</v>
      </c>
      <c r="V35" s="26">
        <v>4225000</v>
      </c>
      <c r="W35" s="26">
        <v>193986909</v>
      </c>
      <c r="X35" s="27">
        <v>4591.41</v>
      </c>
      <c r="Y35" s="28">
        <v>4225000</v>
      </c>
    </row>
    <row r="36" spans="1:25" ht="13.5">
      <c r="A36" s="24" t="s">
        <v>56</v>
      </c>
      <c r="B36" s="2">
        <v>53415163</v>
      </c>
      <c r="C36" s="25">
        <v>18524605</v>
      </c>
      <c r="D36" s="26">
        <v>18525000</v>
      </c>
      <c r="E36" s="26">
        <v>53415163</v>
      </c>
      <c r="F36" s="26">
        <v>53415163</v>
      </c>
      <c r="G36" s="26">
        <v>53415163</v>
      </c>
      <c r="H36" s="26">
        <v>160245489</v>
      </c>
      <c r="I36" s="26">
        <v>53415163</v>
      </c>
      <c r="J36" s="26">
        <v>53415163</v>
      </c>
      <c r="K36" s="26">
        <v>53415163</v>
      </c>
      <c r="L36" s="26">
        <v>160245489</v>
      </c>
      <c r="M36" s="26">
        <v>53415163</v>
      </c>
      <c r="N36" s="26">
        <v>53415163</v>
      </c>
      <c r="O36" s="26">
        <v>54181721</v>
      </c>
      <c r="P36" s="26">
        <v>161012047</v>
      </c>
      <c r="Q36" s="26">
        <v>54181721</v>
      </c>
      <c r="R36" s="26">
        <v>55181721</v>
      </c>
      <c r="S36" s="26">
        <v>0</v>
      </c>
      <c r="T36" s="26">
        <v>109363442</v>
      </c>
      <c r="U36" s="26">
        <v>590866467</v>
      </c>
      <c r="V36" s="26">
        <v>18525000</v>
      </c>
      <c r="W36" s="26">
        <v>572341467</v>
      </c>
      <c r="X36" s="27">
        <v>3089.56</v>
      </c>
      <c r="Y36" s="28">
        <v>18525000</v>
      </c>
    </row>
    <row r="37" spans="1:25" ht="13.5">
      <c r="A37" s="24" t="s">
        <v>57</v>
      </c>
      <c r="B37" s="2">
        <v>18758404</v>
      </c>
      <c r="C37" s="25">
        <v>2981241</v>
      </c>
      <c r="D37" s="26">
        <v>2981000</v>
      </c>
      <c r="E37" s="26">
        <v>18758404</v>
      </c>
      <c r="F37" s="26">
        <v>18758404</v>
      </c>
      <c r="G37" s="26">
        <v>18758404</v>
      </c>
      <c r="H37" s="26">
        <v>56275212</v>
      </c>
      <c r="I37" s="26">
        <v>18758404</v>
      </c>
      <c r="J37" s="26">
        <v>18758404</v>
      </c>
      <c r="K37" s="26">
        <v>18758404</v>
      </c>
      <c r="L37" s="26">
        <v>56275212</v>
      </c>
      <c r="M37" s="26">
        <v>18758404</v>
      </c>
      <c r="N37" s="26">
        <v>18758404</v>
      </c>
      <c r="O37" s="26">
        <v>37182105</v>
      </c>
      <c r="P37" s="26">
        <v>74698913</v>
      </c>
      <c r="Q37" s="26">
        <v>37182105</v>
      </c>
      <c r="R37" s="26">
        <v>37182105</v>
      </c>
      <c r="S37" s="26">
        <v>0</v>
      </c>
      <c r="T37" s="26">
        <v>74364210</v>
      </c>
      <c r="U37" s="26">
        <v>261613547</v>
      </c>
      <c r="V37" s="26">
        <v>2981000</v>
      </c>
      <c r="W37" s="26">
        <v>258632547</v>
      </c>
      <c r="X37" s="27">
        <v>8676.03</v>
      </c>
      <c r="Y37" s="28">
        <v>2981000</v>
      </c>
    </row>
    <row r="38" spans="1:25" ht="13.5">
      <c r="A38" s="24" t="s">
        <v>58</v>
      </c>
      <c r="B38" s="2">
        <v>1036002</v>
      </c>
      <c r="C38" s="25">
        <v>1134371</v>
      </c>
      <c r="D38" s="26">
        <v>1134000</v>
      </c>
      <c r="E38" s="26">
        <v>1036002</v>
      </c>
      <c r="F38" s="26">
        <v>1036002</v>
      </c>
      <c r="G38" s="26">
        <v>1036002</v>
      </c>
      <c r="H38" s="26">
        <v>3108006</v>
      </c>
      <c r="I38" s="26">
        <v>1036002</v>
      </c>
      <c r="J38" s="26">
        <v>1036002</v>
      </c>
      <c r="K38" s="26">
        <v>1036002</v>
      </c>
      <c r="L38" s="26">
        <v>3108006</v>
      </c>
      <c r="M38" s="26">
        <v>1036002</v>
      </c>
      <c r="N38" s="26">
        <v>1036002</v>
      </c>
      <c r="O38" s="26">
        <v>942698</v>
      </c>
      <c r="P38" s="26">
        <v>3014702</v>
      </c>
      <c r="Q38" s="26">
        <v>942698</v>
      </c>
      <c r="R38" s="26">
        <v>942698</v>
      </c>
      <c r="S38" s="26">
        <v>0</v>
      </c>
      <c r="T38" s="26">
        <v>1885396</v>
      </c>
      <c r="U38" s="26">
        <v>11116110</v>
      </c>
      <c r="V38" s="26">
        <v>1134000</v>
      </c>
      <c r="W38" s="26">
        <v>9982110</v>
      </c>
      <c r="X38" s="27">
        <v>880.26</v>
      </c>
      <c r="Y38" s="28">
        <v>1134000</v>
      </c>
    </row>
    <row r="39" spans="1:25" ht="13.5">
      <c r="A39" s="24" t="s">
        <v>59</v>
      </c>
      <c r="B39" s="2">
        <v>46741978</v>
      </c>
      <c r="C39" s="25">
        <v>18635250</v>
      </c>
      <c r="D39" s="26">
        <v>18635000</v>
      </c>
      <c r="E39" s="26">
        <v>46741978</v>
      </c>
      <c r="F39" s="26">
        <v>46741978</v>
      </c>
      <c r="G39" s="26">
        <v>46741978</v>
      </c>
      <c r="H39" s="26">
        <v>140225934</v>
      </c>
      <c r="I39" s="26">
        <v>46741978</v>
      </c>
      <c r="J39" s="26">
        <v>46741978</v>
      </c>
      <c r="K39" s="26">
        <v>46741978</v>
      </c>
      <c r="L39" s="26">
        <v>140225934</v>
      </c>
      <c r="M39" s="26">
        <v>46741978</v>
      </c>
      <c r="N39" s="26">
        <v>46741978</v>
      </c>
      <c r="O39" s="26">
        <v>47470965</v>
      </c>
      <c r="P39" s="26">
        <v>140954921</v>
      </c>
      <c r="Q39" s="26">
        <v>47470965</v>
      </c>
      <c r="R39" s="26">
        <v>47470965</v>
      </c>
      <c r="S39" s="26">
        <v>0</v>
      </c>
      <c r="T39" s="26">
        <v>94941930</v>
      </c>
      <c r="U39" s="26">
        <v>516348719</v>
      </c>
      <c r="V39" s="26">
        <v>18635000</v>
      </c>
      <c r="W39" s="26">
        <v>497713719</v>
      </c>
      <c r="X39" s="27">
        <v>2670.85</v>
      </c>
      <c r="Y39" s="28">
        <v>18635000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10351186</v>
      </c>
      <c r="C42" s="25">
        <v>8391000</v>
      </c>
      <c r="D42" s="26">
        <v>18285000</v>
      </c>
      <c r="E42" s="26">
        <v>2956275</v>
      </c>
      <c r="F42" s="26">
        <v>327451</v>
      </c>
      <c r="G42" s="26">
        <v>-2115574</v>
      </c>
      <c r="H42" s="26">
        <v>1168152</v>
      </c>
      <c r="I42" s="26">
        <v>1489637</v>
      </c>
      <c r="J42" s="26">
        <v>-1749072</v>
      </c>
      <c r="K42" s="26">
        <v>5038774</v>
      </c>
      <c r="L42" s="26">
        <v>4779339</v>
      </c>
      <c r="M42" s="26">
        <v>-1544520</v>
      </c>
      <c r="N42" s="26">
        <v>-1799697</v>
      </c>
      <c r="O42" s="26">
        <v>2593019</v>
      </c>
      <c r="P42" s="26">
        <v>-751198</v>
      </c>
      <c r="Q42" s="26">
        <v>426281</v>
      </c>
      <c r="R42" s="26">
        <v>-815959</v>
      </c>
      <c r="S42" s="26">
        <v>-1280975</v>
      </c>
      <c r="T42" s="26">
        <v>-1670653</v>
      </c>
      <c r="U42" s="26">
        <v>3525640</v>
      </c>
      <c r="V42" s="26">
        <v>18285000</v>
      </c>
      <c r="W42" s="26">
        <v>-14759360</v>
      </c>
      <c r="X42" s="27">
        <v>-80.72</v>
      </c>
      <c r="Y42" s="28">
        <v>18285000</v>
      </c>
    </row>
    <row r="43" spans="1:25" ht="13.5">
      <c r="A43" s="24" t="s">
        <v>62</v>
      </c>
      <c r="B43" s="2">
        <v>-9447870</v>
      </c>
      <c r="C43" s="25">
        <v>0</v>
      </c>
      <c r="D43" s="26">
        <v>234000</v>
      </c>
      <c r="E43" s="26">
        <v>0</v>
      </c>
      <c r="F43" s="26">
        <v>369346</v>
      </c>
      <c r="G43" s="26">
        <v>-3000000</v>
      </c>
      <c r="H43" s="26">
        <v>-2630654</v>
      </c>
      <c r="I43" s="26">
        <v>-381636</v>
      </c>
      <c r="J43" s="26">
        <v>184821</v>
      </c>
      <c r="K43" s="26">
        <v>0</v>
      </c>
      <c r="L43" s="26">
        <v>-196815</v>
      </c>
      <c r="M43" s="26">
        <v>1252169</v>
      </c>
      <c r="N43" s="26">
        <v>0</v>
      </c>
      <c r="O43" s="26">
        <v>0</v>
      </c>
      <c r="P43" s="26">
        <v>1252169</v>
      </c>
      <c r="Q43" s="26">
        <v>0</v>
      </c>
      <c r="R43" s="26">
        <v>0</v>
      </c>
      <c r="S43" s="26">
        <v>-2434983</v>
      </c>
      <c r="T43" s="26">
        <v>-2434983</v>
      </c>
      <c r="U43" s="26">
        <v>-4010283</v>
      </c>
      <c r="V43" s="26">
        <v>234000</v>
      </c>
      <c r="W43" s="26">
        <v>-4244283</v>
      </c>
      <c r="X43" s="27">
        <v>-1813.8</v>
      </c>
      <c r="Y43" s="28">
        <v>234000</v>
      </c>
    </row>
    <row r="44" spans="1:25" ht="13.5">
      <c r="A44" s="24" t="s">
        <v>63</v>
      </c>
      <c r="B44" s="2">
        <v>-29735</v>
      </c>
      <c r="C44" s="25">
        <v>10024000</v>
      </c>
      <c r="D44" s="26">
        <v>3000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3000</v>
      </c>
      <c r="W44" s="26">
        <v>-3000</v>
      </c>
      <c r="X44" s="27">
        <v>-100</v>
      </c>
      <c r="Y44" s="28">
        <v>3000</v>
      </c>
    </row>
    <row r="45" spans="1:25" ht="13.5">
      <c r="A45" s="36" t="s">
        <v>64</v>
      </c>
      <c r="B45" s="3">
        <v>1084313</v>
      </c>
      <c r="C45" s="65">
        <v>18415000</v>
      </c>
      <c r="D45" s="66">
        <v>18522000</v>
      </c>
      <c r="E45" s="66">
        <v>5991346</v>
      </c>
      <c r="F45" s="66">
        <v>6688143</v>
      </c>
      <c r="G45" s="66">
        <v>1572569</v>
      </c>
      <c r="H45" s="66">
        <v>1572569</v>
      </c>
      <c r="I45" s="66">
        <v>2680570</v>
      </c>
      <c r="J45" s="66">
        <v>1116319</v>
      </c>
      <c r="K45" s="66">
        <v>6155093</v>
      </c>
      <c r="L45" s="66">
        <v>6155093</v>
      </c>
      <c r="M45" s="66">
        <v>5862742</v>
      </c>
      <c r="N45" s="66">
        <v>4063045</v>
      </c>
      <c r="O45" s="66">
        <v>6656064</v>
      </c>
      <c r="P45" s="66">
        <v>6656064</v>
      </c>
      <c r="Q45" s="66">
        <v>7082345</v>
      </c>
      <c r="R45" s="66">
        <v>6266386</v>
      </c>
      <c r="S45" s="66">
        <v>2550428</v>
      </c>
      <c r="T45" s="66">
        <v>2550428</v>
      </c>
      <c r="U45" s="66">
        <v>2550428</v>
      </c>
      <c r="V45" s="66">
        <v>18522000</v>
      </c>
      <c r="W45" s="66">
        <v>-15971572</v>
      </c>
      <c r="X45" s="67">
        <v>-86.23</v>
      </c>
      <c r="Y45" s="68">
        <v>18522000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2456789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2456789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26041819</v>
      </c>
      <c r="D5" s="120">
        <f t="shared" si="0"/>
        <v>16461306</v>
      </c>
      <c r="E5" s="66">
        <f t="shared" si="0"/>
        <v>36035000</v>
      </c>
      <c r="F5" s="66">
        <f t="shared" si="0"/>
        <v>530285</v>
      </c>
      <c r="G5" s="66">
        <f t="shared" si="0"/>
        <v>530600</v>
      </c>
      <c r="H5" s="66">
        <f t="shared" si="0"/>
        <v>476291</v>
      </c>
      <c r="I5" s="66">
        <f t="shared" si="0"/>
        <v>1537176</v>
      </c>
      <c r="J5" s="66">
        <f t="shared" si="0"/>
        <v>539133</v>
      </c>
      <c r="K5" s="66">
        <f t="shared" si="0"/>
        <v>512759</v>
      </c>
      <c r="L5" s="66">
        <f t="shared" si="0"/>
        <v>511101</v>
      </c>
      <c r="M5" s="66">
        <f t="shared" si="0"/>
        <v>1562993</v>
      </c>
      <c r="N5" s="66">
        <f t="shared" si="0"/>
        <v>6257201</v>
      </c>
      <c r="O5" s="66">
        <f t="shared" si="0"/>
        <v>3046830</v>
      </c>
      <c r="P5" s="66">
        <f t="shared" si="0"/>
        <v>824056</v>
      </c>
      <c r="Q5" s="66">
        <f t="shared" si="0"/>
        <v>10128087</v>
      </c>
      <c r="R5" s="66">
        <f t="shared" si="0"/>
        <v>1011451</v>
      </c>
      <c r="S5" s="66">
        <f t="shared" si="0"/>
        <v>1015187</v>
      </c>
      <c r="T5" s="66">
        <f t="shared" si="0"/>
        <v>0</v>
      </c>
      <c r="U5" s="66">
        <f t="shared" si="0"/>
        <v>2026638</v>
      </c>
      <c r="V5" s="66">
        <f t="shared" si="0"/>
        <v>15254894</v>
      </c>
      <c r="W5" s="66">
        <f t="shared" si="0"/>
        <v>36035000</v>
      </c>
      <c r="X5" s="66">
        <f t="shared" si="0"/>
        <v>-20780106</v>
      </c>
      <c r="Y5" s="103">
        <f>+IF(W5&lt;&gt;0,+(X5/W5)*100,0)</f>
        <v>-57.666452060496745</v>
      </c>
      <c r="Z5" s="119">
        <f>SUM(Z6:Z8)</f>
        <v>36035000</v>
      </c>
    </row>
    <row r="6" spans="1:26" ht="13.5">
      <c r="A6" s="104" t="s">
        <v>74</v>
      </c>
      <c r="B6" s="102"/>
      <c r="C6" s="121">
        <v>15326859</v>
      </c>
      <c r="D6" s="122">
        <v>9795523</v>
      </c>
      <c r="E6" s="26">
        <v>9670000</v>
      </c>
      <c r="F6" s="26"/>
      <c r="G6" s="26"/>
      <c r="H6" s="26"/>
      <c r="I6" s="26"/>
      <c r="J6" s="26"/>
      <c r="K6" s="26"/>
      <c r="L6" s="26"/>
      <c r="M6" s="26"/>
      <c r="N6" s="26">
        <v>3207206</v>
      </c>
      <c r="O6" s="26"/>
      <c r="P6" s="26"/>
      <c r="Q6" s="26">
        <v>3207206</v>
      </c>
      <c r="R6" s="26"/>
      <c r="S6" s="26"/>
      <c r="T6" s="26"/>
      <c r="U6" s="26"/>
      <c r="V6" s="26">
        <v>3207206</v>
      </c>
      <c r="W6" s="26">
        <v>9670000</v>
      </c>
      <c r="X6" s="26">
        <v>-6462794</v>
      </c>
      <c r="Y6" s="106">
        <v>-66.83</v>
      </c>
      <c r="Z6" s="121">
        <v>9670000</v>
      </c>
    </row>
    <row r="7" spans="1:26" ht="13.5">
      <c r="A7" s="104" t="s">
        <v>75</v>
      </c>
      <c r="B7" s="102"/>
      <c r="C7" s="123">
        <v>10678025</v>
      </c>
      <c r="D7" s="124">
        <v>6407414</v>
      </c>
      <c r="E7" s="125">
        <v>26365000</v>
      </c>
      <c r="F7" s="125">
        <v>517959</v>
      </c>
      <c r="G7" s="125">
        <v>523168</v>
      </c>
      <c r="H7" s="125">
        <v>468836</v>
      </c>
      <c r="I7" s="125">
        <v>1509963</v>
      </c>
      <c r="J7" s="125">
        <v>531701</v>
      </c>
      <c r="K7" s="125">
        <v>505197</v>
      </c>
      <c r="L7" s="125">
        <v>503539</v>
      </c>
      <c r="M7" s="125">
        <v>1540437</v>
      </c>
      <c r="N7" s="125">
        <v>3042433</v>
      </c>
      <c r="O7" s="125">
        <v>3039268</v>
      </c>
      <c r="P7" s="125">
        <v>816494</v>
      </c>
      <c r="Q7" s="125">
        <v>6898195</v>
      </c>
      <c r="R7" s="125">
        <v>1004709</v>
      </c>
      <c r="S7" s="125">
        <v>1008059</v>
      </c>
      <c r="T7" s="125"/>
      <c r="U7" s="125">
        <v>2012768</v>
      </c>
      <c r="V7" s="125">
        <v>11961363</v>
      </c>
      <c r="W7" s="125">
        <v>26365000</v>
      </c>
      <c r="X7" s="125">
        <v>-14403637</v>
      </c>
      <c r="Y7" s="107">
        <v>-54.63</v>
      </c>
      <c r="Z7" s="123">
        <v>26365000</v>
      </c>
    </row>
    <row r="8" spans="1:26" ht="13.5">
      <c r="A8" s="104" t="s">
        <v>76</v>
      </c>
      <c r="B8" s="102"/>
      <c r="C8" s="121">
        <v>36935</v>
      </c>
      <c r="D8" s="122">
        <v>258369</v>
      </c>
      <c r="E8" s="26"/>
      <c r="F8" s="26">
        <v>12326</v>
      </c>
      <c r="G8" s="26">
        <v>7432</v>
      </c>
      <c r="H8" s="26">
        <v>7455</v>
      </c>
      <c r="I8" s="26">
        <v>27213</v>
      </c>
      <c r="J8" s="26">
        <v>7432</v>
      </c>
      <c r="K8" s="26">
        <v>7562</v>
      </c>
      <c r="L8" s="26">
        <v>7562</v>
      </c>
      <c r="M8" s="26">
        <v>22556</v>
      </c>
      <c r="N8" s="26">
        <v>7562</v>
      </c>
      <c r="O8" s="26">
        <v>7562</v>
      </c>
      <c r="P8" s="26">
        <v>7562</v>
      </c>
      <c r="Q8" s="26">
        <v>22686</v>
      </c>
      <c r="R8" s="26">
        <v>6742</v>
      </c>
      <c r="S8" s="26">
        <v>7128</v>
      </c>
      <c r="T8" s="26"/>
      <c r="U8" s="26">
        <v>13870</v>
      </c>
      <c r="V8" s="26">
        <v>86325</v>
      </c>
      <c r="W8" s="26"/>
      <c r="X8" s="26">
        <v>86325</v>
      </c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2426769</v>
      </c>
      <c r="D9" s="120">
        <f t="shared" si="1"/>
        <v>988045</v>
      </c>
      <c r="E9" s="66">
        <f t="shared" si="1"/>
        <v>959000</v>
      </c>
      <c r="F9" s="66">
        <f t="shared" si="1"/>
        <v>148889</v>
      </c>
      <c r="G9" s="66">
        <f t="shared" si="1"/>
        <v>200011</v>
      </c>
      <c r="H9" s="66">
        <f t="shared" si="1"/>
        <v>217335</v>
      </c>
      <c r="I9" s="66">
        <f t="shared" si="1"/>
        <v>566235</v>
      </c>
      <c r="J9" s="66">
        <f t="shared" si="1"/>
        <v>141376</v>
      </c>
      <c r="K9" s="66">
        <f t="shared" si="1"/>
        <v>141074</v>
      </c>
      <c r="L9" s="66">
        <f t="shared" si="1"/>
        <v>193596</v>
      </c>
      <c r="M9" s="66">
        <f t="shared" si="1"/>
        <v>476046</v>
      </c>
      <c r="N9" s="66">
        <f t="shared" si="1"/>
        <v>279694</v>
      </c>
      <c r="O9" s="66">
        <f t="shared" si="1"/>
        <v>206523</v>
      </c>
      <c r="P9" s="66">
        <f t="shared" si="1"/>
        <v>182505</v>
      </c>
      <c r="Q9" s="66">
        <f t="shared" si="1"/>
        <v>668722</v>
      </c>
      <c r="R9" s="66">
        <f t="shared" si="1"/>
        <v>214287</v>
      </c>
      <c r="S9" s="66">
        <f t="shared" si="1"/>
        <v>218286</v>
      </c>
      <c r="T9" s="66">
        <f t="shared" si="1"/>
        <v>0</v>
      </c>
      <c r="U9" s="66">
        <f t="shared" si="1"/>
        <v>432573</v>
      </c>
      <c r="V9" s="66">
        <f t="shared" si="1"/>
        <v>2143576</v>
      </c>
      <c r="W9" s="66">
        <f t="shared" si="1"/>
        <v>959000</v>
      </c>
      <c r="X9" s="66">
        <f t="shared" si="1"/>
        <v>1184576</v>
      </c>
      <c r="Y9" s="103">
        <f>+IF(W9&lt;&gt;0,+(X9/W9)*100,0)</f>
        <v>123.52200208550575</v>
      </c>
      <c r="Z9" s="119">
        <f>SUM(Z10:Z14)</f>
        <v>959000</v>
      </c>
    </row>
    <row r="10" spans="1:26" ht="13.5">
      <c r="A10" s="104" t="s">
        <v>78</v>
      </c>
      <c r="B10" s="102"/>
      <c r="C10" s="121">
        <v>34694</v>
      </c>
      <c r="D10" s="122">
        <v>47223</v>
      </c>
      <c r="E10" s="26"/>
      <c r="F10" s="26">
        <v>3262</v>
      </c>
      <c r="G10" s="26">
        <v>3758</v>
      </c>
      <c r="H10" s="26">
        <v>1179</v>
      </c>
      <c r="I10" s="26">
        <v>8199</v>
      </c>
      <c r="J10" s="26">
        <v>912</v>
      </c>
      <c r="K10" s="26">
        <v>2412</v>
      </c>
      <c r="L10" s="26">
        <v>835</v>
      </c>
      <c r="M10" s="26">
        <v>4159</v>
      </c>
      <c r="N10" s="26">
        <v>1269</v>
      </c>
      <c r="O10" s="26">
        <v>6480</v>
      </c>
      <c r="P10" s="26">
        <v>2736</v>
      </c>
      <c r="Q10" s="26">
        <v>10485</v>
      </c>
      <c r="R10" s="26">
        <v>3309</v>
      </c>
      <c r="S10" s="26">
        <v>3396</v>
      </c>
      <c r="T10" s="26"/>
      <c r="U10" s="26">
        <v>6705</v>
      </c>
      <c r="V10" s="26">
        <v>29548</v>
      </c>
      <c r="W10" s="26"/>
      <c r="X10" s="26">
        <v>29548</v>
      </c>
      <c r="Y10" s="106">
        <v>0</v>
      </c>
      <c r="Z10" s="121"/>
    </row>
    <row r="11" spans="1:26" ht="13.5">
      <c r="A11" s="104" t="s">
        <v>79</v>
      </c>
      <c r="B11" s="102"/>
      <c r="C11" s="121">
        <v>1000501</v>
      </c>
      <c r="D11" s="122"/>
      <c r="E11" s="26"/>
      <c r="F11" s="26">
        <v>52671</v>
      </c>
      <c r="G11" s="26">
        <v>49118</v>
      </c>
      <c r="H11" s="26">
        <v>126434</v>
      </c>
      <c r="I11" s="26">
        <v>228223</v>
      </c>
      <c r="J11" s="26">
        <v>62263</v>
      </c>
      <c r="K11" s="26">
        <v>69478</v>
      </c>
      <c r="L11" s="26">
        <v>125950</v>
      </c>
      <c r="M11" s="26">
        <v>257691</v>
      </c>
      <c r="N11" s="26">
        <v>98961</v>
      </c>
      <c r="O11" s="26">
        <v>67420</v>
      </c>
      <c r="P11" s="26">
        <v>77740</v>
      </c>
      <c r="Q11" s="26">
        <v>244121</v>
      </c>
      <c r="R11" s="26">
        <v>87726</v>
      </c>
      <c r="S11" s="26">
        <v>98947</v>
      </c>
      <c r="T11" s="26"/>
      <c r="U11" s="26">
        <v>186673</v>
      </c>
      <c r="V11" s="26">
        <v>916708</v>
      </c>
      <c r="W11" s="26"/>
      <c r="X11" s="26">
        <v>916708</v>
      </c>
      <c r="Y11" s="106">
        <v>0</v>
      </c>
      <c r="Z11" s="121"/>
    </row>
    <row r="12" spans="1:26" ht="13.5">
      <c r="A12" s="104" t="s">
        <v>80</v>
      </c>
      <c r="B12" s="102"/>
      <c r="C12" s="121">
        <v>994847</v>
      </c>
      <c r="D12" s="122"/>
      <c r="E12" s="26"/>
      <c r="F12" s="26">
        <v>53267</v>
      </c>
      <c r="G12" s="26">
        <v>111333</v>
      </c>
      <c r="H12" s="26">
        <v>57585</v>
      </c>
      <c r="I12" s="26">
        <v>222185</v>
      </c>
      <c r="J12" s="26">
        <v>44322</v>
      </c>
      <c r="K12" s="26">
        <v>33885</v>
      </c>
      <c r="L12" s="26">
        <v>32845</v>
      </c>
      <c r="M12" s="26">
        <v>111052</v>
      </c>
      <c r="N12" s="26">
        <v>136723</v>
      </c>
      <c r="O12" s="26">
        <v>86552</v>
      </c>
      <c r="P12" s="26">
        <v>62610</v>
      </c>
      <c r="Q12" s="26">
        <v>285885</v>
      </c>
      <c r="R12" s="26">
        <v>90136</v>
      </c>
      <c r="S12" s="26">
        <v>73521</v>
      </c>
      <c r="T12" s="26"/>
      <c r="U12" s="26">
        <v>163657</v>
      </c>
      <c r="V12" s="26">
        <v>782779</v>
      </c>
      <c r="W12" s="26"/>
      <c r="X12" s="26">
        <v>782779</v>
      </c>
      <c r="Y12" s="106">
        <v>0</v>
      </c>
      <c r="Z12" s="121"/>
    </row>
    <row r="13" spans="1:26" ht="13.5">
      <c r="A13" s="104" t="s">
        <v>81</v>
      </c>
      <c r="B13" s="102"/>
      <c r="C13" s="121">
        <v>396727</v>
      </c>
      <c r="D13" s="122"/>
      <c r="E13" s="26">
        <v>959000</v>
      </c>
      <c r="F13" s="26">
        <v>39689</v>
      </c>
      <c r="G13" s="26">
        <v>35802</v>
      </c>
      <c r="H13" s="26">
        <v>32137</v>
      </c>
      <c r="I13" s="26">
        <v>107628</v>
      </c>
      <c r="J13" s="26">
        <v>33879</v>
      </c>
      <c r="K13" s="26">
        <v>35299</v>
      </c>
      <c r="L13" s="26">
        <v>33966</v>
      </c>
      <c r="M13" s="26">
        <v>103144</v>
      </c>
      <c r="N13" s="26">
        <v>42741</v>
      </c>
      <c r="O13" s="26">
        <v>46071</v>
      </c>
      <c r="P13" s="26">
        <v>39419</v>
      </c>
      <c r="Q13" s="26">
        <v>128231</v>
      </c>
      <c r="R13" s="26">
        <v>33116</v>
      </c>
      <c r="S13" s="26">
        <v>42422</v>
      </c>
      <c r="T13" s="26"/>
      <c r="U13" s="26">
        <v>75538</v>
      </c>
      <c r="V13" s="26">
        <v>414541</v>
      </c>
      <c r="W13" s="26">
        <v>959000</v>
      </c>
      <c r="X13" s="26">
        <v>-544459</v>
      </c>
      <c r="Y13" s="106">
        <v>-56.77</v>
      </c>
      <c r="Z13" s="121">
        <v>959000</v>
      </c>
    </row>
    <row r="14" spans="1:26" ht="13.5">
      <c r="A14" s="104" t="s">
        <v>82</v>
      </c>
      <c r="B14" s="102"/>
      <c r="C14" s="123"/>
      <c r="D14" s="124">
        <v>940822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379262</v>
      </c>
      <c r="D15" s="120">
        <f t="shared" si="2"/>
        <v>0</v>
      </c>
      <c r="E15" s="66">
        <f t="shared" si="2"/>
        <v>1583000</v>
      </c>
      <c r="F15" s="66">
        <f t="shared" si="2"/>
        <v>105044</v>
      </c>
      <c r="G15" s="66">
        <f t="shared" si="2"/>
        <v>104825</v>
      </c>
      <c r="H15" s="66">
        <f t="shared" si="2"/>
        <v>99395</v>
      </c>
      <c r="I15" s="66">
        <f t="shared" si="2"/>
        <v>309264</v>
      </c>
      <c r="J15" s="66">
        <f t="shared" si="2"/>
        <v>97491</v>
      </c>
      <c r="K15" s="66">
        <f t="shared" si="2"/>
        <v>100530</v>
      </c>
      <c r="L15" s="66">
        <f t="shared" si="2"/>
        <v>101625</v>
      </c>
      <c r="M15" s="66">
        <f t="shared" si="2"/>
        <v>299646</v>
      </c>
      <c r="N15" s="66">
        <f t="shared" si="2"/>
        <v>100823</v>
      </c>
      <c r="O15" s="66">
        <f t="shared" si="2"/>
        <v>103674</v>
      </c>
      <c r="P15" s="66">
        <f t="shared" si="2"/>
        <v>98945</v>
      </c>
      <c r="Q15" s="66">
        <f t="shared" si="2"/>
        <v>303442</v>
      </c>
      <c r="R15" s="66">
        <f t="shared" si="2"/>
        <v>103737</v>
      </c>
      <c r="S15" s="66">
        <f t="shared" si="2"/>
        <v>225980</v>
      </c>
      <c r="T15" s="66">
        <f t="shared" si="2"/>
        <v>0</v>
      </c>
      <c r="U15" s="66">
        <f t="shared" si="2"/>
        <v>329717</v>
      </c>
      <c r="V15" s="66">
        <f t="shared" si="2"/>
        <v>1242069</v>
      </c>
      <c r="W15" s="66">
        <f t="shared" si="2"/>
        <v>1583000</v>
      </c>
      <c r="X15" s="66">
        <f t="shared" si="2"/>
        <v>-340931</v>
      </c>
      <c r="Y15" s="103">
        <f>+IF(W15&lt;&gt;0,+(X15/W15)*100,0)</f>
        <v>-21.537018319646243</v>
      </c>
      <c r="Z15" s="119">
        <f>SUM(Z16:Z18)</f>
        <v>1583000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>
        <v>379262</v>
      </c>
      <c r="D17" s="122"/>
      <c r="E17" s="26">
        <v>913000</v>
      </c>
      <c r="F17" s="26">
        <v>6437</v>
      </c>
      <c r="G17" s="26">
        <v>6377</v>
      </c>
      <c r="H17" s="26">
        <v>2287</v>
      </c>
      <c r="I17" s="26">
        <v>15101</v>
      </c>
      <c r="J17" s="26">
        <v>439</v>
      </c>
      <c r="K17" s="26">
        <v>2600</v>
      </c>
      <c r="L17" s="26">
        <v>3776</v>
      </c>
      <c r="M17" s="26">
        <v>6815</v>
      </c>
      <c r="N17" s="26">
        <v>2987</v>
      </c>
      <c r="O17" s="26">
        <v>5764</v>
      </c>
      <c r="P17" s="26">
        <v>1035</v>
      </c>
      <c r="Q17" s="26">
        <v>9786</v>
      </c>
      <c r="R17" s="26">
        <v>5772</v>
      </c>
      <c r="S17" s="26">
        <v>127974</v>
      </c>
      <c r="T17" s="26"/>
      <c r="U17" s="26">
        <v>133746</v>
      </c>
      <c r="V17" s="26">
        <v>165448</v>
      </c>
      <c r="W17" s="26">
        <v>913000</v>
      </c>
      <c r="X17" s="26">
        <v>-747552</v>
      </c>
      <c r="Y17" s="106">
        <v>-81.88</v>
      </c>
      <c r="Z17" s="121">
        <v>913000</v>
      </c>
    </row>
    <row r="18" spans="1:26" ht="13.5">
      <c r="A18" s="104" t="s">
        <v>86</v>
      </c>
      <c r="B18" s="102"/>
      <c r="C18" s="121"/>
      <c r="D18" s="122"/>
      <c r="E18" s="26">
        <v>670000</v>
      </c>
      <c r="F18" s="26">
        <v>98607</v>
      </c>
      <c r="G18" s="26">
        <v>98448</v>
      </c>
      <c r="H18" s="26">
        <v>97108</v>
      </c>
      <c r="I18" s="26">
        <v>294163</v>
      </c>
      <c r="J18" s="26">
        <v>97052</v>
      </c>
      <c r="K18" s="26">
        <v>97930</v>
      </c>
      <c r="L18" s="26">
        <v>97849</v>
      </c>
      <c r="M18" s="26">
        <v>292831</v>
      </c>
      <c r="N18" s="26">
        <v>97836</v>
      </c>
      <c r="O18" s="26">
        <v>97910</v>
      </c>
      <c r="P18" s="26">
        <v>97910</v>
      </c>
      <c r="Q18" s="26">
        <v>293656</v>
      </c>
      <c r="R18" s="26">
        <v>97965</v>
      </c>
      <c r="S18" s="26">
        <v>98006</v>
      </c>
      <c r="T18" s="26"/>
      <c r="U18" s="26">
        <v>195971</v>
      </c>
      <c r="V18" s="26">
        <v>1076621</v>
      </c>
      <c r="W18" s="26">
        <v>670000</v>
      </c>
      <c r="X18" s="26">
        <v>406621</v>
      </c>
      <c r="Y18" s="106">
        <v>60.69</v>
      </c>
      <c r="Z18" s="121">
        <v>670000</v>
      </c>
    </row>
    <row r="19" spans="1:26" ht="13.5">
      <c r="A19" s="101" t="s">
        <v>87</v>
      </c>
      <c r="B19" s="108"/>
      <c r="C19" s="119">
        <f aca="true" t="shared" si="3" ref="C19:X19">SUM(C20:C23)</f>
        <v>8233163</v>
      </c>
      <c r="D19" s="120">
        <f t="shared" si="3"/>
        <v>9319841</v>
      </c>
      <c r="E19" s="66">
        <f t="shared" si="3"/>
        <v>8098670</v>
      </c>
      <c r="F19" s="66">
        <f t="shared" si="3"/>
        <v>770343</v>
      </c>
      <c r="G19" s="66">
        <f t="shared" si="3"/>
        <v>679849</v>
      </c>
      <c r="H19" s="66">
        <f t="shared" si="3"/>
        <v>737642</v>
      </c>
      <c r="I19" s="66">
        <f t="shared" si="3"/>
        <v>2187834</v>
      </c>
      <c r="J19" s="66">
        <f t="shared" si="3"/>
        <v>733782</v>
      </c>
      <c r="K19" s="66">
        <f t="shared" si="3"/>
        <v>577507</v>
      </c>
      <c r="L19" s="66">
        <f t="shared" si="3"/>
        <v>739946</v>
      </c>
      <c r="M19" s="66">
        <f t="shared" si="3"/>
        <v>2051235</v>
      </c>
      <c r="N19" s="66">
        <f t="shared" si="3"/>
        <v>683369</v>
      </c>
      <c r="O19" s="66">
        <f t="shared" si="3"/>
        <v>368999</v>
      </c>
      <c r="P19" s="66">
        <f t="shared" si="3"/>
        <v>901126</v>
      </c>
      <c r="Q19" s="66">
        <f t="shared" si="3"/>
        <v>1953494</v>
      </c>
      <c r="R19" s="66">
        <f t="shared" si="3"/>
        <v>713764</v>
      </c>
      <c r="S19" s="66">
        <f t="shared" si="3"/>
        <v>670802</v>
      </c>
      <c r="T19" s="66">
        <f t="shared" si="3"/>
        <v>0</v>
      </c>
      <c r="U19" s="66">
        <f t="shared" si="3"/>
        <v>1384566</v>
      </c>
      <c r="V19" s="66">
        <f t="shared" si="3"/>
        <v>7577129</v>
      </c>
      <c r="W19" s="66">
        <f t="shared" si="3"/>
        <v>8098670</v>
      </c>
      <c r="X19" s="66">
        <f t="shared" si="3"/>
        <v>-521541</v>
      </c>
      <c r="Y19" s="103">
        <f>+IF(W19&lt;&gt;0,+(X19/W19)*100,0)</f>
        <v>-6.439835182813969</v>
      </c>
      <c r="Z19" s="119">
        <f>SUM(Z20:Z23)</f>
        <v>8098670</v>
      </c>
    </row>
    <row r="20" spans="1:26" ht="13.5">
      <c r="A20" s="104" t="s">
        <v>88</v>
      </c>
      <c r="B20" s="102"/>
      <c r="C20" s="121">
        <v>7218612</v>
      </c>
      <c r="D20" s="122">
        <v>8166078</v>
      </c>
      <c r="E20" s="26">
        <v>8098000</v>
      </c>
      <c r="F20" s="26">
        <v>770343</v>
      </c>
      <c r="G20" s="26">
        <v>679849</v>
      </c>
      <c r="H20" s="26">
        <v>737642</v>
      </c>
      <c r="I20" s="26">
        <v>2187834</v>
      </c>
      <c r="J20" s="26">
        <v>733782</v>
      </c>
      <c r="K20" s="26">
        <v>577507</v>
      </c>
      <c r="L20" s="26">
        <v>739946</v>
      </c>
      <c r="M20" s="26">
        <v>2051235</v>
      </c>
      <c r="N20" s="26">
        <v>683369</v>
      </c>
      <c r="O20" s="26">
        <v>368999</v>
      </c>
      <c r="P20" s="26">
        <v>901126</v>
      </c>
      <c r="Q20" s="26">
        <v>1953494</v>
      </c>
      <c r="R20" s="26">
        <v>713764</v>
      </c>
      <c r="S20" s="26">
        <v>670802</v>
      </c>
      <c r="T20" s="26"/>
      <c r="U20" s="26">
        <v>1384566</v>
      </c>
      <c r="V20" s="26">
        <v>7577129</v>
      </c>
      <c r="W20" s="26">
        <v>8098000</v>
      </c>
      <c r="X20" s="26">
        <v>-520871</v>
      </c>
      <c r="Y20" s="106">
        <v>-6.43</v>
      </c>
      <c r="Z20" s="121">
        <v>8098000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>
        <v>670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>
        <v>670</v>
      </c>
      <c r="X22" s="125">
        <v>-670</v>
      </c>
      <c r="Y22" s="107">
        <v>-100</v>
      </c>
      <c r="Z22" s="123">
        <v>670</v>
      </c>
    </row>
    <row r="23" spans="1:26" ht="13.5">
      <c r="A23" s="104" t="s">
        <v>91</v>
      </c>
      <c r="B23" s="102"/>
      <c r="C23" s="121">
        <v>1014551</v>
      </c>
      <c r="D23" s="122">
        <v>1153763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37081013</v>
      </c>
      <c r="D25" s="139">
        <f t="shared" si="4"/>
        <v>26769192</v>
      </c>
      <c r="E25" s="39">
        <f t="shared" si="4"/>
        <v>46675670</v>
      </c>
      <c r="F25" s="39">
        <f t="shared" si="4"/>
        <v>1554561</v>
      </c>
      <c r="G25" s="39">
        <f t="shared" si="4"/>
        <v>1515285</v>
      </c>
      <c r="H25" s="39">
        <f t="shared" si="4"/>
        <v>1530663</v>
      </c>
      <c r="I25" s="39">
        <f t="shared" si="4"/>
        <v>4600509</v>
      </c>
      <c r="J25" s="39">
        <f t="shared" si="4"/>
        <v>1511782</v>
      </c>
      <c r="K25" s="39">
        <f t="shared" si="4"/>
        <v>1331870</v>
      </c>
      <c r="L25" s="39">
        <f t="shared" si="4"/>
        <v>1546268</v>
      </c>
      <c r="M25" s="39">
        <f t="shared" si="4"/>
        <v>4389920</v>
      </c>
      <c r="N25" s="39">
        <f t="shared" si="4"/>
        <v>7321087</v>
      </c>
      <c r="O25" s="39">
        <f t="shared" si="4"/>
        <v>3726026</v>
      </c>
      <c r="P25" s="39">
        <f t="shared" si="4"/>
        <v>2006632</v>
      </c>
      <c r="Q25" s="39">
        <f t="shared" si="4"/>
        <v>13053745</v>
      </c>
      <c r="R25" s="39">
        <f t="shared" si="4"/>
        <v>2043239</v>
      </c>
      <c r="S25" s="39">
        <f t="shared" si="4"/>
        <v>2130255</v>
      </c>
      <c r="T25" s="39">
        <f t="shared" si="4"/>
        <v>0</v>
      </c>
      <c r="U25" s="39">
        <f t="shared" si="4"/>
        <v>4173494</v>
      </c>
      <c r="V25" s="39">
        <f t="shared" si="4"/>
        <v>26217668</v>
      </c>
      <c r="W25" s="39">
        <f t="shared" si="4"/>
        <v>46675670</v>
      </c>
      <c r="X25" s="39">
        <f t="shared" si="4"/>
        <v>-20458002</v>
      </c>
      <c r="Y25" s="140">
        <f>+IF(W25&lt;&gt;0,+(X25/W25)*100,0)</f>
        <v>-43.83011963191959</v>
      </c>
      <c r="Z25" s="138">
        <f>+Z5+Z9+Z15+Z19+Z24</f>
        <v>46675670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23424496</v>
      </c>
      <c r="D28" s="120">
        <f t="shared" si="5"/>
        <v>21640842</v>
      </c>
      <c r="E28" s="66">
        <f t="shared" si="5"/>
        <v>34054000</v>
      </c>
      <c r="F28" s="66">
        <f t="shared" si="5"/>
        <v>495922</v>
      </c>
      <c r="G28" s="66">
        <f t="shared" si="5"/>
        <v>634364</v>
      </c>
      <c r="H28" s="66">
        <f t="shared" si="5"/>
        <v>1040515</v>
      </c>
      <c r="I28" s="66">
        <f t="shared" si="5"/>
        <v>2170801</v>
      </c>
      <c r="J28" s="66">
        <f t="shared" si="5"/>
        <v>874725</v>
      </c>
      <c r="K28" s="66">
        <f t="shared" si="5"/>
        <v>807554</v>
      </c>
      <c r="L28" s="66">
        <f t="shared" si="5"/>
        <v>944781</v>
      </c>
      <c r="M28" s="66">
        <f t="shared" si="5"/>
        <v>2627060</v>
      </c>
      <c r="N28" s="66">
        <f t="shared" si="5"/>
        <v>786946</v>
      </c>
      <c r="O28" s="66">
        <f t="shared" si="5"/>
        <v>702087</v>
      </c>
      <c r="P28" s="66">
        <f t="shared" si="5"/>
        <v>1139881</v>
      </c>
      <c r="Q28" s="66">
        <f t="shared" si="5"/>
        <v>2628914</v>
      </c>
      <c r="R28" s="66">
        <f t="shared" si="5"/>
        <v>643919</v>
      </c>
      <c r="S28" s="66">
        <f t="shared" si="5"/>
        <v>797622</v>
      </c>
      <c r="T28" s="66">
        <f t="shared" si="5"/>
        <v>0</v>
      </c>
      <c r="U28" s="66">
        <f t="shared" si="5"/>
        <v>1441541</v>
      </c>
      <c r="V28" s="66">
        <f t="shared" si="5"/>
        <v>8868316</v>
      </c>
      <c r="W28" s="66">
        <f t="shared" si="5"/>
        <v>34054000</v>
      </c>
      <c r="X28" s="66">
        <f t="shared" si="5"/>
        <v>-25185684</v>
      </c>
      <c r="Y28" s="103">
        <f>+IF(W28&lt;&gt;0,+(X28/W28)*100,0)</f>
        <v>-73.95807834615611</v>
      </c>
      <c r="Z28" s="119">
        <f>SUM(Z29:Z31)</f>
        <v>34054000</v>
      </c>
    </row>
    <row r="29" spans="1:26" ht="13.5">
      <c r="A29" s="104" t="s">
        <v>74</v>
      </c>
      <c r="B29" s="102"/>
      <c r="C29" s="121">
        <v>14454177</v>
      </c>
      <c r="D29" s="122">
        <v>9346021</v>
      </c>
      <c r="E29" s="26">
        <v>9304000</v>
      </c>
      <c r="F29" s="26">
        <v>95151</v>
      </c>
      <c r="G29" s="26">
        <v>127043</v>
      </c>
      <c r="H29" s="26">
        <v>113383</v>
      </c>
      <c r="I29" s="26">
        <v>335577</v>
      </c>
      <c r="J29" s="26">
        <v>232407</v>
      </c>
      <c r="K29" s="26">
        <v>143619</v>
      </c>
      <c r="L29" s="26">
        <v>87889</v>
      </c>
      <c r="M29" s="26">
        <v>463915</v>
      </c>
      <c r="N29" s="26">
        <v>260581</v>
      </c>
      <c r="O29" s="26">
        <v>200806</v>
      </c>
      <c r="P29" s="26">
        <v>146286</v>
      </c>
      <c r="Q29" s="26">
        <v>607673</v>
      </c>
      <c r="R29" s="26">
        <v>140667</v>
      </c>
      <c r="S29" s="26">
        <v>102274</v>
      </c>
      <c r="T29" s="26"/>
      <c r="U29" s="26">
        <v>242941</v>
      </c>
      <c r="V29" s="26">
        <v>1650106</v>
      </c>
      <c r="W29" s="26">
        <v>9304000</v>
      </c>
      <c r="X29" s="26">
        <v>-7653894</v>
      </c>
      <c r="Y29" s="106">
        <v>-82.26</v>
      </c>
      <c r="Z29" s="121">
        <v>9304000</v>
      </c>
    </row>
    <row r="30" spans="1:26" ht="13.5">
      <c r="A30" s="104" t="s">
        <v>75</v>
      </c>
      <c r="B30" s="102"/>
      <c r="C30" s="123">
        <v>6768754</v>
      </c>
      <c r="D30" s="124">
        <v>8061278</v>
      </c>
      <c r="E30" s="125">
        <v>10147000</v>
      </c>
      <c r="F30" s="125">
        <v>280726</v>
      </c>
      <c r="G30" s="125">
        <v>367165</v>
      </c>
      <c r="H30" s="125">
        <v>703901</v>
      </c>
      <c r="I30" s="125">
        <v>1351792</v>
      </c>
      <c r="J30" s="125">
        <v>510598</v>
      </c>
      <c r="K30" s="125">
        <v>492052</v>
      </c>
      <c r="L30" s="125">
        <v>665905</v>
      </c>
      <c r="M30" s="125">
        <v>1668555</v>
      </c>
      <c r="N30" s="125">
        <v>337389</v>
      </c>
      <c r="O30" s="125">
        <v>366292</v>
      </c>
      <c r="P30" s="125">
        <v>837372</v>
      </c>
      <c r="Q30" s="125">
        <v>1541053</v>
      </c>
      <c r="R30" s="125">
        <v>344182</v>
      </c>
      <c r="S30" s="125">
        <v>530187</v>
      </c>
      <c r="T30" s="125"/>
      <c r="U30" s="125">
        <v>874369</v>
      </c>
      <c r="V30" s="125">
        <v>5435769</v>
      </c>
      <c r="W30" s="125">
        <v>10147000</v>
      </c>
      <c r="X30" s="125">
        <v>-4711231</v>
      </c>
      <c r="Y30" s="107">
        <v>-46.43</v>
      </c>
      <c r="Z30" s="123">
        <v>10147000</v>
      </c>
    </row>
    <row r="31" spans="1:26" ht="13.5">
      <c r="A31" s="104" t="s">
        <v>76</v>
      </c>
      <c r="B31" s="102"/>
      <c r="C31" s="121">
        <v>2201565</v>
      </c>
      <c r="D31" s="122">
        <v>4233543</v>
      </c>
      <c r="E31" s="26">
        <v>14603000</v>
      </c>
      <c r="F31" s="26">
        <v>120045</v>
      </c>
      <c r="G31" s="26">
        <v>140156</v>
      </c>
      <c r="H31" s="26">
        <v>223231</v>
      </c>
      <c r="I31" s="26">
        <v>483432</v>
      </c>
      <c r="J31" s="26">
        <v>131720</v>
      </c>
      <c r="K31" s="26">
        <v>171883</v>
      </c>
      <c r="L31" s="26">
        <v>190987</v>
      </c>
      <c r="M31" s="26">
        <v>494590</v>
      </c>
      <c r="N31" s="26">
        <v>188976</v>
      </c>
      <c r="O31" s="26">
        <v>134989</v>
      </c>
      <c r="P31" s="26">
        <v>156223</v>
      </c>
      <c r="Q31" s="26">
        <v>480188</v>
      </c>
      <c r="R31" s="26">
        <v>159070</v>
      </c>
      <c r="S31" s="26">
        <v>165161</v>
      </c>
      <c r="T31" s="26"/>
      <c r="U31" s="26">
        <v>324231</v>
      </c>
      <c r="V31" s="26">
        <v>1782441</v>
      </c>
      <c r="W31" s="26">
        <v>14603000</v>
      </c>
      <c r="X31" s="26">
        <v>-12820559</v>
      </c>
      <c r="Y31" s="106">
        <v>-87.79</v>
      </c>
      <c r="Z31" s="121">
        <v>14603000</v>
      </c>
    </row>
    <row r="32" spans="1:26" ht="13.5">
      <c r="A32" s="101" t="s">
        <v>77</v>
      </c>
      <c r="B32" s="102"/>
      <c r="C32" s="119">
        <f aca="true" t="shared" si="6" ref="C32:X32">SUM(C33:C37)</f>
        <v>4472102</v>
      </c>
      <c r="D32" s="120">
        <f t="shared" si="6"/>
        <v>3256738</v>
      </c>
      <c r="E32" s="66">
        <f t="shared" si="6"/>
        <v>0</v>
      </c>
      <c r="F32" s="66">
        <f t="shared" si="6"/>
        <v>399169</v>
      </c>
      <c r="G32" s="66">
        <f t="shared" si="6"/>
        <v>307157</v>
      </c>
      <c r="H32" s="66">
        <f t="shared" si="6"/>
        <v>389406</v>
      </c>
      <c r="I32" s="66">
        <f t="shared" si="6"/>
        <v>1095732</v>
      </c>
      <c r="J32" s="66">
        <f t="shared" si="6"/>
        <v>377513</v>
      </c>
      <c r="K32" s="66">
        <f t="shared" si="6"/>
        <v>360690</v>
      </c>
      <c r="L32" s="66">
        <f t="shared" si="6"/>
        <v>650197</v>
      </c>
      <c r="M32" s="66">
        <f t="shared" si="6"/>
        <v>1388400</v>
      </c>
      <c r="N32" s="66">
        <f t="shared" si="6"/>
        <v>459155</v>
      </c>
      <c r="O32" s="66">
        <f t="shared" si="6"/>
        <v>438824</v>
      </c>
      <c r="P32" s="66">
        <f t="shared" si="6"/>
        <v>376701</v>
      </c>
      <c r="Q32" s="66">
        <f t="shared" si="6"/>
        <v>1274680</v>
      </c>
      <c r="R32" s="66">
        <f t="shared" si="6"/>
        <v>412078</v>
      </c>
      <c r="S32" s="66">
        <f t="shared" si="6"/>
        <v>428364</v>
      </c>
      <c r="T32" s="66">
        <f t="shared" si="6"/>
        <v>0</v>
      </c>
      <c r="U32" s="66">
        <f t="shared" si="6"/>
        <v>840442</v>
      </c>
      <c r="V32" s="66">
        <f t="shared" si="6"/>
        <v>4599254</v>
      </c>
      <c r="W32" s="66">
        <f t="shared" si="6"/>
        <v>0</v>
      </c>
      <c r="X32" s="66">
        <f t="shared" si="6"/>
        <v>4599254</v>
      </c>
      <c r="Y32" s="103">
        <f>+IF(W32&lt;&gt;0,+(X32/W32)*100,0)</f>
        <v>0</v>
      </c>
      <c r="Z32" s="119">
        <f>SUM(Z33:Z37)</f>
        <v>0</v>
      </c>
    </row>
    <row r="33" spans="1:26" ht="13.5">
      <c r="A33" s="104" t="s">
        <v>78</v>
      </c>
      <c r="B33" s="102"/>
      <c r="C33" s="121">
        <v>140002</v>
      </c>
      <c r="D33" s="122">
        <v>200548</v>
      </c>
      <c r="E33" s="26"/>
      <c r="F33" s="26">
        <v>39349</v>
      </c>
      <c r="G33" s="26">
        <v>15240</v>
      </c>
      <c r="H33" s="26">
        <v>15920</v>
      </c>
      <c r="I33" s="26">
        <v>70509</v>
      </c>
      <c r="J33" s="26">
        <v>19832</v>
      </c>
      <c r="K33" s="26">
        <v>15912</v>
      </c>
      <c r="L33" s="26">
        <v>32636</v>
      </c>
      <c r="M33" s="26">
        <v>68380</v>
      </c>
      <c r="N33" s="26">
        <v>26594</v>
      </c>
      <c r="O33" s="26">
        <v>23971</v>
      </c>
      <c r="P33" s="26">
        <v>13081</v>
      </c>
      <c r="Q33" s="26">
        <v>63646</v>
      </c>
      <c r="R33" s="26">
        <v>14274</v>
      </c>
      <c r="S33" s="26">
        <v>17242</v>
      </c>
      <c r="T33" s="26"/>
      <c r="U33" s="26">
        <v>31516</v>
      </c>
      <c r="V33" s="26">
        <v>234051</v>
      </c>
      <c r="W33" s="26"/>
      <c r="X33" s="26">
        <v>234051</v>
      </c>
      <c r="Y33" s="106">
        <v>0</v>
      </c>
      <c r="Z33" s="121"/>
    </row>
    <row r="34" spans="1:26" ht="13.5">
      <c r="A34" s="104" t="s">
        <v>79</v>
      </c>
      <c r="B34" s="102"/>
      <c r="C34" s="121">
        <v>2643362</v>
      </c>
      <c r="D34" s="122"/>
      <c r="E34" s="26"/>
      <c r="F34" s="26">
        <v>208378</v>
      </c>
      <c r="G34" s="26">
        <v>182175</v>
      </c>
      <c r="H34" s="26">
        <v>235017</v>
      </c>
      <c r="I34" s="26">
        <v>625570</v>
      </c>
      <c r="J34" s="26">
        <v>258739</v>
      </c>
      <c r="K34" s="26">
        <v>220495</v>
      </c>
      <c r="L34" s="26">
        <v>413656</v>
      </c>
      <c r="M34" s="26">
        <v>892890</v>
      </c>
      <c r="N34" s="26">
        <v>311213</v>
      </c>
      <c r="O34" s="26">
        <v>266859</v>
      </c>
      <c r="P34" s="26">
        <v>254267</v>
      </c>
      <c r="Q34" s="26">
        <v>832339</v>
      </c>
      <c r="R34" s="26">
        <v>268194</v>
      </c>
      <c r="S34" s="26">
        <v>280630</v>
      </c>
      <c r="T34" s="26"/>
      <c r="U34" s="26">
        <v>548824</v>
      </c>
      <c r="V34" s="26">
        <v>2899623</v>
      </c>
      <c r="W34" s="26"/>
      <c r="X34" s="26">
        <v>2899623</v>
      </c>
      <c r="Y34" s="106">
        <v>0</v>
      </c>
      <c r="Z34" s="121"/>
    </row>
    <row r="35" spans="1:26" ht="13.5">
      <c r="A35" s="104" t="s">
        <v>80</v>
      </c>
      <c r="B35" s="102"/>
      <c r="C35" s="121">
        <v>1365132</v>
      </c>
      <c r="D35" s="122"/>
      <c r="E35" s="26"/>
      <c r="F35" s="26">
        <v>145372</v>
      </c>
      <c r="G35" s="26">
        <v>108319</v>
      </c>
      <c r="H35" s="26">
        <v>104217</v>
      </c>
      <c r="I35" s="26">
        <v>357908</v>
      </c>
      <c r="J35" s="26">
        <v>87996</v>
      </c>
      <c r="K35" s="26">
        <v>101834</v>
      </c>
      <c r="L35" s="26">
        <v>204199</v>
      </c>
      <c r="M35" s="26">
        <v>394029</v>
      </c>
      <c r="N35" s="26">
        <v>103626</v>
      </c>
      <c r="O35" s="26">
        <v>132141</v>
      </c>
      <c r="P35" s="26">
        <v>95914</v>
      </c>
      <c r="Q35" s="26">
        <v>331681</v>
      </c>
      <c r="R35" s="26">
        <v>110395</v>
      </c>
      <c r="S35" s="26">
        <v>118619</v>
      </c>
      <c r="T35" s="26"/>
      <c r="U35" s="26">
        <v>229014</v>
      </c>
      <c r="V35" s="26">
        <v>1312632</v>
      </c>
      <c r="W35" s="26"/>
      <c r="X35" s="26">
        <v>1312632</v>
      </c>
      <c r="Y35" s="106">
        <v>0</v>
      </c>
      <c r="Z35" s="121"/>
    </row>
    <row r="36" spans="1:26" ht="13.5">
      <c r="A36" s="104" t="s">
        <v>81</v>
      </c>
      <c r="B36" s="102"/>
      <c r="C36" s="121">
        <v>323606</v>
      </c>
      <c r="D36" s="122"/>
      <c r="E36" s="26"/>
      <c r="F36" s="26">
        <v>6070</v>
      </c>
      <c r="G36" s="26">
        <v>1423</v>
      </c>
      <c r="H36" s="26">
        <v>34252</v>
      </c>
      <c r="I36" s="26">
        <v>41745</v>
      </c>
      <c r="J36" s="26">
        <v>10946</v>
      </c>
      <c r="K36" s="26">
        <v>22449</v>
      </c>
      <c r="L36" s="26">
        <v>-294</v>
      </c>
      <c r="M36" s="26">
        <v>33101</v>
      </c>
      <c r="N36" s="26">
        <v>17722</v>
      </c>
      <c r="O36" s="26">
        <v>15853</v>
      </c>
      <c r="P36" s="26">
        <v>13439</v>
      </c>
      <c r="Q36" s="26">
        <v>47014</v>
      </c>
      <c r="R36" s="26">
        <v>19215</v>
      </c>
      <c r="S36" s="26">
        <v>11873</v>
      </c>
      <c r="T36" s="26"/>
      <c r="U36" s="26">
        <v>31088</v>
      </c>
      <c r="V36" s="26">
        <v>152948</v>
      </c>
      <c r="W36" s="26"/>
      <c r="X36" s="26">
        <v>152948</v>
      </c>
      <c r="Y36" s="106">
        <v>0</v>
      </c>
      <c r="Z36" s="121"/>
    </row>
    <row r="37" spans="1:26" ht="13.5">
      <c r="A37" s="104" t="s">
        <v>82</v>
      </c>
      <c r="B37" s="102"/>
      <c r="C37" s="123"/>
      <c r="D37" s="124">
        <v>3056190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882533</v>
      </c>
      <c r="D38" s="120">
        <f t="shared" si="7"/>
        <v>0</v>
      </c>
      <c r="E38" s="66">
        <f t="shared" si="7"/>
        <v>0</v>
      </c>
      <c r="F38" s="66">
        <f t="shared" si="7"/>
        <v>229722</v>
      </c>
      <c r="G38" s="66">
        <f t="shared" si="7"/>
        <v>187791</v>
      </c>
      <c r="H38" s="66">
        <f t="shared" si="7"/>
        <v>187563</v>
      </c>
      <c r="I38" s="66">
        <f t="shared" si="7"/>
        <v>605076</v>
      </c>
      <c r="J38" s="66">
        <f t="shared" si="7"/>
        <v>180640</v>
      </c>
      <c r="K38" s="66">
        <f t="shared" si="7"/>
        <v>167325</v>
      </c>
      <c r="L38" s="66">
        <f t="shared" si="7"/>
        <v>610364</v>
      </c>
      <c r="M38" s="66">
        <f t="shared" si="7"/>
        <v>958329</v>
      </c>
      <c r="N38" s="66">
        <f t="shared" si="7"/>
        <v>149830</v>
      </c>
      <c r="O38" s="66">
        <f t="shared" si="7"/>
        <v>215485</v>
      </c>
      <c r="P38" s="66">
        <f t="shared" si="7"/>
        <v>208532</v>
      </c>
      <c r="Q38" s="66">
        <f t="shared" si="7"/>
        <v>573847</v>
      </c>
      <c r="R38" s="66">
        <f t="shared" si="7"/>
        <v>139177</v>
      </c>
      <c r="S38" s="66">
        <f t="shared" si="7"/>
        <v>343642</v>
      </c>
      <c r="T38" s="66">
        <f t="shared" si="7"/>
        <v>0</v>
      </c>
      <c r="U38" s="66">
        <f t="shared" si="7"/>
        <v>482819</v>
      </c>
      <c r="V38" s="66">
        <f t="shared" si="7"/>
        <v>2620071</v>
      </c>
      <c r="W38" s="66">
        <f t="shared" si="7"/>
        <v>0</v>
      </c>
      <c r="X38" s="66">
        <f t="shared" si="7"/>
        <v>2620071</v>
      </c>
      <c r="Y38" s="103">
        <f>+IF(W38&lt;&gt;0,+(X38/W38)*100,0)</f>
        <v>0</v>
      </c>
      <c r="Z38" s="119">
        <f>SUM(Z39:Z41)</f>
        <v>0</v>
      </c>
    </row>
    <row r="39" spans="1:26" ht="13.5">
      <c r="A39" s="104" t="s">
        <v>84</v>
      </c>
      <c r="B39" s="102"/>
      <c r="C39" s="121"/>
      <c r="D39" s="12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106">
        <v>0</v>
      </c>
      <c r="Z39" s="121"/>
    </row>
    <row r="40" spans="1:26" ht="13.5">
      <c r="A40" s="104" t="s">
        <v>85</v>
      </c>
      <c r="B40" s="102"/>
      <c r="C40" s="121">
        <v>882533</v>
      </c>
      <c r="D40" s="122"/>
      <c r="E40" s="26"/>
      <c r="F40" s="26">
        <v>179058</v>
      </c>
      <c r="G40" s="26">
        <v>134966</v>
      </c>
      <c r="H40" s="26">
        <v>137503</v>
      </c>
      <c r="I40" s="26">
        <v>451527</v>
      </c>
      <c r="J40" s="26">
        <v>130876</v>
      </c>
      <c r="K40" s="26">
        <v>140390</v>
      </c>
      <c r="L40" s="26">
        <v>455622</v>
      </c>
      <c r="M40" s="26">
        <v>726888</v>
      </c>
      <c r="N40" s="26">
        <v>127218</v>
      </c>
      <c r="O40" s="26">
        <v>119637</v>
      </c>
      <c r="P40" s="26">
        <v>113130</v>
      </c>
      <c r="Q40" s="26">
        <v>359985</v>
      </c>
      <c r="R40" s="26">
        <v>116158</v>
      </c>
      <c r="S40" s="26">
        <v>219362</v>
      </c>
      <c r="T40" s="26"/>
      <c r="U40" s="26">
        <v>335520</v>
      </c>
      <c r="V40" s="26">
        <v>1873920</v>
      </c>
      <c r="W40" s="26"/>
      <c r="X40" s="26">
        <v>1873920</v>
      </c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>
        <v>50664</v>
      </c>
      <c r="G41" s="26">
        <v>52825</v>
      </c>
      <c r="H41" s="26">
        <v>50060</v>
      </c>
      <c r="I41" s="26">
        <v>153549</v>
      </c>
      <c r="J41" s="26">
        <v>49764</v>
      </c>
      <c r="K41" s="26">
        <v>26935</v>
      </c>
      <c r="L41" s="26">
        <v>154742</v>
      </c>
      <c r="M41" s="26">
        <v>231441</v>
      </c>
      <c r="N41" s="26">
        <v>22612</v>
      </c>
      <c r="O41" s="26">
        <v>95848</v>
      </c>
      <c r="P41" s="26">
        <v>95402</v>
      </c>
      <c r="Q41" s="26">
        <v>213862</v>
      </c>
      <c r="R41" s="26">
        <v>23019</v>
      </c>
      <c r="S41" s="26">
        <v>124280</v>
      </c>
      <c r="T41" s="26"/>
      <c r="U41" s="26">
        <v>147299</v>
      </c>
      <c r="V41" s="26">
        <v>746151</v>
      </c>
      <c r="W41" s="26"/>
      <c r="X41" s="26">
        <v>746151</v>
      </c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7532434</v>
      </c>
      <c r="D42" s="120">
        <f t="shared" si="8"/>
        <v>7135999</v>
      </c>
      <c r="E42" s="66">
        <f t="shared" si="8"/>
        <v>0</v>
      </c>
      <c r="F42" s="66">
        <f t="shared" si="8"/>
        <v>98684</v>
      </c>
      <c r="G42" s="66">
        <f t="shared" si="8"/>
        <v>170929</v>
      </c>
      <c r="H42" s="66">
        <f t="shared" si="8"/>
        <v>1731551</v>
      </c>
      <c r="I42" s="66">
        <f t="shared" si="8"/>
        <v>2001164</v>
      </c>
      <c r="J42" s="66">
        <f t="shared" si="8"/>
        <v>687660</v>
      </c>
      <c r="K42" s="66">
        <f t="shared" si="8"/>
        <v>580860</v>
      </c>
      <c r="L42" s="66">
        <f t="shared" si="8"/>
        <v>1054979</v>
      </c>
      <c r="M42" s="66">
        <f t="shared" si="8"/>
        <v>2323499</v>
      </c>
      <c r="N42" s="66">
        <f t="shared" si="8"/>
        <v>507997</v>
      </c>
      <c r="O42" s="66">
        <f t="shared" si="8"/>
        <v>607530</v>
      </c>
      <c r="P42" s="66">
        <f t="shared" si="8"/>
        <v>594246</v>
      </c>
      <c r="Q42" s="66">
        <f t="shared" si="8"/>
        <v>1709773</v>
      </c>
      <c r="R42" s="66">
        <f t="shared" si="8"/>
        <v>456396</v>
      </c>
      <c r="S42" s="66">
        <f t="shared" si="8"/>
        <v>156929</v>
      </c>
      <c r="T42" s="66">
        <f t="shared" si="8"/>
        <v>0</v>
      </c>
      <c r="U42" s="66">
        <f t="shared" si="8"/>
        <v>613325</v>
      </c>
      <c r="V42" s="66">
        <f t="shared" si="8"/>
        <v>6647761</v>
      </c>
      <c r="W42" s="66">
        <f t="shared" si="8"/>
        <v>0</v>
      </c>
      <c r="X42" s="66">
        <f t="shared" si="8"/>
        <v>6647761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>
        <v>6721285</v>
      </c>
      <c r="D43" s="122">
        <v>6299393</v>
      </c>
      <c r="E43" s="26"/>
      <c r="F43" s="26">
        <v>98684</v>
      </c>
      <c r="G43" s="26">
        <v>170929</v>
      </c>
      <c r="H43" s="26">
        <v>1731551</v>
      </c>
      <c r="I43" s="26">
        <v>2001164</v>
      </c>
      <c r="J43" s="26">
        <v>687660</v>
      </c>
      <c r="K43" s="26">
        <v>580860</v>
      </c>
      <c r="L43" s="26">
        <v>1054979</v>
      </c>
      <c r="M43" s="26">
        <v>2323499</v>
      </c>
      <c r="N43" s="26">
        <v>507997</v>
      </c>
      <c r="O43" s="26">
        <v>607530</v>
      </c>
      <c r="P43" s="26">
        <v>594246</v>
      </c>
      <c r="Q43" s="26">
        <v>1709773</v>
      </c>
      <c r="R43" s="26">
        <v>456396</v>
      </c>
      <c r="S43" s="26">
        <v>156929</v>
      </c>
      <c r="T43" s="26"/>
      <c r="U43" s="26">
        <v>613325</v>
      </c>
      <c r="V43" s="26">
        <v>6647761</v>
      </c>
      <c r="W43" s="26"/>
      <c r="X43" s="26">
        <v>6647761</v>
      </c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>
        <v>811149</v>
      </c>
      <c r="D46" s="122">
        <v>836606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36311565</v>
      </c>
      <c r="D48" s="139">
        <f t="shared" si="9"/>
        <v>32033579</v>
      </c>
      <c r="E48" s="39">
        <f t="shared" si="9"/>
        <v>34054000</v>
      </c>
      <c r="F48" s="39">
        <f t="shared" si="9"/>
        <v>1223497</v>
      </c>
      <c r="G48" s="39">
        <f t="shared" si="9"/>
        <v>1300241</v>
      </c>
      <c r="H48" s="39">
        <f t="shared" si="9"/>
        <v>3349035</v>
      </c>
      <c r="I48" s="39">
        <f t="shared" si="9"/>
        <v>5872773</v>
      </c>
      <c r="J48" s="39">
        <f t="shared" si="9"/>
        <v>2120538</v>
      </c>
      <c r="K48" s="39">
        <f t="shared" si="9"/>
        <v>1916429</v>
      </c>
      <c r="L48" s="39">
        <f t="shared" si="9"/>
        <v>3260321</v>
      </c>
      <c r="M48" s="39">
        <f t="shared" si="9"/>
        <v>7297288</v>
      </c>
      <c r="N48" s="39">
        <f t="shared" si="9"/>
        <v>1903928</v>
      </c>
      <c r="O48" s="39">
        <f t="shared" si="9"/>
        <v>1963926</v>
      </c>
      <c r="P48" s="39">
        <f t="shared" si="9"/>
        <v>2319360</v>
      </c>
      <c r="Q48" s="39">
        <f t="shared" si="9"/>
        <v>6187214</v>
      </c>
      <c r="R48" s="39">
        <f t="shared" si="9"/>
        <v>1651570</v>
      </c>
      <c r="S48" s="39">
        <f t="shared" si="9"/>
        <v>1726557</v>
      </c>
      <c r="T48" s="39">
        <f t="shared" si="9"/>
        <v>0</v>
      </c>
      <c r="U48" s="39">
        <f t="shared" si="9"/>
        <v>3378127</v>
      </c>
      <c r="V48" s="39">
        <f t="shared" si="9"/>
        <v>22735402</v>
      </c>
      <c r="W48" s="39">
        <f t="shared" si="9"/>
        <v>34054000</v>
      </c>
      <c r="X48" s="39">
        <f t="shared" si="9"/>
        <v>-11318598</v>
      </c>
      <c r="Y48" s="140">
        <f>+IF(W48&lt;&gt;0,+(X48/W48)*100,0)</f>
        <v>-33.23720561461209</v>
      </c>
      <c r="Z48" s="138">
        <f>+Z28+Z32+Z38+Z42+Z47</f>
        <v>34054000</v>
      </c>
    </row>
    <row r="49" spans="1:26" ht="13.5">
      <c r="A49" s="114" t="s">
        <v>48</v>
      </c>
      <c r="B49" s="115"/>
      <c r="C49" s="141">
        <f aca="true" t="shared" si="10" ref="C49:X49">+C25-C48</f>
        <v>769448</v>
      </c>
      <c r="D49" s="142">
        <f t="shared" si="10"/>
        <v>-5264387</v>
      </c>
      <c r="E49" s="143">
        <f t="shared" si="10"/>
        <v>12621670</v>
      </c>
      <c r="F49" s="143">
        <f t="shared" si="10"/>
        <v>331064</v>
      </c>
      <c r="G49" s="143">
        <f t="shared" si="10"/>
        <v>215044</v>
      </c>
      <c r="H49" s="143">
        <f t="shared" si="10"/>
        <v>-1818372</v>
      </c>
      <c r="I49" s="143">
        <f t="shared" si="10"/>
        <v>-1272264</v>
      </c>
      <c r="J49" s="143">
        <f t="shared" si="10"/>
        <v>-608756</v>
      </c>
      <c r="K49" s="143">
        <f t="shared" si="10"/>
        <v>-584559</v>
      </c>
      <c r="L49" s="143">
        <f t="shared" si="10"/>
        <v>-1714053</v>
      </c>
      <c r="M49" s="143">
        <f t="shared" si="10"/>
        <v>-2907368</v>
      </c>
      <c r="N49" s="143">
        <f t="shared" si="10"/>
        <v>5417159</v>
      </c>
      <c r="O49" s="143">
        <f t="shared" si="10"/>
        <v>1762100</v>
      </c>
      <c r="P49" s="143">
        <f t="shared" si="10"/>
        <v>-312728</v>
      </c>
      <c r="Q49" s="143">
        <f t="shared" si="10"/>
        <v>6866531</v>
      </c>
      <c r="R49" s="143">
        <f t="shared" si="10"/>
        <v>391669</v>
      </c>
      <c r="S49" s="143">
        <f t="shared" si="10"/>
        <v>403698</v>
      </c>
      <c r="T49" s="143">
        <f t="shared" si="10"/>
        <v>0</v>
      </c>
      <c r="U49" s="143">
        <f t="shared" si="10"/>
        <v>795367</v>
      </c>
      <c r="V49" s="143">
        <f t="shared" si="10"/>
        <v>3482266</v>
      </c>
      <c r="W49" s="143">
        <f>IF(E25=E48,0,W25-W48)</f>
        <v>12621670</v>
      </c>
      <c r="X49" s="143">
        <f t="shared" si="10"/>
        <v>-9139404</v>
      </c>
      <c r="Y49" s="144">
        <f>+IF(W49&lt;&gt;0,+(X49/W49)*100,0)</f>
        <v>-72.41041795578556</v>
      </c>
      <c r="Z49" s="141">
        <f>+Z25-Z48</f>
        <v>12621670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8917229</v>
      </c>
      <c r="D5" s="122">
        <v>8940095</v>
      </c>
      <c r="E5" s="26">
        <v>4895000</v>
      </c>
      <c r="F5" s="26">
        <v>502220</v>
      </c>
      <c r="G5" s="26">
        <v>499516</v>
      </c>
      <c r="H5" s="26">
        <v>499516</v>
      </c>
      <c r="I5" s="26">
        <v>1501252</v>
      </c>
      <c r="J5" s="26">
        <v>499516</v>
      </c>
      <c r="K5" s="26">
        <v>812895</v>
      </c>
      <c r="L5" s="26">
        <v>812895</v>
      </c>
      <c r="M5" s="26">
        <v>2125306</v>
      </c>
      <c r="N5" s="26">
        <v>803041</v>
      </c>
      <c r="O5" s="26">
        <v>810587</v>
      </c>
      <c r="P5" s="26">
        <v>810587</v>
      </c>
      <c r="Q5" s="26">
        <v>2424215</v>
      </c>
      <c r="R5" s="26">
        <v>810587</v>
      </c>
      <c r="S5" s="26">
        <v>796630</v>
      </c>
      <c r="T5" s="26">
        <v>0</v>
      </c>
      <c r="U5" s="26">
        <v>1607217</v>
      </c>
      <c r="V5" s="26">
        <v>7657990</v>
      </c>
      <c r="W5" s="26">
        <v>4895000</v>
      </c>
      <c r="X5" s="26">
        <v>2762990</v>
      </c>
      <c r="Y5" s="106">
        <v>56.45</v>
      </c>
      <c r="Z5" s="121">
        <v>4895000</v>
      </c>
    </row>
    <row r="6" spans="1:26" ht="13.5">
      <c r="A6" s="157" t="s">
        <v>101</v>
      </c>
      <c r="B6" s="158"/>
      <c r="C6" s="121">
        <v>214008</v>
      </c>
      <c r="D6" s="122">
        <v>230000</v>
      </c>
      <c r="E6" s="26">
        <v>230000</v>
      </c>
      <c r="F6" s="26">
        <v>49464</v>
      </c>
      <c r="G6" s="26">
        <v>54874</v>
      </c>
      <c r="H6" s="26">
        <v>1261</v>
      </c>
      <c r="I6" s="26">
        <v>105599</v>
      </c>
      <c r="J6" s="26">
        <v>63405</v>
      </c>
      <c r="K6" s="26">
        <v>1215</v>
      </c>
      <c r="L6" s="26">
        <v>1214</v>
      </c>
      <c r="M6" s="26">
        <v>65834</v>
      </c>
      <c r="N6" s="26">
        <v>1049</v>
      </c>
      <c r="O6" s="26">
        <v>1049</v>
      </c>
      <c r="P6" s="26">
        <v>1029</v>
      </c>
      <c r="Q6" s="26">
        <v>3127</v>
      </c>
      <c r="R6" s="26">
        <v>1018</v>
      </c>
      <c r="S6" s="26">
        <v>1018</v>
      </c>
      <c r="T6" s="26">
        <v>0</v>
      </c>
      <c r="U6" s="26">
        <v>2036</v>
      </c>
      <c r="V6" s="26">
        <v>176596</v>
      </c>
      <c r="W6" s="26">
        <v>230000</v>
      </c>
      <c r="X6" s="26">
        <v>-53404</v>
      </c>
      <c r="Y6" s="106">
        <v>-23.22</v>
      </c>
      <c r="Z6" s="121">
        <v>230000</v>
      </c>
    </row>
    <row r="7" spans="1:26" ht="13.5">
      <c r="A7" s="159" t="s">
        <v>102</v>
      </c>
      <c r="B7" s="158" t="s">
        <v>95</v>
      </c>
      <c r="C7" s="121">
        <v>6767261</v>
      </c>
      <c r="D7" s="122">
        <v>0</v>
      </c>
      <c r="E7" s="26">
        <v>8098000</v>
      </c>
      <c r="F7" s="26">
        <v>768628</v>
      </c>
      <c r="G7" s="26">
        <v>679615</v>
      </c>
      <c r="H7" s="26">
        <v>735226</v>
      </c>
      <c r="I7" s="26">
        <v>2183469</v>
      </c>
      <c r="J7" s="26">
        <v>733575</v>
      </c>
      <c r="K7" s="26">
        <v>577223</v>
      </c>
      <c r="L7" s="26">
        <v>739320</v>
      </c>
      <c r="M7" s="26">
        <v>2050118</v>
      </c>
      <c r="N7" s="26">
        <v>682898</v>
      </c>
      <c r="O7" s="26">
        <v>368298</v>
      </c>
      <c r="P7" s="26">
        <v>894271</v>
      </c>
      <c r="Q7" s="26">
        <v>1945467</v>
      </c>
      <c r="R7" s="26">
        <v>713063</v>
      </c>
      <c r="S7" s="26">
        <v>670565</v>
      </c>
      <c r="T7" s="26">
        <v>0</v>
      </c>
      <c r="U7" s="26">
        <v>1383628</v>
      </c>
      <c r="V7" s="26">
        <v>7562682</v>
      </c>
      <c r="W7" s="26">
        <v>8098000</v>
      </c>
      <c r="X7" s="26">
        <v>-535318</v>
      </c>
      <c r="Y7" s="106">
        <v>-6.61</v>
      </c>
      <c r="Z7" s="121">
        <v>8098000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670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670</v>
      </c>
      <c r="X9" s="26">
        <v>-670</v>
      </c>
      <c r="Y9" s="106">
        <v>-100</v>
      </c>
      <c r="Z9" s="121">
        <v>670</v>
      </c>
    </row>
    <row r="10" spans="1:26" ht="13.5">
      <c r="A10" s="159" t="s">
        <v>105</v>
      </c>
      <c r="B10" s="158" t="s">
        <v>95</v>
      </c>
      <c r="C10" s="121">
        <v>1014551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4780</v>
      </c>
      <c r="D11" s="122">
        <v>26219</v>
      </c>
      <c r="E11" s="26">
        <v>785000</v>
      </c>
      <c r="F11" s="26">
        <v>98607</v>
      </c>
      <c r="G11" s="26">
        <v>98448</v>
      </c>
      <c r="H11" s="26">
        <v>97108</v>
      </c>
      <c r="I11" s="26">
        <v>294163</v>
      </c>
      <c r="J11" s="26">
        <v>97052</v>
      </c>
      <c r="K11" s="26">
        <v>97930</v>
      </c>
      <c r="L11" s="26">
        <v>97849</v>
      </c>
      <c r="M11" s="26">
        <v>292831</v>
      </c>
      <c r="N11" s="26">
        <v>97836</v>
      </c>
      <c r="O11" s="26">
        <v>97910</v>
      </c>
      <c r="P11" s="26">
        <v>97910</v>
      </c>
      <c r="Q11" s="26">
        <v>293656</v>
      </c>
      <c r="R11" s="26">
        <v>97965</v>
      </c>
      <c r="S11" s="26">
        <v>98006</v>
      </c>
      <c r="T11" s="26">
        <v>0</v>
      </c>
      <c r="U11" s="26">
        <v>195971</v>
      </c>
      <c r="V11" s="26">
        <v>1076621</v>
      </c>
      <c r="W11" s="26">
        <v>785000</v>
      </c>
      <c r="X11" s="26">
        <v>291621</v>
      </c>
      <c r="Y11" s="106">
        <v>37.15</v>
      </c>
      <c r="Z11" s="121">
        <v>785000</v>
      </c>
    </row>
    <row r="12" spans="1:26" ht="13.5">
      <c r="A12" s="159" t="s">
        <v>107</v>
      </c>
      <c r="B12" s="161"/>
      <c r="C12" s="121">
        <v>1306340</v>
      </c>
      <c r="D12" s="122">
        <v>266457</v>
      </c>
      <c r="E12" s="26">
        <v>959000</v>
      </c>
      <c r="F12" s="26">
        <v>66335</v>
      </c>
      <c r="G12" s="26">
        <v>65299</v>
      </c>
      <c r="H12" s="26">
        <v>86125</v>
      </c>
      <c r="I12" s="26">
        <v>217759</v>
      </c>
      <c r="J12" s="26">
        <v>84622</v>
      </c>
      <c r="K12" s="26">
        <v>83038</v>
      </c>
      <c r="L12" s="26">
        <v>107597</v>
      </c>
      <c r="M12" s="26">
        <v>275257</v>
      </c>
      <c r="N12" s="26">
        <v>114520</v>
      </c>
      <c r="O12" s="26">
        <v>86309</v>
      </c>
      <c r="P12" s="26">
        <v>90275</v>
      </c>
      <c r="Q12" s="26">
        <v>291104</v>
      </c>
      <c r="R12" s="26">
        <v>91251</v>
      </c>
      <c r="S12" s="26">
        <v>68592</v>
      </c>
      <c r="T12" s="26">
        <v>0</v>
      </c>
      <c r="U12" s="26">
        <v>159843</v>
      </c>
      <c r="V12" s="26">
        <v>943963</v>
      </c>
      <c r="W12" s="26">
        <v>959000</v>
      </c>
      <c r="X12" s="26">
        <v>-15037</v>
      </c>
      <c r="Y12" s="106">
        <v>-1.57</v>
      </c>
      <c r="Z12" s="121">
        <v>959000</v>
      </c>
    </row>
    <row r="13" spans="1:26" ht="13.5">
      <c r="A13" s="157" t="s">
        <v>108</v>
      </c>
      <c r="B13" s="161"/>
      <c r="C13" s="121">
        <v>440725</v>
      </c>
      <c r="D13" s="122">
        <v>0</v>
      </c>
      <c r="E13" s="26">
        <v>26000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79420</v>
      </c>
      <c r="T13" s="26">
        <v>0</v>
      </c>
      <c r="U13" s="26">
        <v>79420</v>
      </c>
      <c r="V13" s="26">
        <v>79420</v>
      </c>
      <c r="W13" s="26">
        <v>26000</v>
      </c>
      <c r="X13" s="26">
        <v>53420</v>
      </c>
      <c r="Y13" s="106">
        <v>205.46</v>
      </c>
      <c r="Z13" s="121">
        <v>26000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116980</v>
      </c>
      <c r="D16" s="122">
        <v>155088</v>
      </c>
      <c r="E16" s="26">
        <v>155000</v>
      </c>
      <c r="F16" s="26">
        <v>531</v>
      </c>
      <c r="G16" s="26">
        <v>18604</v>
      </c>
      <c r="H16" s="26">
        <v>9044</v>
      </c>
      <c r="I16" s="26">
        <v>28179</v>
      </c>
      <c r="J16" s="26">
        <v>5681</v>
      </c>
      <c r="K16" s="26">
        <v>918</v>
      </c>
      <c r="L16" s="26">
        <v>11200</v>
      </c>
      <c r="M16" s="26">
        <v>17799</v>
      </c>
      <c r="N16" s="26">
        <v>11134</v>
      </c>
      <c r="O16" s="26">
        <v>13037</v>
      </c>
      <c r="P16" s="26">
        <v>16932</v>
      </c>
      <c r="Q16" s="26">
        <v>41103</v>
      </c>
      <c r="R16" s="26">
        <v>23117</v>
      </c>
      <c r="S16" s="26">
        <v>14011</v>
      </c>
      <c r="T16" s="26">
        <v>0</v>
      </c>
      <c r="U16" s="26">
        <v>37128</v>
      </c>
      <c r="V16" s="26">
        <v>124209</v>
      </c>
      <c r="W16" s="26">
        <v>155000</v>
      </c>
      <c r="X16" s="26">
        <v>-30791</v>
      </c>
      <c r="Y16" s="106">
        <v>-19.87</v>
      </c>
      <c r="Z16" s="121">
        <v>155000</v>
      </c>
    </row>
    <row r="17" spans="1:26" ht="13.5">
      <c r="A17" s="157" t="s">
        <v>112</v>
      </c>
      <c r="B17" s="161"/>
      <c r="C17" s="121">
        <v>793237</v>
      </c>
      <c r="D17" s="122">
        <v>0</v>
      </c>
      <c r="E17" s="26">
        <v>657000</v>
      </c>
      <c r="F17" s="26">
        <v>45095</v>
      </c>
      <c r="G17" s="26">
        <v>92214</v>
      </c>
      <c r="H17" s="26">
        <v>46524</v>
      </c>
      <c r="I17" s="26">
        <v>183833</v>
      </c>
      <c r="J17" s="26">
        <v>37604</v>
      </c>
      <c r="K17" s="26">
        <v>32543</v>
      </c>
      <c r="L17" s="26">
        <v>19372</v>
      </c>
      <c r="M17" s="26">
        <v>89519</v>
      </c>
      <c r="N17" s="26">
        <v>119343</v>
      </c>
      <c r="O17" s="26">
        <v>70211</v>
      </c>
      <c r="P17" s="26">
        <v>41846</v>
      </c>
      <c r="Q17" s="26">
        <v>231400</v>
      </c>
      <c r="R17" s="26">
        <v>64774</v>
      </c>
      <c r="S17" s="26">
        <v>57740</v>
      </c>
      <c r="T17" s="26">
        <v>0</v>
      </c>
      <c r="U17" s="26">
        <v>122514</v>
      </c>
      <c r="V17" s="26">
        <v>627266</v>
      </c>
      <c r="W17" s="26">
        <v>657000</v>
      </c>
      <c r="X17" s="26">
        <v>-29734</v>
      </c>
      <c r="Y17" s="106">
        <v>-4.53</v>
      </c>
      <c r="Z17" s="121">
        <v>657000</v>
      </c>
    </row>
    <row r="18" spans="1:26" ht="13.5">
      <c r="A18" s="159" t="s">
        <v>113</v>
      </c>
      <c r="B18" s="158"/>
      <c r="C18" s="121">
        <v>89634</v>
      </c>
      <c r="D18" s="122">
        <v>7000</v>
      </c>
      <c r="E18" s="26">
        <v>101000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2543</v>
      </c>
      <c r="M18" s="26">
        <v>2543</v>
      </c>
      <c r="N18" s="26">
        <v>0</v>
      </c>
      <c r="O18" s="26">
        <v>0</v>
      </c>
      <c r="P18" s="26">
        <v>4380</v>
      </c>
      <c r="Q18" s="26">
        <v>4380</v>
      </c>
      <c r="R18" s="26">
        <v>0</v>
      </c>
      <c r="S18" s="26">
        <v>648</v>
      </c>
      <c r="T18" s="26">
        <v>0</v>
      </c>
      <c r="U18" s="26">
        <v>648</v>
      </c>
      <c r="V18" s="26">
        <v>7571</v>
      </c>
      <c r="W18" s="26">
        <v>101000</v>
      </c>
      <c r="X18" s="26">
        <v>-93429</v>
      </c>
      <c r="Y18" s="106">
        <v>-92.5</v>
      </c>
      <c r="Z18" s="121">
        <v>101000</v>
      </c>
    </row>
    <row r="19" spans="1:26" ht="13.5">
      <c r="A19" s="157" t="s">
        <v>33</v>
      </c>
      <c r="B19" s="161"/>
      <c r="C19" s="121">
        <v>10651217</v>
      </c>
      <c r="D19" s="122">
        <v>842212</v>
      </c>
      <c r="E19" s="26">
        <v>17311000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5757206</v>
      </c>
      <c r="O19" s="26">
        <v>2539289</v>
      </c>
      <c r="P19" s="26">
        <v>0</v>
      </c>
      <c r="Q19" s="26">
        <v>8296495</v>
      </c>
      <c r="R19" s="26">
        <v>0</v>
      </c>
      <c r="S19" s="26">
        <v>129979</v>
      </c>
      <c r="T19" s="26">
        <v>0</v>
      </c>
      <c r="U19" s="26">
        <v>129979</v>
      </c>
      <c r="V19" s="26">
        <v>8426474</v>
      </c>
      <c r="W19" s="26">
        <v>17311000</v>
      </c>
      <c r="X19" s="26">
        <v>-8884526</v>
      </c>
      <c r="Y19" s="106">
        <v>-51.32</v>
      </c>
      <c r="Z19" s="121">
        <v>17311000</v>
      </c>
    </row>
    <row r="20" spans="1:26" ht="13.5">
      <c r="A20" s="157" t="s">
        <v>34</v>
      </c>
      <c r="B20" s="161" t="s">
        <v>95</v>
      </c>
      <c r="C20" s="121">
        <v>542653</v>
      </c>
      <c r="D20" s="122">
        <v>7612136</v>
      </c>
      <c r="E20" s="20">
        <v>3523000</v>
      </c>
      <c r="F20" s="20">
        <v>23063</v>
      </c>
      <c r="G20" s="20">
        <v>6715</v>
      </c>
      <c r="H20" s="20">
        <v>55859</v>
      </c>
      <c r="I20" s="20">
        <v>85637</v>
      </c>
      <c r="J20" s="20">
        <v>-9673</v>
      </c>
      <c r="K20" s="20">
        <v>-273892</v>
      </c>
      <c r="L20" s="20">
        <v>-245722</v>
      </c>
      <c r="M20" s="20">
        <v>-529287</v>
      </c>
      <c r="N20" s="20">
        <v>-265940</v>
      </c>
      <c r="O20" s="20">
        <v>-260664</v>
      </c>
      <c r="P20" s="20">
        <v>49402</v>
      </c>
      <c r="Q20" s="20">
        <v>-477202</v>
      </c>
      <c r="R20" s="20">
        <v>241464</v>
      </c>
      <c r="S20" s="20">
        <v>213260</v>
      </c>
      <c r="T20" s="20">
        <v>0</v>
      </c>
      <c r="U20" s="20">
        <v>454724</v>
      </c>
      <c r="V20" s="20">
        <v>-466128</v>
      </c>
      <c r="W20" s="20">
        <v>3523000</v>
      </c>
      <c r="X20" s="20">
        <v>-3989128</v>
      </c>
      <c r="Y20" s="160">
        <v>-113.23</v>
      </c>
      <c r="Z20" s="96">
        <v>3523000</v>
      </c>
    </row>
    <row r="21" spans="1:26" ht="13.5">
      <c r="A21" s="157" t="s">
        <v>114</v>
      </c>
      <c r="B21" s="161"/>
      <c r="C21" s="121">
        <v>0</v>
      </c>
      <c r="D21" s="122">
        <v>7439985</v>
      </c>
      <c r="E21" s="26">
        <v>265000</v>
      </c>
      <c r="F21" s="26">
        <v>618</v>
      </c>
      <c r="G21" s="26">
        <v>0</v>
      </c>
      <c r="H21" s="48">
        <v>0</v>
      </c>
      <c r="I21" s="26">
        <v>618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386</v>
      </c>
      <c r="T21" s="26">
        <v>0</v>
      </c>
      <c r="U21" s="26">
        <v>386</v>
      </c>
      <c r="V21" s="48">
        <v>1004</v>
      </c>
      <c r="W21" s="26">
        <v>265000</v>
      </c>
      <c r="X21" s="26">
        <v>-263996</v>
      </c>
      <c r="Y21" s="106">
        <v>-99.62</v>
      </c>
      <c r="Z21" s="121">
        <v>265000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30858615</v>
      </c>
      <c r="D22" s="165">
        <f t="shared" si="0"/>
        <v>25519192</v>
      </c>
      <c r="E22" s="166">
        <f t="shared" si="0"/>
        <v>37005670</v>
      </c>
      <c r="F22" s="166">
        <f t="shared" si="0"/>
        <v>1554561</v>
      </c>
      <c r="G22" s="166">
        <f t="shared" si="0"/>
        <v>1515285</v>
      </c>
      <c r="H22" s="166">
        <f t="shared" si="0"/>
        <v>1530663</v>
      </c>
      <c r="I22" s="166">
        <f t="shared" si="0"/>
        <v>4600509</v>
      </c>
      <c r="J22" s="166">
        <f t="shared" si="0"/>
        <v>1511782</v>
      </c>
      <c r="K22" s="166">
        <f t="shared" si="0"/>
        <v>1331870</v>
      </c>
      <c r="L22" s="166">
        <f t="shared" si="0"/>
        <v>1546268</v>
      </c>
      <c r="M22" s="166">
        <f t="shared" si="0"/>
        <v>4389920</v>
      </c>
      <c r="N22" s="166">
        <f t="shared" si="0"/>
        <v>7321087</v>
      </c>
      <c r="O22" s="166">
        <f t="shared" si="0"/>
        <v>3726026</v>
      </c>
      <c r="P22" s="166">
        <f t="shared" si="0"/>
        <v>2006632</v>
      </c>
      <c r="Q22" s="166">
        <f t="shared" si="0"/>
        <v>13053745</v>
      </c>
      <c r="R22" s="166">
        <f t="shared" si="0"/>
        <v>2043239</v>
      </c>
      <c r="S22" s="166">
        <f t="shared" si="0"/>
        <v>2130255</v>
      </c>
      <c r="T22" s="166">
        <f t="shared" si="0"/>
        <v>0</v>
      </c>
      <c r="U22" s="166">
        <f t="shared" si="0"/>
        <v>4173494</v>
      </c>
      <c r="V22" s="166">
        <f t="shared" si="0"/>
        <v>26217668</v>
      </c>
      <c r="W22" s="166">
        <f t="shared" si="0"/>
        <v>37005670</v>
      </c>
      <c r="X22" s="166">
        <f t="shared" si="0"/>
        <v>-10788002</v>
      </c>
      <c r="Y22" s="167">
        <f>+IF(W22&lt;&gt;0,+(X22/W22)*100,0)</f>
        <v>-29.152294769963632</v>
      </c>
      <c r="Z22" s="164">
        <f>SUM(Z5:Z21)</f>
        <v>37005670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10435457</v>
      </c>
      <c r="D25" s="122">
        <v>8481588</v>
      </c>
      <c r="E25" s="26">
        <v>14603000</v>
      </c>
      <c r="F25" s="26">
        <v>1076370</v>
      </c>
      <c r="G25" s="26">
        <v>857930</v>
      </c>
      <c r="H25" s="26">
        <v>862636</v>
      </c>
      <c r="I25" s="26">
        <v>2796936</v>
      </c>
      <c r="J25" s="26">
        <v>867200</v>
      </c>
      <c r="K25" s="26">
        <v>920736</v>
      </c>
      <c r="L25" s="26">
        <v>1919591</v>
      </c>
      <c r="M25" s="26">
        <v>3707527</v>
      </c>
      <c r="N25" s="26">
        <v>1029368</v>
      </c>
      <c r="O25" s="26">
        <v>938551</v>
      </c>
      <c r="P25" s="26">
        <v>1046542</v>
      </c>
      <c r="Q25" s="26">
        <v>3014461</v>
      </c>
      <c r="R25" s="26">
        <v>970682</v>
      </c>
      <c r="S25" s="26">
        <v>1017736</v>
      </c>
      <c r="T25" s="26">
        <v>0</v>
      </c>
      <c r="U25" s="26">
        <v>1988418</v>
      </c>
      <c r="V25" s="26">
        <v>11507342</v>
      </c>
      <c r="W25" s="26">
        <v>14603000</v>
      </c>
      <c r="X25" s="26">
        <v>-3095658</v>
      </c>
      <c r="Y25" s="106">
        <v>-21.2</v>
      </c>
      <c r="Z25" s="121">
        <v>14603000</v>
      </c>
    </row>
    <row r="26" spans="1:26" ht="13.5">
      <c r="A26" s="159" t="s">
        <v>37</v>
      </c>
      <c r="B26" s="158"/>
      <c r="C26" s="121">
        <v>1290789</v>
      </c>
      <c r="D26" s="122">
        <v>929275</v>
      </c>
      <c r="E26" s="26">
        <v>1612000</v>
      </c>
      <c r="F26" s="26">
        <v>55507</v>
      </c>
      <c r="G26" s="26">
        <v>55507</v>
      </c>
      <c r="H26" s="26">
        <v>55507</v>
      </c>
      <c r="I26" s="26">
        <v>166521</v>
      </c>
      <c r="J26" s="26">
        <v>55507</v>
      </c>
      <c r="K26" s="26">
        <v>58405</v>
      </c>
      <c r="L26" s="26">
        <v>0</v>
      </c>
      <c r="M26" s="26">
        <v>113912</v>
      </c>
      <c r="N26" s="26">
        <v>0</v>
      </c>
      <c r="O26" s="26">
        <v>70388</v>
      </c>
      <c r="P26" s="26">
        <v>78042</v>
      </c>
      <c r="Q26" s="26">
        <v>148430</v>
      </c>
      <c r="R26" s="26">
        <v>82897</v>
      </c>
      <c r="S26" s="26">
        <v>56506</v>
      </c>
      <c r="T26" s="26">
        <v>0</v>
      </c>
      <c r="U26" s="26">
        <v>139403</v>
      </c>
      <c r="V26" s="26">
        <v>568266</v>
      </c>
      <c r="W26" s="26">
        <v>1612000</v>
      </c>
      <c r="X26" s="26">
        <v>-1043734</v>
      </c>
      <c r="Y26" s="106">
        <v>-64.75</v>
      </c>
      <c r="Z26" s="121">
        <v>1612000</v>
      </c>
    </row>
    <row r="27" spans="1:26" ht="13.5">
      <c r="A27" s="159" t="s">
        <v>117</v>
      </c>
      <c r="B27" s="158" t="s">
        <v>98</v>
      </c>
      <c r="C27" s="121">
        <v>1565520</v>
      </c>
      <c r="D27" s="122">
        <v>328316</v>
      </c>
      <c r="E27" s="26">
        <v>576000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576000</v>
      </c>
      <c r="X27" s="26">
        <v>-576000</v>
      </c>
      <c r="Y27" s="106">
        <v>-100</v>
      </c>
      <c r="Z27" s="121">
        <v>576000</v>
      </c>
    </row>
    <row r="28" spans="1:26" ht="13.5">
      <c r="A28" s="159" t="s">
        <v>38</v>
      </c>
      <c r="B28" s="158" t="s">
        <v>95</v>
      </c>
      <c r="C28" s="121">
        <v>1442297</v>
      </c>
      <c r="D28" s="122">
        <v>0</v>
      </c>
      <c r="E28" s="26">
        <v>0</v>
      </c>
      <c r="F28" s="26">
        <v>0</v>
      </c>
      <c r="G28" s="26">
        <v>0</v>
      </c>
      <c r="H28" s="26">
        <v>71765</v>
      </c>
      <c r="I28" s="26">
        <v>71765</v>
      </c>
      <c r="J28" s="26">
        <v>5519</v>
      </c>
      <c r="K28" s="26">
        <v>0</v>
      </c>
      <c r="L28" s="26">
        <v>0</v>
      </c>
      <c r="M28" s="26">
        <v>5519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77284</v>
      </c>
      <c r="W28" s="26">
        <v>0</v>
      </c>
      <c r="X28" s="26">
        <v>77284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129736</v>
      </c>
      <c r="D29" s="122">
        <v>114725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73901</v>
      </c>
      <c r="O29" s="26">
        <v>-15624</v>
      </c>
      <c r="P29" s="26">
        <v>-15624</v>
      </c>
      <c r="Q29" s="26">
        <v>42653</v>
      </c>
      <c r="R29" s="26">
        <v>0</v>
      </c>
      <c r="S29" s="26">
        <v>3489</v>
      </c>
      <c r="T29" s="26">
        <v>0</v>
      </c>
      <c r="U29" s="26">
        <v>3489</v>
      </c>
      <c r="V29" s="26">
        <v>46142</v>
      </c>
      <c r="W29" s="26">
        <v>0</v>
      </c>
      <c r="X29" s="26">
        <v>46142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5257017</v>
      </c>
      <c r="D30" s="122">
        <v>5395400</v>
      </c>
      <c r="E30" s="26">
        <v>6195000</v>
      </c>
      <c r="F30" s="26">
        <v>6907</v>
      </c>
      <c r="G30" s="26">
        <v>102877</v>
      </c>
      <c r="H30" s="26">
        <v>1652092</v>
      </c>
      <c r="I30" s="26">
        <v>1761876</v>
      </c>
      <c r="J30" s="26">
        <v>609317</v>
      </c>
      <c r="K30" s="26">
        <v>466521</v>
      </c>
      <c r="L30" s="26">
        <v>483735</v>
      </c>
      <c r="M30" s="26">
        <v>1559573</v>
      </c>
      <c r="N30" s="26">
        <v>428138</v>
      </c>
      <c r="O30" s="26">
        <v>531188</v>
      </c>
      <c r="P30" s="26">
        <v>462520</v>
      </c>
      <c r="Q30" s="26">
        <v>1421846</v>
      </c>
      <c r="R30" s="26">
        <v>377531</v>
      </c>
      <c r="S30" s="26">
        <v>0</v>
      </c>
      <c r="T30" s="26">
        <v>0</v>
      </c>
      <c r="U30" s="26">
        <v>377531</v>
      </c>
      <c r="V30" s="26">
        <v>5120826</v>
      </c>
      <c r="W30" s="26">
        <v>6195000</v>
      </c>
      <c r="X30" s="26">
        <v>-1074174</v>
      </c>
      <c r="Y30" s="106">
        <v>-17.34</v>
      </c>
      <c r="Z30" s="121">
        <v>6195000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9288168</v>
      </c>
      <c r="D33" s="122">
        <v>7116034</v>
      </c>
      <c r="E33" s="26">
        <v>7116000</v>
      </c>
      <c r="F33" s="26">
        <v>55756</v>
      </c>
      <c r="G33" s="26">
        <v>92232</v>
      </c>
      <c r="H33" s="26">
        <v>354521</v>
      </c>
      <c r="I33" s="26">
        <v>502509</v>
      </c>
      <c r="J33" s="26">
        <v>64023</v>
      </c>
      <c r="K33" s="26">
        <v>58209</v>
      </c>
      <c r="L33" s="26">
        <v>293568</v>
      </c>
      <c r="M33" s="26">
        <v>415800</v>
      </c>
      <c r="N33" s="26">
        <v>151257</v>
      </c>
      <c r="O33" s="26">
        <v>17771</v>
      </c>
      <c r="P33" s="26">
        <v>1200</v>
      </c>
      <c r="Q33" s="26">
        <v>170228</v>
      </c>
      <c r="R33" s="26">
        <v>0</v>
      </c>
      <c r="S33" s="26">
        <v>145024</v>
      </c>
      <c r="T33" s="26">
        <v>0</v>
      </c>
      <c r="U33" s="26">
        <v>145024</v>
      </c>
      <c r="V33" s="26">
        <v>1233561</v>
      </c>
      <c r="W33" s="26">
        <v>7116000</v>
      </c>
      <c r="X33" s="26">
        <v>-5882439</v>
      </c>
      <c r="Y33" s="106">
        <v>-82.66</v>
      </c>
      <c r="Z33" s="121">
        <v>7116000</v>
      </c>
    </row>
    <row r="34" spans="1:26" ht="13.5">
      <c r="A34" s="159" t="s">
        <v>42</v>
      </c>
      <c r="B34" s="158" t="s">
        <v>122</v>
      </c>
      <c r="C34" s="121">
        <v>6902581</v>
      </c>
      <c r="D34" s="122">
        <v>7512534</v>
      </c>
      <c r="E34" s="26">
        <v>3952000</v>
      </c>
      <c r="F34" s="26">
        <v>28957</v>
      </c>
      <c r="G34" s="26">
        <v>191695</v>
      </c>
      <c r="H34" s="26">
        <v>352514</v>
      </c>
      <c r="I34" s="26">
        <v>573166</v>
      </c>
      <c r="J34" s="26">
        <v>518972</v>
      </c>
      <c r="K34" s="26">
        <v>412558</v>
      </c>
      <c r="L34" s="26">
        <v>563427</v>
      </c>
      <c r="M34" s="26">
        <v>1494957</v>
      </c>
      <c r="N34" s="26">
        <v>221264</v>
      </c>
      <c r="O34" s="26">
        <v>421652</v>
      </c>
      <c r="P34" s="26">
        <v>746680</v>
      </c>
      <c r="Q34" s="26">
        <v>1389596</v>
      </c>
      <c r="R34" s="26">
        <v>220460</v>
      </c>
      <c r="S34" s="26">
        <v>503802</v>
      </c>
      <c r="T34" s="26">
        <v>0</v>
      </c>
      <c r="U34" s="26">
        <v>724262</v>
      </c>
      <c r="V34" s="26">
        <v>4181981</v>
      </c>
      <c r="W34" s="26">
        <v>3952000</v>
      </c>
      <c r="X34" s="26">
        <v>229981</v>
      </c>
      <c r="Y34" s="106">
        <v>5.82</v>
      </c>
      <c r="Z34" s="121">
        <v>3952000</v>
      </c>
    </row>
    <row r="35" spans="1:26" ht="13.5">
      <c r="A35" s="157" t="s">
        <v>123</v>
      </c>
      <c r="B35" s="161"/>
      <c r="C35" s="121">
        <v>0</v>
      </c>
      <c r="D35" s="122">
        <v>2155707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36311565</v>
      </c>
      <c r="D36" s="165">
        <f t="shared" si="1"/>
        <v>32033579</v>
      </c>
      <c r="E36" s="166">
        <f t="shared" si="1"/>
        <v>34054000</v>
      </c>
      <c r="F36" s="166">
        <f t="shared" si="1"/>
        <v>1223497</v>
      </c>
      <c r="G36" s="166">
        <f t="shared" si="1"/>
        <v>1300241</v>
      </c>
      <c r="H36" s="166">
        <f t="shared" si="1"/>
        <v>3349035</v>
      </c>
      <c r="I36" s="166">
        <f t="shared" si="1"/>
        <v>5872773</v>
      </c>
      <c r="J36" s="166">
        <f t="shared" si="1"/>
        <v>2120538</v>
      </c>
      <c r="K36" s="166">
        <f t="shared" si="1"/>
        <v>1916429</v>
      </c>
      <c r="L36" s="166">
        <f t="shared" si="1"/>
        <v>3260321</v>
      </c>
      <c r="M36" s="166">
        <f t="shared" si="1"/>
        <v>7297288</v>
      </c>
      <c r="N36" s="166">
        <f t="shared" si="1"/>
        <v>1903928</v>
      </c>
      <c r="O36" s="166">
        <f t="shared" si="1"/>
        <v>1963926</v>
      </c>
      <c r="P36" s="166">
        <f t="shared" si="1"/>
        <v>2319360</v>
      </c>
      <c r="Q36" s="166">
        <f t="shared" si="1"/>
        <v>6187214</v>
      </c>
      <c r="R36" s="166">
        <f t="shared" si="1"/>
        <v>1651570</v>
      </c>
      <c r="S36" s="166">
        <f t="shared" si="1"/>
        <v>1726557</v>
      </c>
      <c r="T36" s="166">
        <f t="shared" si="1"/>
        <v>0</v>
      </c>
      <c r="U36" s="166">
        <f t="shared" si="1"/>
        <v>3378127</v>
      </c>
      <c r="V36" s="166">
        <f t="shared" si="1"/>
        <v>22735402</v>
      </c>
      <c r="W36" s="166">
        <f t="shared" si="1"/>
        <v>34054000</v>
      </c>
      <c r="X36" s="166">
        <f t="shared" si="1"/>
        <v>-11318598</v>
      </c>
      <c r="Y36" s="167">
        <f>+IF(W36&lt;&gt;0,+(X36/W36)*100,0)</f>
        <v>-33.23720561461209</v>
      </c>
      <c r="Z36" s="164">
        <f>SUM(Z25:Z35)</f>
        <v>34054000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-5452950</v>
      </c>
      <c r="D38" s="176">
        <f t="shared" si="2"/>
        <v>-6514387</v>
      </c>
      <c r="E38" s="72">
        <f t="shared" si="2"/>
        <v>2951670</v>
      </c>
      <c r="F38" s="72">
        <f t="shared" si="2"/>
        <v>331064</v>
      </c>
      <c r="G38" s="72">
        <f t="shared" si="2"/>
        <v>215044</v>
      </c>
      <c r="H38" s="72">
        <f t="shared" si="2"/>
        <v>-1818372</v>
      </c>
      <c r="I38" s="72">
        <f t="shared" si="2"/>
        <v>-1272264</v>
      </c>
      <c r="J38" s="72">
        <f t="shared" si="2"/>
        <v>-608756</v>
      </c>
      <c r="K38" s="72">
        <f t="shared" si="2"/>
        <v>-584559</v>
      </c>
      <c r="L38" s="72">
        <f t="shared" si="2"/>
        <v>-1714053</v>
      </c>
      <c r="M38" s="72">
        <f t="shared" si="2"/>
        <v>-2907368</v>
      </c>
      <c r="N38" s="72">
        <f t="shared" si="2"/>
        <v>5417159</v>
      </c>
      <c r="O38" s="72">
        <f t="shared" si="2"/>
        <v>1762100</v>
      </c>
      <c r="P38" s="72">
        <f t="shared" si="2"/>
        <v>-312728</v>
      </c>
      <c r="Q38" s="72">
        <f t="shared" si="2"/>
        <v>6866531</v>
      </c>
      <c r="R38" s="72">
        <f t="shared" si="2"/>
        <v>391669</v>
      </c>
      <c r="S38" s="72">
        <f t="shared" si="2"/>
        <v>403698</v>
      </c>
      <c r="T38" s="72">
        <f t="shared" si="2"/>
        <v>0</v>
      </c>
      <c r="U38" s="72">
        <f t="shared" si="2"/>
        <v>795367</v>
      </c>
      <c r="V38" s="72">
        <f t="shared" si="2"/>
        <v>3482266</v>
      </c>
      <c r="W38" s="72">
        <f>IF(E22=E36,0,W22-W36)</f>
        <v>2951670</v>
      </c>
      <c r="X38" s="72">
        <f t="shared" si="2"/>
        <v>530596</v>
      </c>
      <c r="Y38" s="177">
        <f>+IF(W38&lt;&gt;0,+(X38/W38)*100,0)</f>
        <v>17.976128767782306</v>
      </c>
      <c r="Z38" s="175">
        <f>+Z22-Z36</f>
        <v>2951670</v>
      </c>
    </row>
    <row r="39" spans="1:26" ht="13.5">
      <c r="A39" s="157" t="s">
        <v>45</v>
      </c>
      <c r="B39" s="161"/>
      <c r="C39" s="121">
        <v>6222398</v>
      </c>
      <c r="D39" s="122">
        <v>1250000</v>
      </c>
      <c r="E39" s="26">
        <v>9670000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9670000</v>
      </c>
      <c r="X39" s="26">
        <v>-9670000</v>
      </c>
      <c r="Y39" s="106">
        <v>-100</v>
      </c>
      <c r="Z39" s="121">
        <v>9670000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769448</v>
      </c>
      <c r="D42" s="183">
        <f t="shared" si="3"/>
        <v>-5264387</v>
      </c>
      <c r="E42" s="54">
        <f t="shared" si="3"/>
        <v>12621670</v>
      </c>
      <c r="F42" s="54">
        <f t="shared" si="3"/>
        <v>331064</v>
      </c>
      <c r="G42" s="54">
        <f t="shared" si="3"/>
        <v>215044</v>
      </c>
      <c r="H42" s="54">
        <f t="shared" si="3"/>
        <v>-1818372</v>
      </c>
      <c r="I42" s="54">
        <f t="shared" si="3"/>
        <v>-1272264</v>
      </c>
      <c r="J42" s="54">
        <f t="shared" si="3"/>
        <v>-608756</v>
      </c>
      <c r="K42" s="54">
        <f t="shared" si="3"/>
        <v>-584559</v>
      </c>
      <c r="L42" s="54">
        <f t="shared" si="3"/>
        <v>-1714053</v>
      </c>
      <c r="M42" s="54">
        <f t="shared" si="3"/>
        <v>-2907368</v>
      </c>
      <c r="N42" s="54">
        <f t="shared" si="3"/>
        <v>5417159</v>
      </c>
      <c r="O42" s="54">
        <f t="shared" si="3"/>
        <v>1762100</v>
      </c>
      <c r="P42" s="54">
        <f t="shared" si="3"/>
        <v>-312728</v>
      </c>
      <c r="Q42" s="54">
        <f t="shared" si="3"/>
        <v>6866531</v>
      </c>
      <c r="R42" s="54">
        <f t="shared" si="3"/>
        <v>391669</v>
      </c>
      <c r="S42" s="54">
        <f t="shared" si="3"/>
        <v>403698</v>
      </c>
      <c r="T42" s="54">
        <f t="shared" si="3"/>
        <v>0</v>
      </c>
      <c r="U42" s="54">
        <f t="shared" si="3"/>
        <v>795367</v>
      </c>
      <c r="V42" s="54">
        <f t="shared" si="3"/>
        <v>3482266</v>
      </c>
      <c r="W42" s="54">
        <f t="shared" si="3"/>
        <v>12621670</v>
      </c>
      <c r="X42" s="54">
        <f t="shared" si="3"/>
        <v>-9139404</v>
      </c>
      <c r="Y42" s="184">
        <f>+IF(W42&lt;&gt;0,+(X42/W42)*100,0)</f>
        <v>-72.41041795578556</v>
      </c>
      <c r="Z42" s="182">
        <f>SUM(Z38:Z41)</f>
        <v>12621670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769448</v>
      </c>
      <c r="D44" s="187">
        <f t="shared" si="4"/>
        <v>-5264387</v>
      </c>
      <c r="E44" s="43">
        <f t="shared" si="4"/>
        <v>12621670</v>
      </c>
      <c r="F44" s="43">
        <f t="shared" si="4"/>
        <v>331064</v>
      </c>
      <c r="G44" s="43">
        <f t="shared" si="4"/>
        <v>215044</v>
      </c>
      <c r="H44" s="43">
        <f t="shared" si="4"/>
        <v>-1818372</v>
      </c>
      <c r="I44" s="43">
        <f t="shared" si="4"/>
        <v>-1272264</v>
      </c>
      <c r="J44" s="43">
        <f t="shared" si="4"/>
        <v>-608756</v>
      </c>
      <c r="K44" s="43">
        <f t="shared" si="4"/>
        <v>-584559</v>
      </c>
      <c r="L44" s="43">
        <f t="shared" si="4"/>
        <v>-1714053</v>
      </c>
      <c r="M44" s="43">
        <f t="shared" si="4"/>
        <v>-2907368</v>
      </c>
      <c r="N44" s="43">
        <f t="shared" si="4"/>
        <v>5417159</v>
      </c>
      <c r="O44" s="43">
        <f t="shared" si="4"/>
        <v>1762100</v>
      </c>
      <c r="P44" s="43">
        <f t="shared" si="4"/>
        <v>-312728</v>
      </c>
      <c r="Q44" s="43">
        <f t="shared" si="4"/>
        <v>6866531</v>
      </c>
      <c r="R44" s="43">
        <f t="shared" si="4"/>
        <v>391669</v>
      </c>
      <c r="S44" s="43">
        <f t="shared" si="4"/>
        <v>403698</v>
      </c>
      <c r="T44" s="43">
        <f t="shared" si="4"/>
        <v>0</v>
      </c>
      <c r="U44" s="43">
        <f t="shared" si="4"/>
        <v>795367</v>
      </c>
      <c r="V44" s="43">
        <f t="shared" si="4"/>
        <v>3482266</v>
      </c>
      <c r="W44" s="43">
        <f t="shared" si="4"/>
        <v>12621670</v>
      </c>
      <c r="X44" s="43">
        <f t="shared" si="4"/>
        <v>-9139404</v>
      </c>
      <c r="Y44" s="188">
        <f>+IF(W44&lt;&gt;0,+(X44/W44)*100,0)</f>
        <v>-72.41041795578556</v>
      </c>
      <c r="Z44" s="186">
        <f>+Z42-Z43</f>
        <v>12621670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769448</v>
      </c>
      <c r="D46" s="183">
        <f t="shared" si="5"/>
        <v>-5264387</v>
      </c>
      <c r="E46" s="54">
        <f t="shared" si="5"/>
        <v>12621670</v>
      </c>
      <c r="F46" s="54">
        <f t="shared" si="5"/>
        <v>331064</v>
      </c>
      <c r="G46" s="54">
        <f t="shared" si="5"/>
        <v>215044</v>
      </c>
      <c r="H46" s="54">
        <f t="shared" si="5"/>
        <v>-1818372</v>
      </c>
      <c r="I46" s="54">
        <f t="shared" si="5"/>
        <v>-1272264</v>
      </c>
      <c r="J46" s="54">
        <f t="shared" si="5"/>
        <v>-608756</v>
      </c>
      <c r="K46" s="54">
        <f t="shared" si="5"/>
        <v>-584559</v>
      </c>
      <c r="L46" s="54">
        <f t="shared" si="5"/>
        <v>-1714053</v>
      </c>
      <c r="M46" s="54">
        <f t="shared" si="5"/>
        <v>-2907368</v>
      </c>
      <c r="N46" s="54">
        <f t="shared" si="5"/>
        <v>5417159</v>
      </c>
      <c r="O46" s="54">
        <f t="shared" si="5"/>
        <v>1762100</v>
      </c>
      <c r="P46" s="54">
        <f t="shared" si="5"/>
        <v>-312728</v>
      </c>
      <c r="Q46" s="54">
        <f t="shared" si="5"/>
        <v>6866531</v>
      </c>
      <c r="R46" s="54">
        <f t="shared" si="5"/>
        <v>391669</v>
      </c>
      <c r="S46" s="54">
        <f t="shared" si="5"/>
        <v>403698</v>
      </c>
      <c r="T46" s="54">
        <f t="shared" si="5"/>
        <v>0</v>
      </c>
      <c r="U46" s="54">
        <f t="shared" si="5"/>
        <v>795367</v>
      </c>
      <c r="V46" s="54">
        <f t="shared" si="5"/>
        <v>3482266</v>
      </c>
      <c r="W46" s="54">
        <f t="shared" si="5"/>
        <v>12621670</v>
      </c>
      <c r="X46" s="54">
        <f t="shared" si="5"/>
        <v>-9139404</v>
      </c>
      <c r="Y46" s="184">
        <f>+IF(W46&lt;&gt;0,+(X46/W46)*100,0)</f>
        <v>-72.41041795578556</v>
      </c>
      <c r="Z46" s="182">
        <f>SUM(Z44:Z45)</f>
        <v>12621670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769448</v>
      </c>
      <c r="D48" s="194">
        <f t="shared" si="6"/>
        <v>-5264387</v>
      </c>
      <c r="E48" s="195">
        <f t="shared" si="6"/>
        <v>12621670</v>
      </c>
      <c r="F48" s="195">
        <f t="shared" si="6"/>
        <v>331064</v>
      </c>
      <c r="G48" s="196">
        <f t="shared" si="6"/>
        <v>215044</v>
      </c>
      <c r="H48" s="196">
        <f t="shared" si="6"/>
        <v>-1818372</v>
      </c>
      <c r="I48" s="196">
        <f t="shared" si="6"/>
        <v>-1272264</v>
      </c>
      <c r="J48" s="196">
        <f t="shared" si="6"/>
        <v>-608756</v>
      </c>
      <c r="K48" s="196">
        <f t="shared" si="6"/>
        <v>-584559</v>
      </c>
      <c r="L48" s="195">
        <f t="shared" si="6"/>
        <v>-1714053</v>
      </c>
      <c r="M48" s="195">
        <f t="shared" si="6"/>
        <v>-2907368</v>
      </c>
      <c r="N48" s="196">
        <f t="shared" si="6"/>
        <v>5417159</v>
      </c>
      <c r="O48" s="196">
        <f t="shared" si="6"/>
        <v>1762100</v>
      </c>
      <c r="P48" s="196">
        <f t="shared" si="6"/>
        <v>-312728</v>
      </c>
      <c r="Q48" s="196">
        <f t="shared" si="6"/>
        <v>6866531</v>
      </c>
      <c r="R48" s="196">
        <f t="shared" si="6"/>
        <v>391669</v>
      </c>
      <c r="S48" s="195">
        <f t="shared" si="6"/>
        <v>403698</v>
      </c>
      <c r="T48" s="195">
        <f t="shared" si="6"/>
        <v>0</v>
      </c>
      <c r="U48" s="196">
        <f t="shared" si="6"/>
        <v>795367</v>
      </c>
      <c r="V48" s="196">
        <f t="shared" si="6"/>
        <v>3482266</v>
      </c>
      <c r="W48" s="196">
        <f t="shared" si="6"/>
        <v>12621670</v>
      </c>
      <c r="X48" s="196">
        <f t="shared" si="6"/>
        <v>-9139404</v>
      </c>
      <c r="Y48" s="197">
        <f>+IF(W48&lt;&gt;0,+(X48/W48)*100,0)</f>
        <v>-72.41041795578556</v>
      </c>
      <c r="Z48" s="198">
        <f>SUM(Z46:Z47)</f>
        <v>12621670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217259</v>
      </c>
      <c r="D5" s="120">
        <f t="shared" si="0"/>
        <v>9439</v>
      </c>
      <c r="E5" s="66">
        <f t="shared" si="0"/>
        <v>11111000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11111000</v>
      </c>
      <c r="X5" s="66">
        <f t="shared" si="0"/>
        <v>-11111000</v>
      </c>
      <c r="Y5" s="103">
        <f>+IF(W5&lt;&gt;0,+(X5/W5)*100,0)</f>
        <v>-100</v>
      </c>
      <c r="Z5" s="119">
        <f>SUM(Z6:Z8)</f>
        <v>11111000</v>
      </c>
    </row>
    <row r="6" spans="1:26" ht="13.5">
      <c r="A6" s="104" t="s">
        <v>74</v>
      </c>
      <c r="B6" s="102"/>
      <c r="C6" s="121">
        <v>31583</v>
      </c>
      <c r="D6" s="122">
        <v>9439</v>
      </c>
      <c r="E6" s="26">
        <v>11111000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11111000</v>
      </c>
      <c r="X6" s="26">
        <v>-11111000</v>
      </c>
      <c r="Y6" s="106">
        <v>-100</v>
      </c>
      <c r="Z6" s="28">
        <v>11111000</v>
      </c>
    </row>
    <row r="7" spans="1:26" ht="13.5">
      <c r="A7" s="104" t="s">
        <v>75</v>
      </c>
      <c r="B7" s="102"/>
      <c r="C7" s="123">
        <v>4391</v>
      </c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>
        <v>181285</v>
      </c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5900000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>
        <v>5900000</v>
      </c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3321401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1033083</v>
      </c>
      <c r="L15" s="66">
        <f t="shared" si="2"/>
        <v>0</v>
      </c>
      <c r="M15" s="66">
        <f t="shared" si="2"/>
        <v>1033083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1033083</v>
      </c>
      <c r="W15" s="66">
        <f t="shared" si="2"/>
        <v>0</v>
      </c>
      <c r="X15" s="66">
        <f t="shared" si="2"/>
        <v>1033083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>
        <v>3321401</v>
      </c>
      <c r="D17" s="122"/>
      <c r="E17" s="26"/>
      <c r="F17" s="26"/>
      <c r="G17" s="26"/>
      <c r="H17" s="26"/>
      <c r="I17" s="26"/>
      <c r="J17" s="26"/>
      <c r="K17" s="26">
        <v>1033083</v>
      </c>
      <c r="L17" s="26"/>
      <c r="M17" s="26">
        <v>1033083</v>
      </c>
      <c r="N17" s="26"/>
      <c r="O17" s="26"/>
      <c r="P17" s="26"/>
      <c r="Q17" s="26"/>
      <c r="R17" s="26"/>
      <c r="S17" s="26"/>
      <c r="T17" s="26"/>
      <c r="U17" s="26"/>
      <c r="V17" s="26">
        <v>1033083</v>
      </c>
      <c r="W17" s="26"/>
      <c r="X17" s="26">
        <v>1033083</v>
      </c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9438660</v>
      </c>
      <c r="D25" s="206">
        <f t="shared" si="4"/>
        <v>9439</v>
      </c>
      <c r="E25" s="195">
        <f t="shared" si="4"/>
        <v>11111000</v>
      </c>
      <c r="F25" s="195">
        <f t="shared" si="4"/>
        <v>0</v>
      </c>
      <c r="G25" s="195">
        <f t="shared" si="4"/>
        <v>0</v>
      </c>
      <c r="H25" s="195">
        <f t="shared" si="4"/>
        <v>0</v>
      </c>
      <c r="I25" s="195">
        <f t="shared" si="4"/>
        <v>0</v>
      </c>
      <c r="J25" s="195">
        <f t="shared" si="4"/>
        <v>0</v>
      </c>
      <c r="K25" s="195">
        <f t="shared" si="4"/>
        <v>1033083</v>
      </c>
      <c r="L25" s="195">
        <f t="shared" si="4"/>
        <v>0</v>
      </c>
      <c r="M25" s="195">
        <f t="shared" si="4"/>
        <v>1033083</v>
      </c>
      <c r="N25" s="195">
        <f t="shared" si="4"/>
        <v>0</v>
      </c>
      <c r="O25" s="195">
        <f t="shared" si="4"/>
        <v>0</v>
      </c>
      <c r="P25" s="195">
        <f t="shared" si="4"/>
        <v>0</v>
      </c>
      <c r="Q25" s="195">
        <f t="shared" si="4"/>
        <v>0</v>
      </c>
      <c r="R25" s="195">
        <f t="shared" si="4"/>
        <v>0</v>
      </c>
      <c r="S25" s="195">
        <f t="shared" si="4"/>
        <v>0</v>
      </c>
      <c r="T25" s="195">
        <f t="shared" si="4"/>
        <v>0</v>
      </c>
      <c r="U25" s="195">
        <f t="shared" si="4"/>
        <v>0</v>
      </c>
      <c r="V25" s="195">
        <f t="shared" si="4"/>
        <v>1033083</v>
      </c>
      <c r="W25" s="195">
        <f t="shared" si="4"/>
        <v>11111000</v>
      </c>
      <c r="X25" s="195">
        <f t="shared" si="4"/>
        <v>-10077917</v>
      </c>
      <c r="Y25" s="207">
        <f>+IF(W25&lt;&gt;0,+(X25/W25)*100,0)</f>
        <v>-90.70216002160022</v>
      </c>
      <c r="Z25" s="208">
        <f>+Z5+Z9+Z15+Z19+Z24</f>
        <v>11111000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9221401</v>
      </c>
      <c r="D28" s="122"/>
      <c r="E28" s="26">
        <v>7170000</v>
      </c>
      <c r="F28" s="26"/>
      <c r="G28" s="26"/>
      <c r="H28" s="26"/>
      <c r="I28" s="26"/>
      <c r="J28" s="26"/>
      <c r="K28" s="26">
        <v>1033083</v>
      </c>
      <c r="L28" s="26"/>
      <c r="M28" s="26">
        <v>1033083</v>
      </c>
      <c r="N28" s="26"/>
      <c r="O28" s="26"/>
      <c r="P28" s="26"/>
      <c r="Q28" s="26"/>
      <c r="R28" s="26"/>
      <c r="S28" s="26"/>
      <c r="T28" s="26"/>
      <c r="U28" s="26"/>
      <c r="V28" s="26">
        <v>1033083</v>
      </c>
      <c r="W28" s="26">
        <v>7170000</v>
      </c>
      <c r="X28" s="26">
        <v>-6136917</v>
      </c>
      <c r="Y28" s="106">
        <v>-85.59</v>
      </c>
      <c r="Z28" s="121">
        <v>7170000</v>
      </c>
    </row>
    <row r="29" spans="1:26" ht="13.5">
      <c r="A29" s="210" t="s">
        <v>137</v>
      </c>
      <c r="B29" s="102"/>
      <c r="C29" s="121"/>
      <c r="D29" s="122"/>
      <c r="E29" s="26">
        <v>2500000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2500000</v>
      </c>
      <c r="X29" s="26">
        <v>-2500000</v>
      </c>
      <c r="Y29" s="106">
        <v>-100</v>
      </c>
      <c r="Z29" s="28">
        <v>2500000</v>
      </c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9221401</v>
      </c>
      <c r="D32" s="187">
        <f t="shared" si="5"/>
        <v>0</v>
      </c>
      <c r="E32" s="43">
        <f t="shared" si="5"/>
        <v>9670000</v>
      </c>
      <c r="F32" s="43">
        <f t="shared" si="5"/>
        <v>0</v>
      </c>
      <c r="G32" s="43">
        <f t="shared" si="5"/>
        <v>0</v>
      </c>
      <c r="H32" s="43">
        <f t="shared" si="5"/>
        <v>0</v>
      </c>
      <c r="I32" s="43">
        <f t="shared" si="5"/>
        <v>0</v>
      </c>
      <c r="J32" s="43">
        <f t="shared" si="5"/>
        <v>0</v>
      </c>
      <c r="K32" s="43">
        <f t="shared" si="5"/>
        <v>1033083</v>
      </c>
      <c r="L32" s="43">
        <f t="shared" si="5"/>
        <v>0</v>
      </c>
      <c r="M32" s="43">
        <f t="shared" si="5"/>
        <v>1033083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1033083</v>
      </c>
      <c r="W32" s="43">
        <f t="shared" si="5"/>
        <v>9670000</v>
      </c>
      <c r="X32" s="43">
        <f t="shared" si="5"/>
        <v>-8636917</v>
      </c>
      <c r="Y32" s="188">
        <f>+IF(W32&lt;&gt;0,+(X32/W32)*100,0)</f>
        <v>-89.31661840744572</v>
      </c>
      <c r="Z32" s="45">
        <f>SUM(Z28:Z31)</f>
        <v>9670000</v>
      </c>
    </row>
    <row r="33" spans="1:26" ht="13.5">
      <c r="A33" s="213" t="s">
        <v>50</v>
      </c>
      <c r="B33" s="102" t="s">
        <v>140</v>
      </c>
      <c r="C33" s="121">
        <v>217259</v>
      </c>
      <c r="D33" s="122"/>
      <c r="E33" s="26">
        <v>1441000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1441000</v>
      </c>
      <c r="X33" s="26">
        <v>-1441000</v>
      </c>
      <c r="Y33" s="106">
        <v>-100</v>
      </c>
      <c r="Z33" s="28">
        <v>1441000</v>
      </c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9438660</v>
      </c>
      <c r="D36" s="194">
        <f t="shared" si="6"/>
        <v>0</v>
      </c>
      <c r="E36" s="196">
        <f t="shared" si="6"/>
        <v>11111000</v>
      </c>
      <c r="F36" s="196">
        <f t="shared" si="6"/>
        <v>0</v>
      </c>
      <c r="G36" s="196">
        <f t="shared" si="6"/>
        <v>0</v>
      </c>
      <c r="H36" s="196">
        <f t="shared" si="6"/>
        <v>0</v>
      </c>
      <c r="I36" s="196">
        <f t="shared" si="6"/>
        <v>0</v>
      </c>
      <c r="J36" s="196">
        <f t="shared" si="6"/>
        <v>0</v>
      </c>
      <c r="K36" s="196">
        <f t="shared" si="6"/>
        <v>1033083</v>
      </c>
      <c r="L36" s="196">
        <f t="shared" si="6"/>
        <v>0</v>
      </c>
      <c r="M36" s="196">
        <f t="shared" si="6"/>
        <v>1033083</v>
      </c>
      <c r="N36" s="196">
        <f t="shared" si="6"/>
        <v>0</v>
      </c>
      <c r="O36" s="196">
        <f t="shared" si="6"/>
        <v>0</v>
      </c>
      <c r="P36" s="196">
        <f t="shared" si="6"/>
        <v>0</v>
      </c>
      <c r="Q36" s="196">
        <f t="shared" si="6"/>
        <v>0</v>
      </c>
      <c r="R36" s="196">
        <f t="shared" si="6"/>
        <v>0</v>
      </c>
      <c r="S36" s="196">
        <f t="shared" si="6"/>
        <v>0</v>
      </c>
      <c r="T36" s="196">
        <f t="shared" si="6"/>
        <v>0</v>
      </c>
      <c r="U36" s="196">
        <f t="shared" si="6"/>
        <v>0</v>
      </c>
      <c r="V36" s="196">
        <f t="shared" si="6"/>
        <v>1033083</v>
      </c>
      <c r="W36" s="196">
        <f t="shared" si="6"/>
        <v>11111000</v>
      </c>
      <c r="X36" s="196">
        <f t="shared" si="6"/>
        <v>-10077917</v>
      </c>
      <c r="Y36" s="197">
        <f>+IF(W36&lt;&gt;0,+(X36/W36)*100,0)</f>
        <v>-90.70216002160022</v>
      </c>
      <c r="Z36" s="215">
        <f>SUM(Z32:Z35)</f>
        <v>11111000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1084313</v>
      </c>
      <c r="D6" s="25">
        <v>3100</v>
      </c>
      <c r="E6" s="26">
        <v>3000</v>
      </c>
      <c r="F6" s="26">
        <v>1084313</v>
      </c>
      <c r="G6" s="26">
        <v>1084313</v>
      </c>
      <c r="H6" s="26">
        <v>1084313</v>
      </c>
      <c r="I6" s="26">
        <v>3252939</v>
      </c>
      <c r="J6" s="26">
        <v>1084313</v>
      </c>
      <c r="K6" s="26">
        <v>1084313</v>
      </c>
      <c r="L6" s="26">
        <v>1084313</v>
      </c>
      <c r="M6" s="26">
        <v>3252939</v>
      </c>
      <c r="N6" s="26">
        <v>1084313</v>
      </c>
      <c r="O6" s="26">
        <v>1084313</v>
      </c>
      <c r="P6" s="26">
        <v>12322600</v>
      </c>
      <c r="Q6" s="26">
        <v>14491226</v>
      </c>
      <c r="R6" s="26">
        <v>12322600</v>
      </c>
      <c r="S6" s="26">
        <v>11322600</v>
      </c>
      <c r="T6" s="26"/>
      <c r="U6" s="26">
        <v>23645200</v>
      </c>
      <c r="V6" s="26">
        <v>44642304</v>
      </c>
      <c r="W6" s="26">
        <v>3000</v>
      </c>
      <c r="X6" s="26">
        <v>44639304</v>
      </c>
      <c r="Y6" s="106">
        <v>1487976.8</v>
      </c>
      <c r="Z6" s="28">
        <v>3000</v>
      </c>
    </row>
    <row r="7" spans="1:26" ht="13.5">
      <c r="A7" s="225" t="s">
        <v>146</v>
      </c>
      <c r="B7" s="158" t="s">
        <v>71</v>
      </c>
      <c r="C7" s="121">
        <v>6756220</v>
      </c>
      <c r="D7" s="25">
        <v>380000</v>
      </c>
      <c r="E7" s="26">
        <v>380000</v>
      </c>
      <c r="F7" s="26">
        <v>6756220</v>
      </c>
      <c r="G7" s="26">
        <v>6756220</v>
      </c>
      <c r="H7" s="26">
        <v>6756220</v>
      </c>
      <c r="I7" s="26">
        <v>20268660</v>
      </c>
      <c r="J7" s="26">
        <v>6756220</v>
      </c>
      <c r="K7" s="26">
        <v>6756220</v>
      </c>
      <c r="L7" s="26">
        <v>6756220</v>
      </c>
      <c r="M7" s="26">
        <v>20268660</v>
      </c>
      <c r="N7" s="26">
        <v>6756220</v>
      </c>
      <c r="O7" s="26">
        <v>6756220</v>
      </c>
      <c r="P7" s="26">
        <v>10190025</v>
      </c>
      <c r="Q7" s="26">
        <v>23702465</v>
      </c>
      <c r="R7" s="26">
        <v>10190025</v>
      </c>
      <c r="S7" s="26">
        <v>10190025</v>
      </c>
      <c r="T7" s="26"/>
      <c r="U7" s="26">
        <v>20380050</v>
      </c>
      <c r="V7" s="26">
        <v>84619835</v>
      </c>
      <c r="W7" s="26">
        <v>380000</v>
      </c>
      <c r="X7" s="26">
        <v>84239835</v>
      </c>
      <c r="Y7" s="106">
        <v>22168.38</v>
      </c>
      <c r="Z7" s="28">
        <v>380000</v>
      </c>
    </row>
    <row r="8" spans="1:26" ht="13.5">
      <c r="A8" s="225" t="s">
        <v>147</v>
      </c>
      <c r="B8" s="158" t="s">
        <v>71</v>
      </c>
      <c r="C8" s="121">
        <v>3628955</v>
      </c>
      <c r="D8" s="25">
        <v>3778722</v>
      </c>
      <c r="E8" s="26">
        <v>3778000</v>
      </c>
      <c r="F8" s="26">
        <v>3628955</v>
      </c>
      <c r="G8" s="26">
        <v>3628955</v>
      </c>
      <c r="H8" s="26">
        <v>3628955</v>
      </c>
      <c r="I8" s="26">
        <v>10886865</v>
      </c>
      <c r="J8" s="26">
        <v>3628955</v>
      </c>
      <c r="K8" s="26">
        <v>3628955</v>
      </c>
      <c r="L8" s="26">
        <v>3628955</v>
      </c>
      <c r="M8" s="26">
        <v>10886865</v>
      </c>
      <c r="N8" s="26">
        <v>3628955</v>
      </c>
      <c r="O8" s="26">
        <v>3628955</v>
      </c>
      <c r="P8" s="26">
        <v>6037035</v>
      </c>
      <c r="Q8" s="26">
        <v>13294945</v>
      </c>
      <c r="R8" s="26">
        <v>6037035</v>
      </c>
      <c r="S8" s="26">
        <v>6037035</v>
      </c>
      <c r="T8" s="26"/>
      <c r="U8" s="26">
        <v>12074070</v>
      </c>
      <c r="V8" s="26">
        <v>47142745</v>
      </c>
      <c r="W8" s="26">
        <v>3778000</v>
      </c>
      <c r="X8" s="26">
        <v>43364745</v>
      </c>
      <c r="Y8" s="106">
        <v>1147.82</v>
      </c>
      <c r="Z8" s="28">
        <v>3778000</v>
      </c>
    </row>
    <row r="9" spans="1:26" ht="13.5">
      <c r="A9" s="225" t="s">
        <v>148</v>
      </c>
      <c r="B9" s="158"/>
      <c r="C9" s="121">
        <v>1619765</v>
      </c>
      <c r="D9" s="25">
        <v>64435</v>
      </c>
      <c r="E9" s="26">
        <v>64000</v>
      </c>
      <c r="F9" s="26">
        <v>1619765</v>
      </c>
      <c r="G9" s="26">
        <v>1619765</v>
      </c>
      <c r="H9" s="26">
        <v>1619765</v>
      </c>
      <c r="I9" s="26">
        <v>4859295</v>
      </c>
      <c r="J9" s="26">
        <v>1619765</v>
      </c>
      <c r="K9" s="26">
        <v>1619765</v>
      </c>
      <c r="L9" s="26">
        <v>1619765</v>
      </c>
      <c r="M9" s="26">
        <v>4859295</v>
      </c>
      <c r="N9" s="26">
        <v>1619765</v>
      </c>
      <c r="O9" s="26">
        <v>1619765</v>
      </c>
      <c r="P9" s="26">
        <v>2864387</v>
      </c>
      <c r="Q9" s="26">
        <v>6103917</v>
      </c>
      <c r="R9" s="26">
        <v>2864387</v>
      </c>
      <c r="S9" s="26">
        <v>2864387</v>
      </c>
      <c r="T9" s="26"/>
      <c r="U9" s="26">
        <v>5728774</v>
      </c>
      <c r="V9" s="26">
        <v>21551281</v>
      </c>
      <c r="W9" s="26">
        <v>64000</v>
      </c>
      <c r="X9" s="26">
        <v>21487281</v>
      </c>
      <c r="Y9" s="106">
        <v>33573.88</v>
      </c>
      <c r="Z9" s="28">
        <v>64000</v>
      </c>
    </row>
    <row r="10" spans="1:26" ht="13.5">
      <c r="A10" s="225" t="s">
        <v>149</v>
      </c>
      <c r="B10" s="158"/>
      <c r="C10" s="121">
        <v>31968</v>
      </c>
      <c r="D10" s="25"/>
      <c r="E10" s="26"/>
      <c r="F10" s="125">
        <v>31968</v>
      </c>
      <c r="G10" s="125">
        <v>31968</v>
      </c>
      <c r="H10" s="125">
        <v>31968</v>
      </c>
      <c r="I10" s="26">
        <v>95904</v>
      </c>
      <c r="J10" s="125">
        <v>31968</v>
      </c>
      <c r="K10" s="125">
        <v>31968</v>
      </c>
      <c r="L10" s="26">
        <v>31968</v>
      </c>
      <c r="M10" s="125">
        <v>95904</v>
      </c>
      <c r="N10" s="125">
        <v>31968</v>
      </c>
      <c r="O10" s="125">
        <v>31968</v>
      </c>
      <c r="P10" s="26"/>
      <c r="Q10" s="125">
        <v>63936</v>
      </c>
      <c r="R10" s="125"/>
      <c r="S10" s="26"/>
      <c r="T10" s="125"/>
      <c r="U10" s="125"/>
      <c r="V10" s="125">
        <v>255744</v>
      </c>
      <c r="W10" s="26"/>
      <c r="X10" s="125">
        <v>255744</v>
      </c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13121221</v>
      </c>
      <c r="D12" s="38">
        <f t="shared" si="0"/>
        <v>4226257</v>
      </c>
      <c r="E12" s="39">
        <f t="shared" si="0"/>
        <v>4225000</v>
      </c>
      <c r="F12" s="39">
        <f t="shared" si="0"/>
        <v>13121221</v>
      </c>
      <c r="G12" s="39">
        <f t="shared" si="0"/>
        <v>13121221</v>
      </c>
      <c r="H12" s="39">
        <f t="shared" si="0"/>
        <v>13121221</v>
      </c>
      <c r="I12" s="39">
        <f t="shared" si="0"/>
        <v>39363663</v>
      </c>
      <c r="J12" s="39">
        <f t="shared" si="0"/>
        <v>13121221</v>
      </c>
      <c r="K12" s="39">
        <f t="shared" si="0"/>
        <v>13121221</v>
      </c>
      <c r="L12" s="39">
        <f t="shared" si="0"/>
        <v>13121221</v>
      </c>
      <c r="M12" s="39">
        <f t="shared" si="0"/>
        <v>39363663</v>
      </c>
      <c r="N12" s="39">
        <f t="shared" si="0"/>
        <v>13121221</v>
      </c>
      <c r="O12" s="39">
        <f t="shared" si="0"/>
        <v>13121221</v>
      </c>
      <c r="P12" s="39">
        <f t="shared" si="0"/>
        <v>31414047</v>
      </c>
      <c r="Q12" s="39">
        <f t="shared" si="0"/>
        <v>57656489</v>
      </c>
      <c r="R12" s="39">
        <f t="shared" si="0"/>
        <v>31414047</v>
      </c>
      <c r="S12" s="39">
        <f t="shared" si="0"/>
        <v>30414047</v>
      </c>
      <c r="T12" s="39">
        <f t="shared" si="0"/>
        <v>0</v>
      </c>
      <c r="U12" s="39">
        <f t="shared" si="0"/>
        <v>61828094</v>
      </c>
      <c r="V12" s="39">
        <f t="shared" si="0"/>
        <v>198211909</v>
      </c>
      <c r="W12" s="39">
        <f t="shared" si="0"/>
        <v>4225000</v>
      </c>
      <c r="X12" s="39">
        <f t="shared" si="0"/>
        <v>193986909</v>
      </c>
      <c r="Y12" s="140">
        <f>+IF(W12&lt;&gt;0,+(X12/W12)*100,0)</f>
        <v>4591.406130177515</v>
      </c>
      <c r="Z12" s="40">
        <f>SUM(Z6:Z11)</f>
        <v>4225000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165197</v>
      </c>
      <c r="D15" s="25">
        <v>195873</v>
      </c>
      <c r="E15" s="26">
        <v>196000</v>
      </c>
      <c r="F15" s="26">
        <v>165197</v>
      </c>
      <c r="G15" s="26">
        <v>165197</v>
      </c>
      <c r="H15" s="26">
        <v>165197</v>
      </c>
      <c r="I15" s="26">
        <v>495591</v>
      </c>
      <c r="J15" s="26">
        <v>165197</v>
      </c>
      <c r="K15" s="26">
        <v>165197</v>
      </c>
      <c r="L15" s="26">
        <v>165197</v>
      </c>
      <c r="M15" s="26">
        <v>495591</v>
      </c>
      <c r="N15" s="26">
        <v>165197</v>
      </c>
      <c r="O15" s="26">
        <v>165197</v>
      </c>
      <c r="P15" s="26"/>
      <c r="Q15" s="26">
        <v>330394</v>
      </c>
      <c r="R15" s="26"/>
      <c r="S15" s="26"/>
      <c r="T15" s="26"/>
      <c r="U15" s="26"/>
      <c r="V15" s="26">
        <v>1321576</v>
      </c>
      <c r="W15" s="26">
        <v>196000</v>
      </c>
      <c r="X15" s="26">
        <v>1125576</v>
      </c>
      <c r="Y15" s="106">
        <v>574.27</v>
      </c>
      <c r="Z15" s="28">
        <v>196000</v>
      </c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>
        <v>1890208</v>
      </c>
      <c r="D17" s="25"/>
      <c r="E17" s="26"/>
      <c r="F17" s="26">
        <v>1890208</v>
      </c>
      <c r="G17" s="26">
        <v>1890208</v>
      </c>
      <c r="H17" s="26">
        <v>1890208</v>
      </c>
      <c r="I17" s="26">
        <v>5670624</v>
      </c>
      <c r="J17" s="26">
        <v>1890208</v>
      </c>
      <c r="K17" s="26">
        <v>1890208</v>
      </c>
      <c r="L17" s="26">
        <v>1890208</v>
      </c>
      <c r="M17" s="26">
        <v>5670624</v>
      </c>
      <c r="N17" s="26">
        <v>1890208</v>
      </c>
      <c r="O17" s="26">
        <v>1890208</v>
      </c>
      <c r="P17" s="26">
        <v>1890208</v>
      </c>
      <c r="Q17" s="26">
        <v>5670624</v>
      </c>
      <c r="R17" s="26">
        <v>1890208</v>
      </c>
      <c r="S17" s="26">
        <v>1890208</v>
      </c>
      <c r="T17" s="26"/>
      <c r="U17" s="26">
        <v>3780416</v>
      </c>
      <c r="V17" s="26">
        <v>20792288</v>
      </c>
      <c r="W17" s="26"/>
      <c r="X17" s="26">
        <v>20792288</v>
      </c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50040747</v>
      </c>
      <c r="D19" s="25">
        <v>18328732</v>
      </c>
      <c r="E19" s="26">
        <v>18329000</v>
      </c>
      <c r="F19" s="26">
        <v>50040747</v>
      </c>
      <c r="G19" s="26">
        <v>50040747</v>
      </c>
      <c r="H19" s="26">
        <v>50040747</v>
      </c>
      <c r="I19" s="26">
        <v>150122241</v>
      </c>
      <c r="J19" s="26">
        <v>50040747</v>
      </c>
      <c r="K19" s="26">
        <v>50040747</v>
      </c>
      <c r="L19" s="26">
        <v>50040747</v>
      </c>
      <c r="M19" s="26">
        <v>150122241</v>
      </c>
      <c r="N19" s="26">
        <v>50040747</v>
      </c>
      <c r="O19" s="26">
        <v>50040747</v>
      </c>
      <c r="P19" s="26">
        <v>50972502</v>
      </c>
      <c r="Q19" s="26">
        <v>151053996</v>
      </c>
      <c r="R19" s="26">
        <v>50972502</v>
      </c>
      <c r="S19" s="26">
        <v>51972502</v>
      </c>
      <c r="T19" s="26"/>
      <c r="U19" s="26">
        <v>102945004</v>
      </c>
      <c r="V19" s="26">
        <v>554243482</v>
      </c>
      <c r="W19" s="26">
        <v>18329000</v>
      </c>
      <c r="X19" s="26">
        <v>535914482</v>
      </c>
      <c r="Y19" s="106">
        <v>2923.86</v>
      </c>
      <c r="Z19" s="28">
        <v>18329000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>
        <v>1217980</v>
      </c>
      <c r="D21" s="25"/>
      <c r="E21" s="26"/>
      <c r="F21" s="26">
        <v>1217980</v>
      </c>
      <c r="G21" s="26">
        <v>1217980</v>
      </c>
      <c r="H21" s="26">
        <v>1217980</v>
      </c>
      <c r="I21" s="26">
        <v>3653940</v>
      </c>
      <c r="J21" s="26">
        <v>1217980</v>
      </c>
      <c r="K21" s="26">
        <v>1217980</v>
      </c>
      <c r="L21" s="26">
        <v>1217980</v>
      </c>
      <c r="M21" s="26">
        <v>3653940</v>
      </c>
      <c r="N21" s="26">
        <v>1217980</v>
      </c>
      <c r="O21" s="26">
        <v>1217980</v>
      </c>
      <c r="P21" s="26">
        <v>1217980</v>
      </c>
      <c r="Q21" s="26">
        <v>3653940</v>
      </c>
      <c r="R21" s="26">
        <v>1217980</v>
      </c>
      <c r="S21" s="26">
        <v>1217980</v>
      </c>
      <c r="T21" s="26"/>
      <c r="U21" s="26">
        <v>2435960</v>
      </c>
      <c r="V21" s="26">
        <v>13397780</v>
      </c>
      <c r="W21" s="26"/>
      <c r="X21" s="26">
        <v>13397780</v>
      </c>
      <c r="Y21" s="106"/>
      <c r="Z21" s="28"/>
    </row>
    <row r="22" spans="1:26" ht="13.5">
      <c r="A22" s="225" t="s">
        <v>159</v>
      </c>
      <c r="B22" s="158"/>
      <c r="C22" s="121">
        <v>101031</v>
      </c>
      <c r="D22" s="25"/>
      <c r="E22" s="26"/>
      <c r="F22" s="26">
        <v>101031</v>
      </c>
      <c r="G22" s="26">
        <v>101031</v>
      </c>
      <c r="H22" s="26">
        <v>101031</v>
      </c>
      <c r="I22" s="26">
        <v>303093</v>
      </c>
      <c r="J22" s="26">
        <v>101031</v>
      </c>
      <c r="K22" s="26">
        <v>101031</v>
      </c>
      <c r="L22" s="26">
        <v>101031</v>
      </c>
      <c r="M22" s="26">
        <v>303093</v>
      </c>
      <c r="N22" s="26">
        <v>101031</v>
      </c>
      <c r="O22" s="26">
        <v>101031</v>
      </c>
      <c r="P22" s="26">
        <v>101031</v>
      </c>
      <c r="Q22" s="26">
        <v>303093</v>
      </c>
      <c r="R22" s="26">
        <v>101031</v>
      </c>
      <c r="S22" s="26">
        <v>101031</v>
      </c>
      <c r="T22" s="26"/>
      <c r="U22" s="26">
        <v>202062</v>
      </c>
      <c r="V22" s="26">
        <v>1111341</v>
      </c>
      <c r="W22" s="26"/>
      <c r="X22" s="26">
        <v>1111341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53415163</v>
      </c>
      <c r="D24" s="42">
        <f t="shared" si="1"/>
        <v>18524605</v>
      </c>
      <c r="E24" s="43">
        <f t="shared" si="1"/>
        <v>18525000</v>
      </c>
      <c r="F24" s="43">
        <f t="shared" si="1"/>
        <v>53415163</v>
      </c>
      <c r="G24" s="43">
        <f t="shared" si="1"/>
        <v>53415163</v>
      </c>
      <c r="H24" s="43">
        <f t="shared" si="1"/>
        <v>53415163</v>
      </c>
      <c r="I24" s="43">
        <f t="shared" si="1"/>
        <v>160245489</v>
      </c>
      <c r="J24" s="43">
        <f t="shared" si="1"/>
        <v>53415163</v>
      </c>
      <c r="K24" s="43">
        <f t="shared" si="1"/>
        <v>53415163</v>
      </c>
      <c r="L24" s="43">
        <f t="shared" si="1"/>
        <v>53415163</v>
      </c>
      <c r="M24" s="43">
        <f t="shared" si="1"/>
        <v>160245489</v>
      </c>
      <c r="N24" s="43">
        <f t="shared" si="1"/>
        <v>53415163</v>
      </c>
      <c r="O24" s="43">
        <f t="shared" si="1"/>
        <v>53415163</v>
      </c>
      <c r="P24" s="43">
        <f t="shared" si="1"/>
        <v>54181721</v>
      </c>
      <c r="Q24" s="43">
        <f t="shared" si="1"/>
        <v>161012047</v>
      </c>
      <c r="R24" s="43">
        <f t="shared" si="1"/>
        <v>54181721</v>
      </c>
      <c r="S24" s="43">
        <f t="shared" si="1"/>
        <v>55181721</v>
      </c>
      <c r="T24" s="43">
        <f t="shared" si="1"/>
        <v>0</v>
      </c>
      <c r="U24" s="43">
        <f t="shared" si="1"/>
        <v>109363442</v>
      </c>
      <c r="V24" s="43">
        <f t="shared" si="1"/>
        <v>590866467</v>
      </c>
      <c r="W24" s="43">
        <f t="shared" si="1"/>
        <v>18525000</v>
      </c>
      <c r="X24" s="43">
        <f t="shared" si="1"/>
        <v>572341467</v>
      </c>
      <c r="Y24" s="188">
        <f>+IF(W24&lt;&gt;0,+(X24/W24)*100,0)</f>
        <v>3089.5625748987854</v>
      </c>
      <c r="Z24" s="45">
        <f>SUM(Z15:Z23)</f>
        <v>18525000</v>
      </c>
    </row>
    <row r="25" spans="1:26" ht="13.5">
      <c r="A25" s="226" t="s">
        <v>161</v>
      </c>
      <c r="B25" s="227"/>
      <c r="C25" s="138">
        <f aca="true" t="shared" si="2" ref="C25:X25">+C12+C24</f>
        <v>66536384</v>
      </c>
      <c r="D25" s="38">
        <f t="shared" si="2"/>
        <v>22750862</v>
      </c>
      <c r="E25" s="39">
        <f t="shared" si="2"/>
        <v>22750000</v>
      </c>
      <c r="F25" s="39">
        <f t="shared" si="2"/>
        <v>66536384</v>
      </c>
      <c r="G25" s="39">
        <f t="shared" si="2"/>
        <v>66536384</v>
      </c>
      <c r="H25" s="39">
        <f t="shared" si="2"/>
        <v>66536384</v>
      </c>
      <c r="I25" s="39">
        <f t="shared" si="2"/>
        <v>199609152</v>
      </c>
      <c r="J25" s="39">
        <f t="shared" si="2"/>
        <v>66536384</v>
      </c>
      <c r="K25" s="39">
        <f t="shared" si="2"/>
        <v>66536384</v>
      </c>
      <c r="L25" s="39">
        <f t="shared" si="2"/>
        <v>66536384</v>
      </c>
      <c r="M25" s="39">
        <f t="shared" si="2"/>
        <v>199609152</v>
      </c>
      <c r="N25" s="39">
        <f t="shared" si="2"/>
        <v>66536384</v>
      </c>
      <c r="O25" s="39">
        <f t="shared" si="2"/>
        <v>66536384</v>
      </c>
      <c r="P25" s="39">
        <f t="shared" si="2"/>
        <v>85595768</v>
      </c>
      <c r="Q25" s="39">
        <f t="shared" si="2"/>
        <v>218668536</v>
      </c>
      <c r="R25" s="39">
        <f t="shared" si="2"/>
        <v>85595768</v>
      </c>
      <c r="S25" s="39">
        <f t="shared" si="2"/>
        <v>85595768</v>
      </c>
      <c r="T25" s="39">
        <f t="shared" si="2"/>
        <v>0</v>
      </c>
      <c r="U25" s="39">
        <f t="shared" si="2"/>
        <v>171191536</v>
      </c>
      <c r="V25" s="39">
        <f t="shared" si="2"/>
        <v>789078376</v>
      </c>
      <c r="W25" s="39">
        <f t="shared" si="2"/>
        <v>22750000</v>
      </c>
      <c r="X25" s="39">
        <f t="shared" si="2"/>
        <v>766328376</v>
      </c>
      <c r="Y25" s="140">
        <f>+IF(W25&lt;&gt;0,+(X25/W25)*100,0)</f>
        <v>3368.4763780219782</v>
      </c>
      <c r="Z25" s="40">
        <f>+Z12+Z24</f>
        <v>22750000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119485</v>
      </c>
      <c r="D30" s="25">
        <v>118085</v>
      </c>
      <c r="E30" s="26">
        <v>118000</v>
      </c>
      <c r="F30" s="26">
        <v>119485</v>
      </c>
      <c r="G30" s="26">
        <v>119485</v>
      </c>
      <c r="H30" s="26">
        <v>119485</v>
      </c>
      <c r="I30" s="26">
        <v>358455</v>
      </c>
      <c r="J30" s="26">
        <v>119485</v>
      </c>
      <c r="K30" s="26">
        <v>119485</v>
      </c>
      <c r="L30" s="26">
        <v>119485</v>
      </c>
      <c r="M30" s="26">
        <v>358455</v>
      </c>
      <c r="N30" s="26">
        <v>119485</v>
      </c>
      <c r="O30" s="26">
        <v>119485</v>
      </c>
      <c r="P30" s="26"/>
      <c r="Q30" s="26">
        <v>238970</v>
      </c>
      <c r="R30" s="26"/>
      <c r="S30" s="26"/>
      <c r="T30" s="26"/>
      <c r="U30" s="26"/>
      <c r="V30" s="26">
        <v>955880</v>
      </c>
      <c r="W30" s="26">
        <v>118000</v>
      </c>
      <c r="X30" s="26">
        <v>837880</v>
      </c>
      <c r="Y30" s="106">
        <v>710.07</v>
      </c>
      <c r="Z30" s="28">
        <v>118000</v>
      </c>
    </row>
    <row r="31" spans="1:26" ht="13.5">
      <c r="A31" s="225" t="s">
        <v>165</v>
      </c>
      <c r="B31" s="158"/>
      <c r="C31" s="121">
        <v>128957</v>
      </c>
      <c r="D31" s="25">
        <v>112326</v>
      </c>
      <c r="E31" s="26">
        <v>112000</v>
      </c>
      <c r="F31" s="26">
        <v>128957</v>
      </c>
      <c r="G31" s="26">
        <v>128957</v>
      </c>
      <c r="H31" s="26">
        <v>128957</v>
      </c>
      <c r="I31" s="26">
        <v>386871</v>
      </c>
      <c r="J31" s="26">
        <v>128957</v>
      </c>
      <c r="K31" s="26">
        <v>128957</v>
      </c>
      <c r="L31" s="26">
        <v>128957</v>
      </c>
      <c r="M31" s="26">
        <v>386871</v>
      </c>
      <c r="N31" s="26">
        <v>128957</v>
      </c>
      <c r="O31" s="26">
        <v>128957</v>
      </c>
      <c r="P31" s="26"/>
      <c r="Q31" s="26">
        <v>257914</v>
      </c>
      <c r="R31" s="26"/>
      <c r="S31" s="26"/>
      <c r="T31" s="26"/>
      <c r="U31" s="26"/>
      <c r="V31" s="26">
        <v>1031656</v>
      </c>
      <c r="W31" s="26">
        <v>112000</v>
      </c>
      <c r="X31" s="26">
        <v>919656</v>
      </c>
      <c r="Y31" s="106">
        <v>821.12</v>
      </c>
      <c r="Z31" s="28">
        <v>112000</v>
      </c>
    </row>
    <row r="32" spans="1:26" ht="13.5">
      <c r="A32" s="225" t="s">
        <v>166</v>
      </c>
      <c r="B32" s="158" t="s">
        <v>93</v>
      </c>
      <c r="C32" s="121">
        <v>12055761</v>
      </c>
      <c r="D32" s="25">
        <v>2332948</v>
      </c>
      <c r="E32" s="26">
        <v>2333000</v>
      </c>
      <c r="F32" s="26">
        <v>12055761</v>
      </c>
      <c r="G32" s="26">
        <v>12055761</v>
      </c>
      <c r="H32" s="26">
        <v>12055761</v>
      </c>
      <c r="I32" s="26">
        <v>36167283</v>
      </c>
      <c r="J32" s="26">
        <v>12055761</v>
      </c>
      <c r="K32" s="26">
        <v>12055761</v>
      </c>
      <c r="L32" s="26">
        <v>12055761</v>
      </c>
      <c r="M32" s="26">
        <v>36167283</v>
      </c>
      <c r="N32" s="26">
        <v>12055761</v>
      </c>
      <c r="O32" s="26">
        <v>12055761</v>
      </c>
      <c r="P32" s="26">
        <v>31035276</v>
      </c>
      <c r="Q32" s="26">
        <v>55146798</v>
      </c>
      <c r="R32" s="26">
        <v>31035276</v>
      </c>
      <c r="S32" s="26">
        <v>31035276</v>
      </c>
      <c r="T32" s="26"/>
      <c r="U32" s="26">
        <v>62070552</v>
      </c>
      <c r="V32" s="26">
        <v>189551916</v>
      </c>
      <c r="W32" s="26">
        <v>2333000</v>
      </c>
      <c r="X32" s="26">
        <v>187218916</v>
      </c>
      <c r="Y32" s="106">
        <v>8024.81</v>
      </c>
      <c r="Z32" s="28">
        <v>2333000</v>
      </c>
    </row>
    <row r="33" spans="1:26" ht="13.5">
      <c r="A33" s="225" t="s">
        <v>167</v>
      </c>
      <c r="B33" s="158"/>
      <c r="C33" s="121">
        <v>6454201</v>
      </c>
      <c r="D33" s="25">
        <v>417882</v>
      </c>
      <c r="E33" s="26">
        <v>418000</v>
      </c>
      <c r="F33" s="26">
        <v>6454201</v>
      </c>
      <c r="G33" s="26">
        <v>6454201</v>
      </c>
      <c r="H33" s="26">
        <v>6454201</v>
      </c>
      <c r="I33" s="26">
        <v>19362603</v>
      </c>
      <c r="J33" s="26">
        <v>6454201</v>
      </c>
      <c r="K33" s="26">
        <v>6454201</v>
      </c>
      <c r="L33" s="26">
        <v>6454201</v>
      </c>
      <c r="M33" s="26">
        <v>19362603</v>
      </c>
      <c r="N33" s="26">
        <v>6454201</v>
      </c>
      <c r="O33" s="26">
        <v>6454201</v>
      </c>
      <c r="P33" s="26">
        <v>6146829</v>
      </c>
      <c r="Q33" s="26">
        <v>19055231</v>
      </c>
      <c r="R33" s="26">
        <v>6146829</v>
      </c>
      <c r="S33" s="26">
        <v>6146829</v>
      </c>
      <c r="T33" s="26"/>
      <c r="U33" s="26">
        <v>12293658</v>
      </c>
      <c r="V33" s="26">
        <v>70074095</v>
      </c>
      <c r="W33" s="26">
        <v>418000</v>
      </c>
      <c r="X33" s="26">
        <v>69656095</v>
      </c>
      <c r="Y33" s="106">
        <v>16664.14</v>
      </c>
      <c r="Z33" s="28">
        <v>418000</v>
      </c>
    </row>
    <row r="34" spans="1:26" ht="13.5">
      <c r="A34" s="226" t="s">
        <v>57</v>
      </c>
      <c r="B34" s="227"/>
      <c r="C34" s="138">
        <f aca="true" t="shared" si="3" ref="C34:X34">SUM(C29:C33)</f>
        <v>18758404</v>
      </c>
      <c r="D34" s="38">
        <f t="shared" si="3"/>
        <v>2981241</v>
      </c>
      <c r="E34" s="39">
        <f t="shared" si="3"/>
        <v>2981000</v>
      </c>
      <c r="F34" s="39">
        <f t="shared" si="3"/>
        <v>18758404</v>
      </c>
      <c r="G34" s="39">
        <f t="shared" si="3"/>
        <v>18758404</v>
      </c>
      <c r="H34" s="39">
        <f t="shared" si="3"/>
        <v>18758404</v>
      </c>
      <c r="I34" s="39">
        <f t="shared" si="3"/>
        <v>56275212</v>
      </c>
      <c r="J34" s="39">
        <f t="shared" si="3"/>
        <v>18758404</v>
      </c>
      <c r="K34" s="39">
        <f t="shared" si="3"/>
        <v>18758404</v>
      </c>
      <c r="L34" s="39">
        <f t="shared" si="3"/>
        <v>18758404</v>
      </c>
      <c r="M34" s="39">
        <f t="shared" si="3"/>
        <v>56275212</v>
      </c>
      <c r="N34" s="39">
        <f t="shared" si="3"/>
        <v>18758404</v>
      </c>
      <c r="O34" s="39">
        <f t="shared" si="3"/>
        <v>18758404</v>
      </c>
      <c r="P34" s="39">
        <f t="shared" si="3"/>
        <v>37182105</v>
      </c>
      <c r="Q34" s="39">
        <f t="shared" si="3"/>
        <v>74698913</v>
      </c>
      <c r="R34" s="39">
        <f t="shared" si="3"/>
        <v>37182105</v>
      </c>
      <c r="S34" s="39">
        <f t="shared" si="3"/>
        <v>37182105</v>
      </c>
      <c r="T34" s="39">
        <f t="shared" si="3"/>
        <v>0</v>
      </c>
      <c r="U34" s="39">
        <f t="shared" si="3"/>
        <v>74364210</v>
      </c>
      <c r="V34" s="39">
        <f t="shared" si="3"/>
        <v>261613547</v>
      </c>
      <c r="W34" s="39">
        <f t="shared" si="3"/>
        <v>2981000</v>
      </c>
      <c r="X34" s="39">
        <f t="shared" si="3"/>
        <v>258632547</v>
      </c>
      <c r="Y34" s="140">
        <f>+IF(W34&lt;&gt;0,+(X34/W34)*100,0)</f>
        <v>8676.033109694734</v>
      </c>
      <c r="Z34" s="40">
        <f>SUM(Z29:Z33)</f>
        <v>2981000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1036002</v>
      </c>
      <c r="D37" s="25">
        <v>1134371</v>
      </c>
      <c r="E37" s="26">
        <v>1134000</v>
      </c>
      <c r="F37" s="26">
        <v>1036002</v>
      </c>
      <c r="G37" s="26">
        <v>1036002</v>
      </c>
      <c r="H37" s="26">
        <v>1036002</v>
      </c>
      <c r="I37" s="26">
        <v>3108006</v>
      </c>
      <c r="J37" s="26">
        <v>1036002</v>
      </c>
      <c r="K37" s="26">
        <v>1036002</v>
      </c>
      <c r="L37" s="26">
        <v>1036002</v>
      </c>
      <c r="M37" s="26">
        <v>3108006</v>
      </c>
      <c r="N37" s="26">
        <v>1036002</v>
      </c>
      <c r="O37" s="26">
        <v>1036002</v>
      </c>
      <c r="P37" s="26">
        <v>942698</v>
      </c>
      <c r="Q37" s="26">
        <v>3014702</v>
      </c>
      <c r="R37" s="26">
        <v>942698</v>
      </c>
      <c r="S37" s="26">
        <v>942698</v>
      </c>
      <c r="T37" s="26"/>
      <c r="U37" s="26">
        <v>1885396</v>
      </c>
      <c r="V37" s="26">
        <v>11116110</v>
      </c>
      <c r="W37" s="26">
        <v>1134000</v>
      </c>
      <c r="X37" s="26">
        <v>9982110</v>
      </c>
      <c r="Y37" s="106">
        <v>880.26</v>
      </c>
      <c r="Z37" s="28">
        <v>1134000</v>
      </c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1036002</v>
      </c>
      <c r="D39" s="42">
        <f t="shared" si="4"/>
        <v>1134371</v>
      </c>
      <c r="E39" s="43">
        <f t="shared" si="4"/>
        <v>1134000</v>
      </c>
      <c r="F39" s="43">
        <f t="shared" si="4"/>
        <v>1036002</v>
      </c>
      <c r="G39" s="43">
        <f t="shared" si="4"/>
        <v>1036002</v>
      </c>
      <c r="H39" s="43">
        <f t="shared" si="4"/>
        <v>1036002</v>
      </c>
      <c r="I39" s="43">
        <f t="shared" si="4"/>
        <v>3108006</v>
      </c>
      <c r="J39" s="43">
        <f t="shared" si="4"/>
        <v>1036002</v>
      </c>
      <c r="K39" s="43">
        <f t="shared" si="4"/>
        <v>1036002</v>
      </c>
      <c r="L39" s="43">
        <f t="shared" si="4"/>
        <v>1036002</v>
      </c>
      <c r="M39" s="43">
        <f t="shared" si="4"/>
        <v>3108006</v>
      </c>
      <c r="N39" s="43">
        <f t="shared" si="4"/>
        <v>1036002</v>
      </c>
      <c r="O39" s="43">
        <f t="shared" si="4"/>
        <v>1036002</v>
      </c>
      <c r="P39" s="43">
        <f t="shared" si="4"/>
        <v>942698</v>
      </c>
      <c r="Q39" s="43">
        <f t="shared" si="4"/>
        <v>3014702</v>
      </c>
      <c r="R39" s="43">
        <f t="shared" si="4"/>
        <v>942698</v>
      </c>
      <c r="S39" s="43">
        <f t="shared" si="4"/>
        <v>942698</v>
      </c>
      <c r="T39" s="43">
        <f t="shared" si="4"/>
        <v>0</v>
      </c>
      <c r="U39" s="43">
        <f t="shared" si="4"/>
        <v>1885396</v>
      </c>
      <c r="V39" s="43">
        <f t="shared" si="4"/>
        <v>11116110</v>
      </c>
      <c r="W39" s="43">
        <f t="shared" si="4"/>
        <v>1134000</v>
      </c>
      <c r="X39" s="43">
        <f t="shared" si="4"/>
        <v>9982110</v>
      </c>
      <c r="Y39" s="188">
        <f>+IF(W39&lt;&gt;0,+(X39/W39)*100,0)</f>
        <v>880.2566137566137</v>
      </c>
      <c r="Z39" s="45">
        <f>SUM(Z37:Z38)</f>
        <v>1134000</v>
      </c>
    </row>
    <row r="40" spans="1:26" ht="13.5">
      <c r="A40" s="226" t="s">
        <v>169</v>
      </c>
      <c r="B40" s="227"/>
      <c r="C40" s="138">
        <f aca="true" t="shared" si="5" ref="C40:X40">+C34+C39</f>
        <v>19794406</v>
      </c>
      <c r="D40" s="38">
        <f t="shared" si="5"/>
        <v>4115612</v>
      </c>
      <c r="E40" s="39">
        <f t="shared" si="5"/>
        <v>4115000</v>
      </c>
      <c r="F40" s="39">
        <f t="shared" si="5"/>
        <v>19794406</v>
      </c>
      <c r="G40" s="39">
        <f t="shared" si="5"/>
        <v>19794406</v>
      </c>
      <c r="H40" s="39">
        <f t="shared" si="5"/>
        <v>19794406</v>
      </c>
      <c r="I40" s="39">
        <f t="shared" si="5"/>
        <v>59383218</v>
      </c>
      <c r="J40" s="39">
        <f t="shared" si="5"/>
        <v>19794406</v>
      </c>
      <c r="K40" s="39">
        <f t="shared" si="5"/>
        <v>19794406</v>
      </c>
      <c r="L40" s="39">
        <f t="shared" si="5"/>
        <v>19794406</v>
      </c>
      <c r="M40" s="39">
        <f t="shared" si="5"/>
        <v>59383218</v>
      </c>
      <c r="N40" s="39">
        <f t="shared" si="5"/>
        <v>19794406</v>
      </c>
      <c r="O40" s="39">
        <f t="shared" si="5"/>
        <v>19794406</v>
      </c>
      <c r="P40" s="39">
        <f t="shared" si="5"/>
        <v>38124803</v>
      </c>
      <c r="Q40" s="39">
        <f t="shared" si="5"/>
        <v>77713615</v>
      </c>
      <c r="R40" s="39">
        <f t="shared" si="5"/>
        <v>38124803</v>
      </c>
      <c r="S40" s="39">
        <f t="shared" si="5"/>
        <v>38124803</v>
      </c>
      <c r="T40" s="39">
        <f t="shared" si="5"/>
        <v>0</v>
      </c>
      <c r="U40" s="39">
        <f t="shared" si="5"/>
        <v>76249606</v>
      </c>
      <c r="V40" s="39">
        <f t="shared" si="5"/>
        <v>272729657</v>
      </c>
      <c r="W40" s="39">
        <f t="shared" si="5"/>
        <v>4115000</v>
      </c>
      <c r="X40" s="39">
        <f t="shared" si="5"/>
        <v>268614657</v>
      </c>
      <c r="Y40" s="140">
        <f>+IF(W40&lt;&gt;0,+(X40/W40)*100,0)</f>
        <v>6527.695188335359</v>
      </c>
      <c r="Z40" s="40">
        <f>+Z34+Z39</f>
        <v>4115000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46741978</v>
      </c>
      <c r="D42" s="234">
        <f t="shared" si="6"/>
        <v>18635250</v>
      </c>
      <c r="E42" s="235">
        <f t="shared" si="6"/>
        <v>18635000</v>
      </c>
      <c r="F42" s="235">
        <f t="shared" si="6"/>
        <v>46741978</v>
      </c>
      <c r="G42" s="235">
        <f t="shared" si="6"/>
        <v>46741978</v>
      </c>
      <c r="H42" s="235">
        <f t="shared" si="6"/>
        <v>46741978</v>
      </c>
      <c r="I42" s="235">
        <f t="shared" si="6"/>
        <v>140225934</v>
      </c>
      <c r="J42" s="235">
        <f t="shared" si="6"/>
        <v>46741978</v>
      </c>
      <c r="K42" s="235">
        <f t="shared" si="6"/>
        <v>46741978</v>
      </c>
      <c r="L42" s="235">
        <f t="shared" si="6"/>
        <v>46741978</v>
      </c>
      <c r="M42" s="235">
        <f t="shared" si="6"/>
        <v>140225934</v>
      </c>
      <c r="N42" s="235">
        <f t="shared" si="6"/>
        <v>46741978</v>
      </c>
      <c r="O42" s="235">
        <f t="shared" si="6"/>
        <v>46741978</v>
      </c>
      <c r="P42" s="235">
        <f t="shared" si="6"/>
        <v>47470965</v>
      </c>
      <c r="Q42" s="235">
        <f t="shared" si="6"/>
        <v>140954921</v>
      </c>
      <c r="R42" s="235">
        <f t="shared" si="6"/>
        <v>47470965</v>
      </c>
      <c r="S42" s="235">
        <f t="shared" si="6"/>
        <v>47470965</v>
      </c>
      <c r="T42" s="235">
        <f t="shared" si="6"/>
        <v>0</v>
      </c>
      <c r="U42" s="235">
        <f t="shared" si="6"/>
        <v>94941930</v>
      </c>
      <c r="V42" s="235">
        <f t="shared" si="6"/>
        <v>516348719</v>
      </c>
      <c r="W42" s="235">
        <f t="shared" si="6"/>
        <v>18635000</v>
      </c>
      <c r="X42" s="235">
        <f t="shared" si="6"/>
        <v>497713719</v>
      </c>
      <c r="Y42" s="236">
        <f>+IF(W42&lt;&gt;0,+(X42/W42)*100,0)</f>
        <v>2670.854408371344</v>
      </c>
      <c r="Z42" s="237">
        <f>+Z25-Z40</f>
        <v>18635000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46741978</v>
      </c>
      <c r="D45" s="25">
        <v>-5844000</v>
      </c>
      <c r="E45" s="26">
        <v>-5844000</v>
      </c>
      <c r="F45" s="26">
        <v>46741978</v>
      </c>
      <c r="G45" s="26">
        <v>46741978</v>
      </c>
      <c r="H45" s="26">
        <v>46741978</v>
      </c>
      <c r="I45" s="26">
        <v>140225934</v>
      </c>
      <c r="J45" s="26">
        <v>46741978</v>
      </c>
      <c r="K45" s="26">
        <v>46741978</v>
      </c>
      <c r="L45" s="26">
        <v>46741978</v>
      </c>
      <c r="M45" s="26">
        <v>140225934</v>
      </c>
      <c r="N45" s="26">
        <v>46741978</v>
      </c>
      <c r="O45" s="26">
        <v>46741978</v>
      </c>
      <c r="P45" s="26">
        <v>47470965</v>
      </c>
      <c r="Q45" s="26">
        <v>140954921</v>
      </c>
      <c r="R45" s="26">
        <v>47470965</v>
      </c>
      <c r="S45" s="26">
        <v>47470965</v>
      </c>
      <c r="T45" s="26"/>
      <c r="U45" s="26">
        <v>94941930</v>
      </c>
      <c r="V45" s="26">
        <v>516348719</v>
      </c>
      <c r="W45" s="26">
        <v>-5844000</v>
      </c>
      <c r="X45" s="26">
        <v>522192719</v>
      </c>
      <c r="Y45" s="105">
        <v>-8935.54</v>
      </c>
      <c r="Z45" s="28">
        <v>-5844000</v>
      </c>
    </row>
    <row r="46" spans="1:26" ht="13.5">
      <c r="A46" s="225" t="s">
        <v>173</v>
      </c>
      <c r="B46" s="158" t="s">
        <v>93</v>
      </c>
      <c r="C46" s="121"/>
      <c r="D46" s="25">
        <v>24479250</v>
      </c>
      <c r="E46" s="26">
        <v>24479000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24479000</v>
      </c>
      <c r="X46" s="26">
        <v>-24479000</v>
      </c>
      <c r="Y46" s="105">
        <v>-100</v>
      </c>
      <c r="Z46" s="28">
        <v>24479000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46741978</v>
      </c>
      <c r="D48" s="240">
        <f t="shared" si="7"/>
        <v>18635250</v>
      </c>
      <c r="E48" s="195">
        <f t="shared" si="7"/>
        <v>18635000</v>
      </c>
      <c r="F48" s="195">
        <f t="shared" si="7"/>
        <v>46741978</v>
      </c>
      <c r="G48" s="195">
        <f t="shared" si="7"/>
        <v>46741978</v>
      </c>
      <c r="H48" s="195">
        <f t="shared" si="7"/>
        <v>46741978</v>
      </c>
      <c r="I48" s="195">
        <f t="shared" si="7"/>
        <v>140225934</v>
      </c>
      <c r="J48" s="195">
        <f t="shared" si="7"/>
        <v>46741978</v>
      </c>
      <c r="K48" s="195">
        <f t="shared" si="7"/>
        <v>46741978</v>
      </c>
      <c r="L48" s="195">
        <f t="shared" si="7"/>
        <v>46741978</v>
      </c>
      <c r="M48" s="195">
        <f t="shared" si="7"/>
        <v>140225934</v>
      </c>
      <c r="N48" s="195">
        <f t="shared" si="7"/>
        <v>46741978</v>
      </c>
      <c r="O48" s="195">
        <f t="shared" si="7"/>
        <v>46741978</v>
      </c>
      <c r="P48" s="195">
        <f t="shared" si="7"/>
        <v>47470965</v>
      </c>
      <c r="Q48" s="195">
        <f t="shared" si="7"/>
        <v>140954921</v>
      </c>
      <c r="R48" s="195">
        <f t="shared" si="7"/>
        <v>47470965</v>
      </c>
      <c r="S48" s="195">
        <f t="shared" si="7"/>
        <v>47470965</v>
      </c>
      <c r="T48" s="195">
        <f t="shared" si="7"/>
        <v>0</v>
      </c>
      <c r="U48" s="195">
        <f t="shared" si="7"/>
        <v>94941930</v>
      </c>
      <c r="V48" s="195">
        <f t="shared" si="7"/>
        <v>516348719</v>
      </c>
      <c r="W48" s="195">
        <f t="shared" si="7"/>
        <v>18635000</v>
      </c>
      <c r="X48" s="195">
        <f t="shared" si="7"/>
        <v>497713719</v>
      </c>
      <c r="Y48" s="241">
        <f>+IF(W48&lt;&gt;0,+(X48/W48)*100,0)</f>
        <v>2670.854408371344</v>
      </c>
      <c r="Z48" s="208">
        <f>SUM(Z45:Z47)</f>
        <v>18635000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17688217</v>
      </c>
      <c r="D6" s="25">
        <v>7926000</v>
      </c>
      <c r="E6" s="26">
        <v>17798000</v>
      </c>
      <c r="F6" s="26">
        <v>2571060</v>
      </c>
      <c r="G6" s="26">
        <v>1082120</v>
      </c>
      <c r="H6" s="26">
        <v>1826385</v>
      </c>
      <c r="I6" s="26">
        <v>5479565</v>
      </c>
      <c r="J6" s="26">
        <v>1458067</v>
      </c>
      <c r="K6" s="26">
        <v>1450482</v>
      </c>
      <c r="L6" s="26">
        <v>1027759</v>
      </c>
      <c r="M6" s="26">
        <v>3936308</v>
      </c>
      <c r="N6" s="26">
        <v>1451546</v>
      </c>
      <c r="O6" s="26">
        <v>1275892</v>
      </c>
      <c r="P6" s="26">
        <v>2746097</v>
      </c>
      <c r="Q6" s="26">
        <v>5473535</v>
      </c>
      <c r="R6" s="26">
        <v>3255864</v>
      </c>
      <c r="S6" s="26">
        <v>1332274</v>
      </c>
      <c r="T6" s="26">
        <v>3761758</v>
      </c>
      <c r="U6" s="26">
        <v>8349896</v>
      </c>
      <c r="V6" s="26">
        <v>23239304</v>
      </c>
      <c r="W6" s="26">
        <v>17798000</v>
      </c>
      <c r="X6" s="26">
        <v>5441304</v>
      </c>
      <c r="Y6" s="106">
        <v>30.57</v>
      </c>
      <c r="Z6" s="28">
        <v>17798000</v>
      </c>
    </row>
    <row r="7" spans="1:26" ht="13.5">
      <c r="A7" s="225" t="s">
        <v>180</v>
      </c>
      <c r="B7" s="158" t="s">
        <v>71</v>
      </c>
      <c r="C7" s="121">
        <v>8747560</v>
      </c>
      <c r="D7" s="25">
        <v>24482000</v>
      </c>
      <c r="E7" s="26">
        <v>17312000</v>
      </c>
      <c r="F7" s="26">
        <v>5259007</v>
      </c>
      <c r="G7" s="26">
        <v>750000</v>
      </c>
      <c r="H7" s="26"/>
      <c r="I7" s="26">
        <v>6009007</v>
      </c>
      <c r="J7" s="26">
        <v>2300000</v>
      </c>
      <c r="K7" s="26"/>
      <c r="L7" s="26">
        <v>7057206</v>
      </c>
      <c r="M7" s="26">
        <v>9357206</v>
      </c>
      <c r="N7" s="26"/>
      <c r="O7" s="26"/>
      <c r="P7" s="26">
        <v>3475404</v>
      </c>
      <c r="Q7" s="26">
        <v>3475404</v>
      </c>
      <c r="R7" s="26"/>
      <c r="S7" s="26"/>
      <c r="T7" s="26"/>
      <c r="U7" s="26"/>
      <c r="V7" s="26">
        <v>18841617</v>
      </c>
      <c r="W7" s="26">
        <v>17312000</v>
      </c>
      <c r="X7" s="26">
        <v>1529617</v>
      </c>
      <c r="Y7" s="106">
        <v>8.84</v>
      </c>
      <c r="Z7" s="28">
        <v>17312000</v>
      </c>
    </row>
    <row r="8" spans="1:26" ht="13.5">
      <c r="A8" s="225" t="s">
        <v>181</v>
      </c>
      <c r="B8" s="158" t="s">
        <v>71</v>
      </c>
      <c r="C8" s="121">
        <v>6222398</v>
      </c>
      <c r="D8" s="25"/>
      <c r="E8" s="26">
        <v>7170000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7170000</v>
      </c>
      <c r="X8" s="26">
        <v>-7170000</v>
      </c>
      <c r="Y8" s="106">
        <v>-100</v>
      </c>
      <c r="Z8" s="28">
        <v>7170000</v>
      </c>
    </row>
    <row r="9" spans="1:26" ht="13.5">
      <c r="A9" s="225" t="s">
        <v>182</v>
      </c>
      <c r="B9" s="158"/>
      <c r="C9" s="121">
        <v>375063</v>
      </c>
      <c r="D9" s="25"/>
      <c r="E9" s="26">
        <v>25000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25000</v>
      </c>
      <c r="X9" s="26">
        <v>-25000</v>
      </c>
      <c r="Y9" s="106">
        <v>-100</v>
      </c>
      <c r="Z9" s="28">
        <v>25000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-22552316</v>
      </c>
      <c r="D12" s="25">
        <v>-15215000</v>
      </c>
      <c r="E12" s="26">
        <v>-23905000</v>
      </c>
      <c r="F12" s="26">
        <v>-1561617</v>
      </c>
      <c r="G12" s="26">
        <v>-807155</v>
      </c>
      <c r="H12" s="26">
        <v>-667409</v>
      </c>
      <c r="I12" s="26">
        <v>-3036181</v>
      </c>
      <c r="J12" s="26">
        <v>-666194</v>
      </c>
      <c r="K12" s="26">
        <v>-749175</v>
      </c>
      <c r="L12" s="26">
        <v>-1268959</v>
      </c>
      <c r="M12" s="26">
        <v>-2684328</v>
      </c>
      <c r="N12" s="26">
        <v>-870017</v>
      </c>
      <c r="O12" s="26">
        <v>-1017367</v>
      </c>
      <c r="P12" s="26">
        <v>-1460064</v>
      </c>
      <c r="Q12" s="26">
        <v>-3347448</v>
      </c>
      <c r="R12" s="26">
        <v>-1207646</v>
      </c>
      <c r="S12" s="26">
        <v>-1167616</v>
      </c>
      <c r="T12" s="26">
        <v>-2444260</v>
      </c>
      <c r="U12" s="26">
        <v>-4819522</v>
      </c>
      <c r="V12" s="26">
        <v>-13887479</v>
      </c>
      <c r="W12" s="26">
        <v>-23905000</v>
      </c>
      <c r="X12" s="26">
        <v>10017521</v>
      </c>
      <c r="Y12" s="106">
        <v>-41.91</v>
      </c>
      <c r="Z12" s="28">
        <v>-23905000</v>
      </c>
    </row>
    <row r="13" spans="1:26" ht="13.5">
      <c r="A13" s="225" t="s">
        <v>39</v>
      </c>
      <c r="B13" s="158"/>
      <c r="C13" s="121">
        <v>-129736</v>
      </c>
      <c r="D13" s="25">
        <v>-5395000</v>
      </c>
      <c r="E13" s="26">
        <v>-115000</v>
      </c>
      <c r="F13" s="26">
        <v>-2951124</v>
      </c>
      <c r="G13" s="26">
        <v>-413679</v>
      </c>
      <c r="H13" s="26">
        <v>-2888754</v>
      </c>
      <c r="I13" s="26">
        <v>-6253557</v>
      </c>
      <c r="J13" s="26">
        <v>-1328360</v>
      </c>
      <c r="K13" s="26">
        <v>-2173923</v>
      </c>
      <c r="L13" s="26">
        <v>-1492324</v>
      </c>
      <c r="M13" s="26">
        <v>-4994607</v>
      </c>
      <c r="N13" s="26">
        <v>-1735833</v>
      </c>
      <c r="O13" s="26">
        <v>-1707192</v>
      </c>
      <c r="P13" s="26">
        <v>-1867529</v>
      </c>
      <c r="Q13" s="26">
        <v>-5310554</v>
      </c>
      <c r="R13" s="26">
        <v>-1248330</v>
      </c>
      <c r="S13" s="26">
        <v>-647128</v>
      </c>
      <c r="T13" s="26">
        <v>-2248064</v>
      </c>
      <c r="U13" s="26">
        <v>-4143522</v>
      </c>
      <c r="V13" s="26">
        <v>-20702240</v>
      </c>
      <c r="W13" s="26">
        <v>-115000</v>
      </c>
      <c r="X13" s="26">
        <v>-20587240</v>
      </c>
      <c r="Y13" s="106">
        <v>17901.95</v>
      </c>
      <c r="Z13" s="28">
        <v>-115000</v>
      </c>
    </row>
    <row r="14" spans="1:26" ht="13.5">
      <c r="A14" s="225" t="s">
        <v>41</v>
      </c>
      <c r="B14" s="158" t="s">
        <v>71</v>
      </c>
      <c r="C14" s="121"/>
      <c r="D14" s="25">
        <v>-3407000</v>
      </c>
      <c r="E14" s="26"/>
      <c r="F14" s="26">
        <v>-361051</v>
      </c>
      <c r="G14" s="26">
        <v>-283835</v>
      </c>
      <c r="H14" s="26">
        <v>-385796</v>
      </c>
      <c r="I14" s="26">
        <v>-1030682</v>
      </c>
      <c r="J14" s="26">
        <v>-273876</v>
      </c>
      <c r="K14" s="26">
        <v>-276456</v>
      </c>
      <c r="L14" s="26">
        <v>-284908</v>
      </c>
      <c r="M14" s="26">
        <v>-835240</v>
      </c>
      <c r="N14" s="26">
        <v>-390216</v>
      </c>
      <c r="O14" s="26">
        <v>-351030</v>
      </c>
      <c r="P14" s="26">
        <v>-300889</v>
      </c>
      <c r="Q14" s="26">
        <v>-1042135</v>
      </c>
      <c r="R14" s="26">
        <v>-373607</v>
      </c>
      <c r="S14" s="26">
        <v>-333489</v>
      </c>
      <c r="T14" s="26">
        <v>-350409</v>
      </c>
      <c r="U14" s="26">
        <v>-1057505</v>
      </c>
      <c r="V14" s="26">
        <v>-3965562</v>
      </c>
      <c r="W14" s="26"/>
      <c r="X14" s="26">
        <v>-3965562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10351186</v>
      </c>
      <c r="D15" s="38">
        <f t="shared" si="0"/>
        <v>8391000</v>
      </c>
      <c r="E15" s="39">
        <f t="shared" si="0"/>
        <v>18285000</v>
      </c>
      <c r="F15" s="39">
        <f t="shared" si="0"/>
        <v>2956275</v>
      </c>
      <c r="G15" s="39">
        <f t="shared" si="0"/>
        <v>327451</v>
      </c>
      <c r="H15" s="39">
        <f t="shared" si="0"/>
        <v>-2115574</v>
      </c>
      <c r="I15" s="39">
        <f t="shared" si="0"/>
        <v>1168152</v>
      </c>
      <c r="J15" s="39">
        <f t="shared" si="0"/>
        <v>1489637</v>
      </c>
      <c r="K15" s="39">
        <f t="shared" si="0"/>
        <v>-1749072</v>
      </c>
      <c r="L15" s="39">
        <f t="shared" si="0"/>
        <v>5038774</v>
      </c>
      <c r="M15" s="39">
        <f t="shared" si="0"/>
        <v>4779339</v>
      </c>
      <c r="N15" s="39">
        <f t="shared" si="0"/>
        <v>-1544520</v>
      </c>
      <c r="O15" s="39">
        <f t="shared" si="0"/>
        <v>-1799697</v>
      </c>
      <c r="P15" s="39">
        <f t="shared" si="0"/>
        <v>2593019</v>
      </c>
      <c r="Q15" s="39">
        <f t="shared" si="0"/>
        <v>-751198</v>
      </c>
      <c r="R15" s="39">
        <f t="shared" si="0"/>
        <v>426281</v>
      </c>
      <c r="S15" s="39">
        <f t="shared" si="0"/>
        <v>-815959</v>
      </c>
      <c r="T15" s="39">
        <f t="shared" si="0"/>
        <v>-1280975</v>
      </c>
      <c r="U15" s="39">
        <f t="shared" si="0"/>
        <v>-1670653</v>
      </c>
      <c r="V15" s="39">
        <f t="shared" si="0"/>
        <v>3525640</v>
      </c>
      <c r="W15" s="39">
        <f t="shared" si="0"/>
        <v>18285000</v>
      </c>
      <c r="X15" s="39">
        <f t="shared" si="0"/>
        <v>-14759360</v>
      </c>
      <c r="Y15" s="140">
        <f>+IF(W15&lt;&gt;0,+(X15/W15)*100,0)</f>
        <v>-80.71840306261964</v>
      </c>
      <c r="Z15" s="40">
        <f>SUM(Z6:Z14)</f>
        <v>18285000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>
        <v>234000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234000</v>
      </c>
      <c r="X19" s="125">
        <v>-234000</v>
      </c>
      <c r="Y19" s="107">
        <v>-100</v>
      </c>
      <c r="Z19" s="200">
        <v>234000</v>
      </c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>
        <v>369346</v>
      </c>
      <c r="H22" s="26">
        <v>-3000000</v>
      </c>
      <c r="I22" s="26">
        <v>-2630654</v>
      </c>
      <c r="J22" s="26">
        <v>-381636</v>
      </c>
      <c r="K22" s="26">
        <v>184821</v>
      </c>
      <c r="L22" s="26"/>
      <c r="M22" s="26">
        <v>-196815</v>
      </c>
      <c r="N22" s="26">
        <v>1252169</v>
      </c>
      <c r="O22" s="26"/>
      <c r="P22" s="26"/>
      <c r="Q22" s="26">
        <v>1252169</v>
      </c>
      <c r="R22" s="26"/>
      <c r="S22" s="26"/>
      <c r="T22" s="26">
        <v>-2434983</v>
      </c>
      <c r="U22" s="26">
        <v>-2434983</v>
      </c>
      <c r="V22" s="26">
        <v>-4010283</v>
      </c>
      <c r="W22" s="26"/>
      <c r="X22" s="26">
        <v>-4010283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-9447870</v>
      </c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-9447870</v>
      </c>
      <c r="D25" s="38">
        <f t="shared" si="1"/>
        <v>0</v>
      </c>
      <c r="E25" s="39">
        <f t="shared" si="1"/>
        <v>234000</v>
      </c>
      <c r="F25" s="39">
        <f t="shared" si="1"/>
        <v>0</v>
      </c>
      <c r="G25" s="39">
        <f t="shared" si="1"/>
        <v>369346</v>
      </c>
      <c r="H25" s="39">
        <f t="shared" si="1"/>
        <v>-3000000</v>
      </c>
      <c r="I25" s="39">
        <f t="shared" si="1"/>
        <v>-2630654</v>
      </c>
      <c r="J25" s="39">
        <f t="shared" si="1"/>
        <v>-381636</v>
      </c>
      <c r="K25" s="39">
        <f t="shared" si="1"/>
        <v>184821</v>
      </c>
      <c r="L25" s="39">
        <f t="shared" si="1"/>
        <v>0</v>
      </c>
      <c r="M25" s="39">
        <f t="shared" si="1"/>
        <v>-196815</v>
      </c>
      <c r="N25" s="39">
        <f t="shared" si="1"/>
        <v>1252169</v>
      </c>
      <c r="O25" s="39">
        <f t="shared" si="1"/>
        <v>0</v>
      </c>
      <c r="P25" s="39">
        <f t="shared" si="1"/>
        <v>0</v>
      </c>
      <c r="Q25" s="39">
        <f t="shared" si="1"/>
        <v>1252169</v>
      </c>
      <c r="R25" s="39">
        <f t="shared" si="1"/>
        <v>0</v>
      </c>
      <c r="S25" s="39">
        <f t="shared" si="1"/>
        <v>0</v>
      </c>
      <c r="T25" s="39">
        <f t="shared" si="1"/>
        <v>-2434983</v>
      </c>
      <c r="U25" s="39">
        <f t="shared" si="1"/>
        <v>-2434983</v>
      </c>
      <c r="V25" s="39">
        <f t="shared" si="1"/>
        <v>-4010283</v>
      </c>
      <c r="W25" s="39">
        <f t="shared" si="1"/>
        <v>234000</v>
      </c>
      <c r="X25" s="39">
        <f t="shared" si="1"/>
        <v>-4244283</v>
      </c>
      <c r="Y25" s="140">
        <f>+IF(W25&lt;&gt;0,+(X25/W25)*100,0)</f>
        <v>-1813.7961538461539</v>
      </c>
      <c r="Z25" s="40">
        <f>SUM(Z19:Z24)</f>
        <v>234000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>
        <v>10125000</v>
      </c>
      <c r="E31" s="26">
        <v>3000</v>
      </c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>
        <v>3000</v>
      </c>
      <c r="X31" s="26">
        <v>-3000</v>
      </c>
      <c r="Y31" s="106">
        <v>-100</v>
      </c>
      <c r="Z31" s="28">
        <v>3000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-29735</v>
      </c>
      <c r="D33" s="25">
        <v>-101000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-29735</v>
      </c>
      <c r="D34" s="38">
        <f t="shared" si="2"/>
        <v>10024000</v>
      </c>
      <c r="E34" s="39">
        <f t="shared" si="2"/>
        <v>3000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3000</v>
      </c>
      <c r="X34" s="39">
        <f t="shared" si="2"/>
        <v>-3000</v>
      </c>
      <c r="Y34" s="140">
        <f>+IF(W34&lt;&gt;0,+(X34/W34)*100,0)</f>
        <v>-100</v>
      </c>
      <c r="Z34" s="40">
        <f>SUM(Z29:Z33)</f>
        <v>3000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873581</v>
      </c>
      <c r="D36" s="65">
        <f t="shared" si="3"/>
        <v>18415000</v>
      </c>
      <c r="E36" s="66">
        <f t="shared" si="3"/>
        <v>18522000</v>
      </c>
      <c r="F36" s="66">
        <f t="shared" si="3"/>
        <v>2956275</v>
      </c>
      <c r="G36" s="66">
        <f t="shared" si="3"/>
        <v>696797</v>
      </c>
      <c r="H36" s="66">
        <f t="shared" si="3"/>
        <v>-5115574</v>
      </c>
      <c r="I36" s="66">
        <f t="shared" si="3"/>
        <v>-1462502</v>
      </c>
      <c r="J36" s="66">
        <f t="shared" si="3"/>
        <v>1108001</v>
      </c>
      <c r="K36" s="66">
        <f t="shared" si="3"/>
        <v>-1564251</v>
      </c>
      <c r="L36" s="66">
        <f t="shared" si="3"/>
        <v>5038774</v>
      </c>
      <c r="M36" s="66">
        <f t="shared" si="3"/>
        <v>4582524</v>
      </c>
      <c r="N36" s="66">
        <f t="shared" si="3"/>
        <v>-292351</v>
      </c>
      <c r="O36" s="66">
        <f t="shared" si="3"/>
        <v>-1799697</v>
      </c>
      <c r="P36" s="66">
        <f t="shared" si="3"/>
        <v>2593019</v>
      </c>
      <c r="Q36" s="66">
        <f t="shared" si="3"/>
        <v>500971</v>
      </c>
      <c r="R36" s="66">
        <f t="shared" si="3"/>
        <v>426281</v>
      </c>
      <c r="S36" s="66">
        <f t="shared" si="3"/>
        <v>-815959</v>
      </c>
      <c r="T36" s="66">
        <f t="shared" si="3"/>
        <v>-3715958</v>
      </c>
      <c r="U36" s="66">
        <f t="shared" si="3"/>
        <v>-4105636</v>
      </c>
      <c r="V36" s="66">
        <f t="shared" si="3"/>
        <v>-484643</v>
      </c>
      <c r="W36" s="66">
        <f t="shared" si="3"/>
        <v>18522000</v>
      </c>
      <c r="X36" s="66">
        <f t="shared" si="3"/>
        <v>-19006643</v>
      </c>
      <c r="Y36" s="103">
        <f>+IF(W36&lt;&gt;0,+(X36/W36)*100,0)</f>
        <v>-102.61658028290681</v>
      </c>
      <c r="Z36" s="68">
        <f>+Z15+Z25+Z34</f>
        <v>18522000</v>
      </c>
    </row>
    <row r="37" spans="1:26" ht="13.5">
      <c r="A37" s="225" t="s">
        <v>201</v>
      </c>
      <c r="B37" s="158" t="s">
        <v>95</v>
      </c>
      <c r="C37" s="119">
        <v>210732</v>
      </c>
      <c r="D37" s="65"/>
      <c r="E37" s="66"/>
      <c r="F37" s="66">
        <v>3035071</v>
      </c>
      <c r="G37" s="66">
        <v>5991346</v>
      </c>
      <c r="H37" s="66">
        <v>6688143</v>
      </c>
      <c r="I37" s="66">
        <v>3035071</v>
      </c>
      <c r="J37" s="66">
        <v>1572569</v>
      </c>
      <c r="K37" s="66">
        <v>2680570</v>
      </c>
      <c r="L37" s="66">
        <v>1116319</v>
      </c>
      <c r="M37" s="66">
        <v>1572569</v>
      </c>
      <c r="N37" s="66">
        <v>6155093</v>
      </c>
      <c r="O37" s="66">
        <v>5862742</v>
      </c>
      <c r="P37" s="66">
        <v>4063045</v>
      </c>
      <c r="Q37" s="66">
        <v>6155093</v>
      </c>
      <c r="R37" s="66">
        <v>6656064</v>
      </c>
      <c r="S37" s="66">
        <v>7082345</v>
      </c>
      <c r="T37" s="66">
        <v>6266386</v>
      </c>
      <c r="U37" s="66">
        <v>6656064</v>
      </c>
      <c r="V37" s="66">
        <v>3035071</v>
      </c>
      <c r="W37" s="66"/>
      <c r="X37" s="66">
        <v>3035071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1084313</v>
      </c>
      <c r="D38" s="234">
        <v>18415000</v>
      </c>
      <c r="E38" s="235">
        <v>18522000</v>
      </c>
      <c r="F38" s="235">
        <v>5991346</v>
      </c>
      <c r="G38" s="235">
        <v>6688143</v>
      </c>
      <c r="H38" s="235">
        <v>1572569</v>
      </c>
      <c r="I38" s="235">
        <v>1572569</v>
      </c>
      <c r="J38" s="235">
        <v>2680570</v>
      </c>
      <c r="K38" s="235">
        <v>1116319</v>
      </c>
      <c r="L38" s="235">
        <v>6155093</v>
      </c>
      <c r="M38" s="235">
        <v>6155093</v>
      </c>
      <c r="N38" s="235">
        <v>5862742</v>
      </c>
      <c r="O38" s="235">
        <v>4063045</v>
      </c>
      <c r="P38" s="235">
        <v>6656064</v>
      </c>
      <c r="Q38" s="235">
        <v>6656064</v>
      </c>
      <c r="R38" s="235">
        <v>7082345</v>
      </c>
      <c r="S38" s="235">
        <v>6266386</v>
      </c>
      <c r="T38" s="235">
        <v>2550428</v>
      </c>
      <c r="U38" s="235">
        <v>2550428</v>
      </c>
      <c r="V38" s="235">
        <v>2550428</v>
      </c>
      <c r="W38" s="235">
        <v>18522000</v>
      </c>
      <c r="X38" s="235">
        <v>-15971572</v>
      </c>
      <c r="Y38" s="236">
        <v>-86.23</v>
      </c>
      <c r="Z38" s="237">
        <v>18522000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2011-08-12T09:58:15Z</dcterms:created>
  <dcterms:modified xsi:type="dcterms:W3CDTF">2011-08-12T09:58:15Z</dcterms:modified>
  <cp:category/>
  <cp:version/>
  <cp:contentType/>
  <cp:contentStatus/>
</cp:coreProperties>
</file>