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<sst xmlns="http://schemas.openxmlformats.org/spreadsheetml/2006/main" count="497" uniqueCount="248">
  <si>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Jozini(KZN272)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</si>
  <si>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</si>
  <si>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</si>
  <si>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</si>
  <si>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</si>
  <si>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</si>
  <si>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</si>
  <si>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</si>
  <si>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</si>
  <si>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</si>
  <si>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</si>
  <si>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</si>
  <si>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</si>
  <si>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</si>
  <si>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</si>
  <si>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</si>
  <si>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</si>
  <si>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</si>
  <si>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</si>
  <si>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</si>
  <si>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</si>
  <si>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</si>
  <si>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</si>
  <si>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</si>
  <si>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</si>
  <si>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</si>
  <si>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</si>
  <si>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</si>
  <si>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</si>
  <si>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</si>
  <si>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</si>
  <si>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</si>
  <si>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</si>
  <si>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</si>
  <si>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</si>
  <si>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</si>
  <si>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</si>
  <si>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</si>
  <si>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</si>
  <si>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</si>
  <si>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</si>
  <si>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</si>
  <si>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</si>
  <si>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</si>
  <si>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</si>
  <si>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</si>
  <si>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</si>
  <si>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</si>
  <si>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</si>
  <si>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</si>
  <si>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</si>
  <si>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</si>
  <si>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</si>
  <si>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</si>
  <si>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</si>
  <si>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</si>
  <si>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</si>
  <si>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</si>
  <si>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</si>
  <si>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</si>
  <si>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</si>
  <si>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</si>
  <si>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</si>
  <si>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</si>
  <si>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</si>
  <si>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</si>
  <si>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</si>
  <si>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</si>
  <si>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</si>
  <si>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</si>
  <si>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</si>
  <si>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</si>
  <si>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</si>
  <si>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</si>
  <si>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</si>
  <si>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</si>
  <si>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</si>
  <si>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</si>
  <si>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</si>
  <si>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</si>
  <si>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</si>
  <si>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</si>
  <si>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</si>
  <si>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</si>
  <si>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</si>
  <si>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</si>
  <si>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</si>
  <si>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</si>
  <si>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</si>
  <si>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</si>
  <si>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</si>
  <si>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</si>
  <si>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</si>
  <si>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</si>
  <si>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</si>
  <si>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</si>
  <si>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</si>
  <si>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</si>
  <si>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</si>
  <si>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</si>
  <si>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</si>
  <si>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</si>
  <si>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</si>
  <si>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</si>
  <si>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</si>
  <si>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</si>
  <si>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</si>
  <si>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</si>
  <si>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</si>
  <si>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</si>
  <si>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</si>
  <si>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</si>
  <si>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</si>
  <si>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</si>
  <si>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</si>
  <si>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</si>
  <si>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</si>
  <si>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</si>
  <si>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</si>
  <si>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</si>
  <si>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</si>
  <si>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</si>
  <si>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</si>
  <si>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</si>
  <si>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</si>
  <si>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</si>
  <si>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</si>
  <si>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</si>
  <si>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</si>
  <si>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</si>
  <si>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</si>
  <si>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</si>
  <si>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Jozini(KZN272)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</si>
  <si>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</si>
  <si>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</si>
  <si>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</si>
  <si>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</si>
  <si>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</si>
  <si>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</si>
  <si>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</si>
  <si>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</si>
  <si>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</si>
  <si>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Jozini(KZN272)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</si>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</sst>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6238695</v>
      </c>
      <c r="C5" s="25">
        <v>0</v>
      </c>
      <c r="D5" s="26">
        <v>4741000</v>
      </c>
      <c r="E5" s="26">
        <v>2864767</v>
      </c>
      <c r="F5" s="26">
        <v>699702</v>
      </c>
      <c r="G5" s="26">
        <v>688702</v>
      </c>
      <c r="H5" s="26">
        <v>4253171</v>
      </c>
      <c r="I5" s="26">
        <v>688702</v>
      </c>
      <c r="J5" s="26">
        <v>688702</v>
      </c>
      <c r="K5" s="26">
        <v>688702</v>
      </c>
      <c r="L5" s="26">
        <v>2066106</v>
      </c>
      <c r="M5" s="26">
        <v>688702</v>
      </c>
      <c r="N5" s="26">
        <v>853645</v>
      </c>
      <c r="O5" s="26">
        <v>856259</v>
      </c>
      <c r="P5" s="26">
        <v>2398606</v>
      </c>
      <c r="Q5" s="26">
        <v>854696</v>
      </c>
      <c r="R5" s="26">
        <v>1020113</v>
      </c>
      <c r="S5" s="26">
        <v>886055</v>
      </c>
      <c r="T5" s="26">
        <v>2760864</v>
      </c>
      <c r="U5" s="26">
        <v>11478747</v>
      </c>
      <c r="V5" s="26">
        <v>4741000</v>
      </c>
      <c r="W5" s="26">
        <v>6737747</v>
      </c>
      <c r="X5" s="27">
        <v>142.12</v>
      </c>
      <c r="Y5" s="28">
        <v>4741000</v>
      </c>
    </row>
    <row r="6" spans="1:25" ht="13.5">
      <c r="A6" s="24" t="s">
        <v>31</v>
      </c>
      <c r="B6" s="2">
        <v>0</v>
      </c>
      <c r="C6" s="25">
        <v>0</v>
      </c>
      <c r="D6" s="26">
        <v>1000000</v>
      </c>
      <c r="E6" s="26">
        <v>156073</v>
      </c>
      <c r="F6" s="26">
        <v>160112</v>
      </c>
      <c r="G6" s="26">
        <v>168178</v>
      </c>
      <c r="H6" s="26">
        <v>484363</v>
      </c>
      <c r="I6" s="26">
        <v>168178</v>
      </c>
      <c r="J6" s="26">
        <v>168178</v>
      </c>
      <c r="K6" s="26">
        <v>168178</v>
      </c>
      <c r="L6" s="26">
        <v>504534</v>
      </c>
      <c r="M6" s="26">
        <v>168178</v>
      </c>
      <c r="N6" s="26">
        <v>168310</v>
      </c>
      <c r="O6" s="26">
        <v>168310</v>
      </c>
      <c r="P6" s="26">
        <v>504798</v>
      </c>
      <c r="Q6" s="26">
        <v>336620</v>
      </c>
      <c r="R6" s="26">
        <v>0</v>
      </c>
      <c r="S6" s="26">
        <v>154542</v>
      </c>
      <c r="T6" s="26">
        <v>491162</v>
      </c>
      <c r="U6" s="26">
        <v>1984857</v>
      </c>
      <c r="V6" s="26">
        <v>1000000</v>
      </c>
      <c r="W6" s="26">
        <v>984857</v>
      </c>
      <c r="X6" s="27">
        <v>98.49</v>
      </c>
      <c r="Y6" s="28">
        <v>1000000</v>
      </c>
    </row>
    <row r="7" spans="1:25" ht="13.5">
      <c r="A7" s="24" t="s">
        <v>32</v>
      </c>
      <c r="B7" s="2">
        <v>716364</v>
      </c>
      <c r="C7" s="25">
        <v>0</v>
      </c>
      <c r="D7" s="26">
        <v>0</v>
      </c>
      <c r="E7" s="26">
        <v>87632</v>
      </c>
      <c r="F7" s="26">
        <v>169078</v>
      </c>
      <c r="G7" s="26">
        <v>158513</v>
      </c>
      <c r="H7" s="26">
        <v>415223</v>
      </c>
      <c r="I7" s="26">
        <v>440625</v>
      </c>
      <c r="J7" s="26">
        <v>136712</v>
      </c>
      <c r="K7" s="26">
        <v>158513</v>
      </c>
      <c r="L7" s="26">
        <v>735850</v>
      </c>
      <c r="M7" s="26">
        <v>158513</v>
      </c>
      <c r="N7" s="26">
        <v>209578</v>
      </c>
      <c r="O7" s="26">
        <v>94439</v>
      </c>
      <c r="P7" s="26">
        <v>462530</v>
      </c>
      <c r="Q7" s="26">
        <v>143034</v>
      </c>
      <c r="R7" s="26">
        <v>150961</v>
      </c>
      <c r="S7" s="26">
        <v>102355</v>
      </c>
      <c r="T7" s="26">
        <v>396350</v>
      </c>
      <c r="U7" s="26">
        <v>2009953</v>
      </c>
      <c r="V7" s="26">
        <v>0</v>
      </c>
      <c r="W7" s="26">
        <v>2009953</v>
      </c>
      <c r="X7" s="27">
        <v>0</v>
      </c>
      <c r="Y7" s="28">
        <v>0</v>
      </c>
    </row>
    <row r="8" spans="1:25" ht="13.5">
      <c r="A8" s="24" t="s">
        <v>33</v>
      </c>
      <c r="B8" s="2">
        <v>33413152</v>
      </c>
      <c r="C8" s="25">
        <v>46587000</v>
      </c>
      <c r="D8" s="26">
        <v>55528000</v>
      </c>
      <c r="E8" s="26">
        <v>19751390</v>
      </c>
      <c r="F8" s="26">
        <v>15909000</v>
      </c>
      <c r="G8" s="26">
        <v>7000000</v>
      </c>
      <c r="H8" s="26">
        <v>42660390</v>
      </c>
      <c r="I8" s="26">
        <v>0</v>
      </c>
      <c r="J8" s="26">
        <v>8049741</v>
      </c>
      <c r="K8" s="26">
        <v>7000000</v>
      </c>
      <c r="L8" s="26">
        <v>15049741</v>
      </c>
      <c r="M8" s="26">
        <v>7000000</v>
      </c>
      <c r="N8" s="26">
        <v>0</v>
      </c>
      <c r="O8" s="26">
        <v>16696001</v>
      </c>
      <c r="P8" s="26">
        <v>23696001</v>
      </c>
      <c r="Q8" s="26">
        <v>0</v>
      </c>
      <c r="R8" s="26">
        <v>0</v>
      </c>
      <c r="S8" s="26">
        <v>0</v>
      </c>
      <c r="T8" s="26">
        <v>0</v>
      </c>
      <c r="U8" s="26">
        <v>81406132</v>
      </c>
      <c r="V8" s="26">
        <v>55528000</v>
      </c>
      <c r="W8" s="26">
        <v>25878132</v>
      </c>
      <c r="X8" s="27">
        <v>46.6</v>
      </c>
      <c r="Y8" s="28">
        <v>55528000</v>
      </c>
    </row>
    <row r="9" spans="1:25" ht="13.5">
      <c r="A9" s="24" t="s">
        <v>34</v>
      </c>
      <c r="B9" s="2">
        <v>3004797</v>
      </c>
      <c r="C9" s="25">
        <v>500000</v>
      </c>
      <c r="D9" s="26">
        <v>4175000</v>
      </c>
      <c r="E9" s="26">
        <v>84111</v>
      </c>
      <c r="F9" s="26">
        <v>64418</v>
      </c>
      <c r="G9" s="26">
        <v>64034</v>
      </c>
      <c r="H9" s="26">
        <v>212563</v>
      </c>
      <c r="I9" s="26">
        <v>1955222</v>
      </c>
      <c r="J9" s="26">
        <v>33959</v>
      </c>
      <c r="K9" s="26">
        <v>64034</v>
      </c>
      <c r="L9" s="26">
        <v>2053215</v>
      </c>
      <c r="M9" s="26">
        <v>64034</v>
      </c>
      <c r="N9" s="26">
        <v>857271</v>
      </c>
      <c r="O9" s="26">
        <v>-128279</v>
      </c>
      <c r="P9" s="26">
        <v>793026</v>
      </c>
      <c r="Q9" s="26">
        <v>-140587</v>
      </c>
      <c r="R9" s="26">
        <v>-109078</v>
      </c>
      <c r="S9" s="26">
        <v>-121086</v>
      </c>
      <c r="T9" s="26">
        <v>-370751</v>
      </c>
      <c r="U9" s="26">
        <v>2688053</v>
      </c>
      <c r="V9" s="26">
        <v>4175000</v>
      </c>
      <c r="W9" s="26">
        <v>-1486947</v>
      </c>
      <c r="X9" s="27">
        <v>-35.62</v>
      </c>
      <c r="Y9" s="28">
        <v>4175000</v>
      </c>
    </row>
    <row r="10" spans="1:25" ht="25.5">
      <c r="A10" s="29" t="s">
        <v>212</v>
      </c>
      <c r="B10" s="30">
        <f>SUM(B5:B9)</f>
        <v>43373008</v>
      </c>
      <c r="C10" s="31">
        <f aca="true" t="shared" si="0" ref="C10:Y10">SUM(C5:C9)</f>
        <v>47087000</v>
      </c>
      <c r="D10" s="32">
        <f t="shared" si="0"/>
        <v>65444000</v>
      </c>
      <c r="E10" s="32">
        <f t="shared" si="0"/>
        <v>22943973</v>
      </c>
      <c r="F10" s="32">
        <f t="shared" si="0"/>
        <v>17002310</v>
      </c>
      <c r="G10" s="32">
        <f t="shared" si="0"/>
        <v>8079427</v>
      </c>
      <c r="H10" s="32">
        <f t="shared" si="0"/>
        <v>48025710</v>
      </c>
      <c r="I10" s="32">
        <f t="shared" si="0"/>
        <v>3252727</v>
      </c>
      <c r="J10" s="32">
        <f t="shared" si="0"/>
        <v>9077292</v>
      </c>
      <c r="K10" s="32">
        <f t="shared" si="0"/>
        <v>8079427</v>
      </c>
      <c r="L10" s="32">
        <f t="shared" si="0"/>
        <v>20409446</v>
      </c>
      <c r="M10" s="32">
        <f t="shared" si="0"/>
        <v>8079427</v>
      </c>
      <c r="N10" s="32">
        <f t="shared" si="0"/>
        <v>2088804</v>
      </c>
      <c r="O10" s="32">
        <f t="shared" si="0"/>
        <v>17686730</v>
      </c>
      <c r="P10" s="32">
        <f t="shared" si="0"/>
        <v>27854961</v>
      </c>
      <c r="Q10" s="32">
        <f t="shared" si="0"/>
        <v>1193763</v>
      </c>
      <c r="R10" s="32">
        <f t="shared" si="0"/>
        <v>1061996</v>
      </c>
      <c r="S10" s="32">
        <f t="shared" si="0"/>
        <v>1021866</v>
      </c>
      <c r="T10" s="32">
        <f t="shared" si="0"/>
        <v>3277625</v>
      </c>
      <c r="U10" s="32">
        <f t="shared" si="0"/>
        <v>99567742</v>
      </c>
      <c r="V10" s="32">
        <f t="shared" si="0"/>
        <v>65444000</v>
      </c>
      <c r="W10" s="32">
        <f t="shared" si="0"/>
        <v>34123742</v>
      </c>
      <c r="X10" s="33">
        <f>+IF(V10&lt;&gt;0,(W10/V10)*100,0)</f>
        <v>52.14189536091926</v>
      </c>
      <c r="Y10" s="34">
        <f t="shared" si="0"/>
        <v>65444000</v>
      </c>
    </row>
    <row r="11" spans="1:25" ht="13.5">
      <c r="A11" s="24" t="s">
        <v>36</v>
      </c>
      <c r="B11" s="2">
        <v>18930278</v>
      </c>
      <c r="C11" s="25">
        <v>25246000</v>
      </c>
      <c r="D11" s="26">
        <v>26604000</v>
      </c>
      <c r="E11" s="26">
        <v>1694886</v>
      </c>
      <c r="F11" s="26">
        <v>1511942</v>
      </c>
      <c r="G11" s="26">
        <v>1702532</v>
      </c>
      <c r="H11" s="26">
        <v>4909360</v>
      </c>
      <c r="I11" s="26">
        <v>1648157</v>
      </c>
      <c r="J11" s="26">
        <v>1721702</v>
      </c>
      <c r="K11" s="26">
        <v>1702532</v>
      </c>
      <c r="L11" s="26">
        <v>5072391</v>
      </c>
      <c r="M11" s="26">
        <v>1702532</v>
      </c>
      <c r="N11" s="26">
        <v>3142167</v>
      </c>
      <c r="O11" s="26">
        <v>1665958</v>
      </c>
      <c r="P11" s="26">
        <v>6510657</v>
      </c>
      <c r="Q11" s="26">
        <v>2284152</v>
      </c>
      <c r="R11" s="26">
        <v>1696491</v>
      </c>
      <c r="S11" s="26">
        <v>1573201</v>
      </c>
      <c r="T11" s="26">
        <v>5553844</v>
      </c>
      <c r="U11" s="26">
        <v>22046252</v>
      </c>
      <c r="V11" s="26">
        <v>26604000</v>
      </c>
      <c r="W11" s="26">
        <v>-4557748</v>
      </c>
      <c r="X11" s="27">
        <v>-17.13</v>
      </c>
      <c r="Y11" s="28">
        <v>26604000</v>
      </c>
    </row>
    <row r="12" spans="1:25" ht="13.5">
      <c r="A12" s="24" t="s">
        <v>37</v>
      </c>
      <c r="B12" s="2">
        <v>6523910</v>
      </c>
      <c r="C12" s="25">
        <v>0</v>
      </c>
      <c r="D12" s="26">
        <v>0</v>
      </c>
      <c r="E12" s="26">
        <v>303015</v>
      </c>
      <c r="F12" s="26">
        <v>303015</v>
      </c>
      <c r="G12" s="26">
        <v>303015</v>
      </c>
      <c r="H12" s="26">
        <v>909045</v>
      </c>
      <c r="I12" s="26">
        <v>303015</v>
      </c>
      <c r="J12" s="26">
        <v>303015</v>
      </c>
      <c r="K12" s="26">
        <v>303015</v>
      </c>
      <c r="L12" s="26">
        <v>909045</v>
      </c>
      <c r="M12" s="26">
        <v>303015</v>
      </c>
      <c r="N12" s="26">
        <v>0</v>
      </c>
      <c r="O12" s="26">
        <v>531415</v>
      </c>
      <c r="P12" s="26">
        <v>834430</v>
      </c>
      <c r="Q12" s="26">
        <v>0</v>
      </c>
      <c r="R12" s="26">
        <v>0</v>
      </c>
      <c r="S12" s="26">
        <v>511705</v>
      </c>
      <c r="T12" s="26">
        <v>511705</v>
      </c>
      <c r="U12" s="26">
        <v>3164225</v>
      </c>
      <c r="V12" s="26">
        <v>0</v>
      </c>
      <c r="W12" s="26">
        <v>3164225</v>
      </c>
      <c r="X12" s="27">
        <v>0</v>
      </c>
      <c r="Y12" s="28">
        <v>0</v>
      </c>
    </row>
    <row r="13" spans="1:25" ht="13.5">
      <c r="A13" s="24" t="s">
        <v>213</v>
      </c>
      <c r="B13" s="2">
        <v>2121145</v>
      </c>
      <c r="C13" s="25">
        <v>0</v>
      </c>
      <c r="D13" s="26">
        <v>250000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250000</v>
      </c>
      <c r="W13" s="26">
        <v>-250000</v>
      </c>
      <c r="X13" s="27">
        <v>-100</v>
      </c>
      <c r="Y13" s="28">
        <v>250000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12738476</v>
      </c>
      <c r="C16" s="25">
        <v>0</v>
      </c>
      <c r="D16" s="26">
        <v>480000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141188</v>
      </c>
      <c r="O16" s="26">
        <v>461174</v>
      </c>
      <c r="P16" s="26">
        <v>602362</v>
      </c>
      <c r="Q16" s="26">
        <v>485390</v>
      </c>
      <c r="R16" s="26">
        <v>103120</v>
      </c>
      <c r="S16" s="26">
        <v>531267</v>
      </c>
      <c r="T16" s="26">
        <v>1119777</v>
      </c>
      <c r="U16" s="26">
        <v>1722139</v>
      </c>
      <c r="V16" s="26">
        <v>480000</v>
      </c>
      <c r="W16" s="26">
        <v>1242139</v>
      </c>
      <c r="X16" s="27">
        <v>258.78</v>
      </c>
      <c r="Y16" s="28">
        <v>480000</v>
      </c>
    </row>
    <row r="17" spans="1:25" ht="13.5">
      <c r="A17" s="24" t="s">
        <v>42</v>
      </c>
      <c r="B17" s="2">
        <v>5194453</v>
      </c>
      <c r="C17" s="25">
        <v>58584000</v>
      </c>
      <c r="D17" s="26">
        <v>35232000</v>
      </c>
      <c r="E17" s="26">
        <v>492931</v>
      </c>
      <c r="F17" s="26">
        <v>2675454</v>
      </c>
      <c r="G17" s="26">
        <v>1710198</v>
      </c>
      <c r="H17" s="26">
        <v>4878583</v>
      </c>
      <c r="I17" s="26">
        <v>1260184</v>
      </c>
      <c r="J17" s="26">
        <v>1362451</v>
      </c>
      <c r="K17" s="26">
        <v>1710198</v>
      </c>
      <c r="L17" s="26">
        <v>4332833</v>
      </c>
      <c r="M17" s="26">
        <v>1710198</v>
      </c>
      <c r="N17" s="26">
        <v>3492576</v>
      </c>
      <c r="O17" s="26">
        <v>2540907</v>
      </c>
      <c r="P17" s="26">
        <v>7743681</v>
      </c>
      <c r="Q17" s="26">
        <v>4756256</v>
      </c>
      <c r="R17" s="26">
        <v>4899933</v>
      </c>
      <c r="S17" s="26">
        <v>165056594</v>
      </c>
      <c r="T17" s="26">
        <v>174712783</v>
      </c>
      <c r="U17" s="26">
        <v>191667880</v>
      </c>
      <c r="V17" s="26">
        <v>35232000</v>
      </c>
      <c r="W17" s="26">
        <v>156435880</v>
      </c>
      <c r="X17" s="27">
        <v>444.02</v>
      </c>
      <c r="Y17" s="28">
        <v>35232000</v>
      </c>
    </row>
    <row r="18" spans="1:25" ht="13.5">
      <c r="A18" s="36" t="s">
        <v>43</v>
      </c>
      <c r="B18" s="37">
        <f>SUM(B11:B17)</f>
        <v>45508262</v>
      </c>
      <c r="C18" s="38">
        <f aca="true" t="shared" si="1" ref="C18:Y18">SUM(C11:C17)</f>
        <v>83830000</v>
      </c>
      <c r="D18" s="39">
        <f t="shared" si="1"/>
        <v>62566000</v>
      </c>
      <c r="E18" s="39">
        <f t="shared" si="1"/>
        <v>2490832</v>
      </c>
      <c r="F18" s="39">
        <f t="shared" si="1"/>
        <v>4490411</v>
      </c>
      <c r="G18" s="39">
        <f t="shared" si="1"/>
        <v>3715745</v>
      </c>
      <c r="H18" s="39">
        <f t="shared" si="1"/>
        <v>10696988</v>
      </c>
      <c r="I18" s="39">
        <f t="shared" si="1"/>
        <v>3211356</v>
      </c>
      <c r="J18" s="39">
        <f t="shared" si="1"/>
        <v>3387168</v>
      </c>
      <c r="K18" s="39">
        <f t="shared" si="1"/>
        <v>3715745</v>
      </c>
      <c r="L18" s="39">
        <f t="shared" si="1"/>
        <v>10314269</v>
      </c>
      <c r="M18" s="39">
        <f t="shared" si="1"/>
        <v>3715745</v>
      </c>
      <c r="N18" s="39">
        <f t="shared" si="1"/>
        <v>6775931</v>
      </c>
      <c r="O18" s="39">
        <f t="shared" si="1"/>
        <v>5199454</v>
      </c>
      <c r="P18" s="39">
        <f t="shared" si="1"/>
        <v>15691130</v>
      </c>
      <c r="Q18" s="39">
        <f t="shared" si="1"/>
        <v>7525798</v>
      </c>
      <c r="R18" s="39">
        <f t="shared" si="1"/>
        <v>6699544</v>
      </c>
      <c r="S18" s="39">
        <f t="shared" si="1"/>
        <v>167672767</v>
      </c>
      <c r="T18" s="39">
        <f t="shared" si="1"/>
        <v>181898109</v>
      </c>
      <c r="U18" s="39">
        <f t="shared" si="1"/>
        <v>218600496</v>
      </c>
      <c r="V18" s="39">
        <f t="shared" si="1"/>
        <v>62566000</v>
      </c>
      <c r="W18" s="39">
        <f t="shared" si="1"/>
        <v>156034496</v>
      </c>
      <c r="X18" s="33">
        <f>+IF(V18&lt;&gt;0,(W18/V18)*100,0)</f>
        <v>249.3918358213726</v>
      </c>
      <c r="Y18" s="40">
        <f t="shared" si="1"/>
        <v>62566000</v>
      </c>
    </row>
    <row r="19" spans="1:25" ht="13.5">
      <c r="A19" s="36" t="s">
        <v>44</v>
      </c>
      <c r="B19" s="41">
        <f>+B10-B18</f>
        <v>-2135254</v>
      </c>
      <c r="C19" s="42">
        <f aca="true" t="shared" si="2" ref="C19:Y19">+C10-C18</f>
        <v>-36743000</v>
      </c>
      <c r="D19" s="43">
        <f t="shared" si="2"/>
        <v>2878000</v>
      </c>
      <c r="E19" s="43">
        <f t="shared" si="2"/>
        <v>20453141</v>
      </c>
      <c r="F19" s="43">
        <f t="shared" si="2"/>
        <v>12511899</v>
      </c>
      <c r="G19" s="43">
        <f t="shared" si="2"/>
        <v>4363682</v>
      </c>
      <c r="H19" s="43">
        <f t="shared" si="2"/>
        <v>37328722</v>
      </c>
      <c r="I19" s="43">
        <f t="shared" si="2"/>
        <v>41371</v>
      </c>
      <c r="J19" s="43">
        <f t="shared" si="2"/>
        <v>5690124</v>
      </c>
      <c r="K19" s="43">
        <f t="shared" si="2"/>
        <v>4363682</v>
      </c>
      <c r="L19" s="43">
        <f t="shared" si="2"/>
        <v>10095177</v>
      </c>
      <c r="M19" s="43">
        <f t="shared" si="2"/>
        <v>4363682</v>
      </c>
      <c r="N19" s="43">
        <f t="shared" si="2"/>
        <v>-4687127</v>
      </c>
      <c r="O19" s="43">
        <f t="shared" si="2"/>
        <v>12487276</v>
      </c>
      <c r="P19" s="43">
        <f t="shared" si="2"/>
        <v>12163831</v>
      </c>
      <c r="Q19" s="43">
        <f t="shared" si="2"/>
        <v>-6332035</v>
      </c>
      <c r="R19" s="43">
        <f t="shared" si="2"/>
        <v>-5637548</v>
      </c>
      <c r="S19" s="43">
        <f t="shared" si="2"/>
        <v>-166650901</v>
      </c>
      <c r="T19" s="43">
        <f t="shared" si="2"/>
        <v>-178620484</v>
      </c>
      <c r="U19" s="43">
        <f t="shared" si="2"/>
        <v>-119032754</v>
      </c>
      <c r="V19" s="43">
        <f>IF(D10=D18,0,V10-V18)</f>
        <v>2878000</v>
      </c>
      <c r="W19" s="43">
        <f t="shared" si="2"/>
        <v>-121910754</v>
      </c>
      <c r="X19" s="44">
        <f>+IF(V19&lt;&gt;0,(W19/V19)*100,0)</f>
        <v>-4235.953926337735</v>
      </c>
      <c r="Y19" s="45">
        <f t="shared" si="2"/>
        <v>2878000</v>
      </c>
    </row>
    <row r="20" spans="1:25" ht="13.5">
      <c r="A20" s="24" t="s">
        <v>45</v>
      </c>
      <c r="B20" s="2">
        <v>38297382</v>
      </c>
      <c r="C20" s="25">
        <v>29784000</v>
      </c>
      <c r="D20" s="26">
        <v>38766000</v>
      </c>
      <c r="E20" s="26">
        <v>0</v>
      </c>
      <c r="F20" s="26">
        <v>2000000</v>
      </c>
      <c r="G20" s="26">
        <v>0</v>
      </c>
      <c r="H20" s="26">
        <v>2000000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2000000</v>
      </c>
      <c r="V20" s="26">
        <v>38766000</v>
      </c>
      <c r="W20" s="26">
        <v>-36766000</v>
      </c>
      <c r="X20" s="27">
        <v>-94.84</v>
      </c>
      <c r="Y20" s="28">
        <v>38766000</v>
      </c>
    </row>
    <row r="21" spans="1:25" ht="13.5">
      <c r="A21" s="24" t="s">
        <v>214</v>
      </c>
      <c r="B21" s="46">
        <v>0</v>
      </c>
      <c r="C21" s="47">
        <v>0</v>
      </c>
      <c r="D21" s="48">
        <v>41384000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41384000</v>
      </c>
      <c r="W21" s="48">
        <v>-41384000</v>
      </c>
      <c r="X21" s="49">
        <v>-100</v>
      </c>
      <c r="Y21" s="50">
        <v>41384000</v>
      </c>
    </row>
    <row r="22" spans="1:25" ht="25.5">
      <c r="A22" s="51" t="s">
        <v>215</v>
      </c>
      <c r="B22" s="52">
        <f>SUM(B19:B21)</f>
        <v>36162128</v>
      </c>
      <c r="C22" s="53">
        <f aca="true" t="shared" si="3" ref="C22:Y22">SUM(C19:C21)</f>
        <v>-6959000</v>
      </c>
      <c r="D22" s="54">
        <f t="shared" si="3"/>
        <v>83028000</v>
      </c>
      <c r="E22" s="54">
        <f t="shared" si="3"/>
        <v>20453141</v>
      </c>
      <c r="F22" s="54">
        <f t="shared" si="3"/>
        <v>14511899</v>
      </c>
      <c r="G22" s="54">
        <f t="shared" si="3"/>
        <v>4363682</v>
      </c>
      <c r="H22" s="54">
        <f t="shared" si="3"/>
        <v>39328722</v>
      </c>
      <c r="I22" s="54">
        <f t="shared" si="3"/>
        <v>41371</v>
      </c>
      <c r="J22" s="54">
        <f t="shared" si="3"/>
        <v>5690124</v>
      </c>
      <c r="K22" s="54">
        <f t="shared" si="3"/>
        <v>4363682</v>
      </c>
      <c r="L22" s="54">
        <f t="shared" si="3"/>
        <v>10095177</v>
      </c>
      <c r="M22" s="54">
        <f t="shared" si="3"/>
        <v>4363682</v>
      </c>
      <c r="N22" s="54">
        <f t="shared" si="3"/>
        <v>-4687127</v>
      </c>
      <c r="O22" s="54">
        <f t="shared" si="3"/>
        <v>12487276</v>
      </c>
      <c r="P22" s="54">
        <f t="shared" si="3"/>
        <v>12163831</v>
      </c>
      <c r="Q22" s="54">
        <f t="shared" si="3"/>
        <v>-6332035</v>
      </c>
      <c r="R22" s="54">
        <f t="shared" si="3"/>
        <v>-5637548</v>
      </c>
      <c r="S22" s="54">
        <f t="shared" si="3"/>
        <v>-166650901</v>
      </c>
      <c r="T22" s="54">
        <f t="shared" si="3"/>
        <v>-178620484</v>
      </c>
      <c r="U22" s="54">
        <f t="shared" si="3"/>
        <v>-117032754</v>
      </c>
      <c r="V22" s="54">
        <f t="shared" si="3"/>
        <v>83028000</v>
      </c>
      <c r="W22" s="54">
        <f t="shared" si="3"/>
        <v>-200060754</v>
      </c>
      <c r="X22" s="55">
        <f>+IF(V22&lt;&gt;0,(W22/V22)*100,0)</f>
        <v>-240.95576672929613</v>
      </c>
      <c r="Y22" s="56">
        <f t="shared" si="3"/>
        <v>83028000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36162128</v>
      </c>
      <c r="C24" s="42">
        <f aca="true" t="shared" si="4" ref="C24:Y24">SUM(C22:C23)</f>
        <v>-6959000</v>
      </c>
      <c r="D24" s="43">
        <f t="shared" si="4"/>
        <v>83028000</v>
      </c>
      <c r="E24" s="43">
        <f t="shared" si="4"/>
        <v>20453141</v>
      </c>
      <c r="F24" s="43">
        <f t="shared" si="4"/>
        <v>14511899</v>
      </c>
      <c r="G24" s="43">
        <f t="shared" si="4"/>
        <v>4363682</v>
      </c>
      <c r="H24" s="43">
        <f t="shared" si="4"/>
        <v>39328722</v>
      </c>
      <c r="I24" s="43">
        <f t="shared" si="4"/>
        <v>41371</v>
      </c>
      <c r="J24" s="43">
        <f t="shared" si="4"/>
        <v>5690124</v>
      </c>
      <c r="K24" s="43">
        <f t="shared" si="4"/>
        <v>4363682</v>
      </c>
      <c r="L24" s="43">
        <f t="shared" si="4"/>
        <v>10095177</v>
      </c>
      <c r="M24" s="43">
        <f t="shared" si="4"/>
        <v>4363682</v>
      </c>
      <c r="N24" s="43">
        <f t="shared" si="4"/>
        <v>-4687127</v>
      </c>
      <c r="O24" s="43">
        <f t="shared" si="4"/>
        <v>12487276</v>
      </c>
      <c r="P24" s="43">
        <f t="shared" si="4"/>
        <v>12163831</v>
      </c>
      <c r="Q24" s="43">
        <f t="shared" si="4"/>
        <v>-6332035</v>
      </c>
      <c r="R24" s="43">
        <f t="shared" si="4"/>
        <v>-5637548</v>
      </c>
      <c r="S24" s="43">
        <f t="shared" si="4"/>
        <v>-166650901</v>
      </c>
      <c r="T24" s="43">
        <f t="shared" si="4"/>
        <v>-178620484</v>
      </c>
      <c r="U24" s="43">
        <f t="shared" si="4"/>
        <v>-117032754</v>
      </c>
      <c r="V24" s="43">
        <f t="shared" si="4"/>
        <v>83028000</v>
      </c>
      <c r="W24" s="43">
        <f t="shared" si="4"/>
        <v>-200060754</v>
      </c>
      <c r="X24" s="44">
        <f>+IF(V24&lt;&gt;0,(W24/V24)*100,0)</f>
        <v>-240.95576672929613</v>
      </c>
      <c r="Y24" s="45">
        <f t="shared" si="4"/>
        <v>83028000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76170810</v>
      </c>
      <c r="C27" s="65">
        <v>33294088</v>
      </c>
      <c r="D27" s="66">
        <v>36834000</v>
      </c>
      <c r="E27" s="66">
        <v>2881741</v>
      </c>
      <c r="F27" s="66">
        <v>3379016</v>
      </c>
      <c r="G27" s="66">
        <v>2835423</v>
      </c>
      <c r="H27" s="66">
        <v>9096180</v>
      </c>
      <c r="I27" s="66">
        <v>4014410</v>
      </c>
      <c r="J27" s="66">
        <v>4730926</v>
      </c>
      <c r="K27" s="66">
        <v>4538166</v>
      </c>
      <c r="L27" s="66">
        <v>13283502</v>
      </c>
      <c r="M27" s="66">
        <v>1697825</v>
      </c>
      <c r="N27" s="66">
        <v>4730926</v>
      </c>
      <c r="O27" s="66">
        <v>4160865</v>
      </c>
      <c r="P27" s="66">
        <v>10589616</v>
      </c>
      <c r="Q27" s="66">
        <v>2515509</v>
      </c>
      <c r="R27" s="66">
        <v>1692440</v>
      </c>
      <c r="S27" s="66">
        <v>2429580</v>
      </c>
      <c r="T27" s="66">
        <v>6637529</v>
      </c>
      <c r="U27" s="66">
        <v>39606827</v>
      </c>
      <c r="V27" s="66">
        <v>36834000</v>
      </c>
      <c r="W27" s="66">
        <v>2772827</v>
      </c>
      <c r="X27" s="67">
        <v>7.53</v>
      </c>
      <c r="Y27" s="68">
        <v>36834000</v>
      </c>
    </row>
    <row r="28" spans="1:25" ht="13.5">
      <c r="A28" s="69" t="s">
        <v>45</v>
      </c>
      <c r="B28" s="2">
        <v>0</v>
      </c>
      <c r="C28" s="25">
        <v>33294088</v>
      </c>
      <c r="D28" s="26">
        <v>0</v>
      </c>
      <c r="E28" s="26">
        <v>2760785</v>
      </c>
      <c r="F28" s="26">
        <v>0</v>
      </c>
      <c r="G28" s="26">
        <v>0</v>
      </c>
      <c r="H28" s="26">
        <v>2760785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2760785</v>
      </c>
      <c r="V28" s="26">
        <v>0</v>
      </c>
      <c r="W28" s="26">
        <v>2760785</v>
      </c>
      <c r="X28" s="27">
        <v>0</v>
      </c>
      <c r="Y28" s="28">
        <v>0</v>
      </c>
    </row>
    <row r="29" spans="1:25" ht="13.5">
      <c r="A29" s="24" t="s">
        <v>217</v>
      </c>
      <c r="B29" s="2">
        <v>87221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14544</v>
      </c>
      <c r="J29" s="26">
        <v>0</v>
      </c>
      <c r="K29" s="26">
        <v>0</v>
      </c>
      <c r="L29" s="26">
        <v>14544</v>
      </c>
      <c r="M29" s="26">
        <v>0</v>
      </c>
      <c r="N29" s="26">
        <v>0</v>
      </c>
      <c r="O29" s="26">
        <v>0</v>
      </c>
      <c r="P29" s="26">
        <v>0</v>
      </c>
      <c r="Q29" s="26">
        <v>205692</v>
      </c>
      <c r="R29" s="26">
        <v>0</v>
      </c>
      <c r="S29" s="26">
        <v>0</v>
      </c>
      <c r="T29" s="26">
        <v>205692</v>
      </c>
      <c r="U29" s="26">
        <v>220236</v>
      </c>
      <c r="V29" s="26">
        <v>0</v>
      </c>
      <c r="W29" s="26">
        <v>220236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87221</v>
      </c>
      <c r="C32" s="65">
        <f aca="true" t="shared" si="5" ref="C32:Y32">SUM(C28:C31)</f>
        <v>33294088</v>
      </c>
      <c r="D32" s="66">
        <f t="shared" si="5"/>
        <v>0</v>
      </c>
      <c r="E32" s="66">
        <f t="shared" si="5"/>
        <v>2760785</v>
      </c>
      <c r="F32" s="66">
        <f t="shared" si="5"/>
        <v>0</v>
      </c>
      <c r="G32" s="66">
        <f t="shared" si="5"/>
        <v>0</v>
      </c>
      <c r="H32" s="66">
        <f t="shared" si="5"/>
        <v>2760785</v>
      </c>
      <c r="I32" s="66">
        <f t="shared" si="5"/>
        <v>14544</v>
      </c>
      <c r="J32" s="66">
        <f t="shared" si="5"/>
        <v>0</v>
      </c>
      <c r="K32" s="66">
        <f t="shared" si="5"/>
        <v>0</v>
      </c>
      <c r="L32" s="66">
        <f t="shared" si="5"/>
        <v>14544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205692</v>
      </c>
      <c r="R32" s="66">
        <f t="shared" si="5"/>
        <v>0</v>
      </c>
      <c r="S32" s="66">
        <f t="shared" si="5"/>
        <v>0</v>
      </c>
      <c r="T32" s="66">
        <f t="shared" si="5"/>
        <v>205692</v>
      </c>
      <c r="U32" s="66">
        <f t="shared" si="5"/>
        <v>2981021</v>
      </c>
      <c r="V32" s="66">
        <f t="shared" si="5"/>
        <v>0</v>
      </c>
      <c r="W32" s="66">
        <f t="shared" si="5"/>
        <v>2981021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24044081</v>
      </c>
      <c r="C35" s="25">
        <v>31723997</v>
      </c>
      <c r="D35" s="26">
        <v>0</v>
      </c>
      <c r="E35" s="26">
        <v>46906921</v>
      </c>
      <c r="F35" s="26">
        <v>59928070</v>
      </c>
      <c r="G35" s="26">
        <v>61693244</v>
      </c>
      <c r="H35" s="26">
        <v>168528235</v>
      </c>
      <c r="I35" s="26">
        <v>57782064</v>
      </c>
      <c r="J35" s="26">
        <v>60021735</v>
      </c>
      <c r="K35" s="26">
        <v>70283569</v>
      </c>
      <c r="L35" s="26">
        <v>188087368</v>
      </c>
      <c r="M35" s="26">
        <v>64902676</v>
      </c>
      <c r="N35" s="26">
        <v>59723373</v>
      </c>
      <c r="O35" s="26">
        <v>67007985</v>
      </c>
      <c r="P35" s="26">
        <v>191634034</v>
      </c>
      <c r="Q35" s="26">
        <v>59016047</v>
      </c>
      <c r="R35" s="26">
        <v>53138472</v>
      </c>
      <c r="S35" s="26">
        <v>46208897</v>
      </c>
      <c r="T35" s="26">
        <v>158363416</v>
      </c>
      <c r="U35" s="26">
        <v>706613053</v>
      </c>
      <c r="V35" s="26">
        <v>0</v>
      </c>
      <c r="W35" s="26">
        <v>706613053</v>
      </c>
      <c r="X35" s="27">
        <v>0</v>
      </c>
      <c r="Y35" s="28">
        <v>0</v>
      </c>
    </row>
    <row r="36" spans="1:25" ht="13.5">
      <c r="A36" s="24" t="s">
        <v>56</v>
      </c>
      <c r="B36" s="2">
        <v>76258031</v>
      </c>
      <c r="C36" s="25">
        <v>0</v>
      </c>
      <c r="D36" s="26">
        <v>41384000</v>
      </c>
      <c r="E36" s="26">
        <v>40676979</v>
      </c>
      <c r="F36" s="26">
        <v>40707329</v>
      </c>
      <c r="G36" s="26">
        <v>40788659</v>
      </c>
      <c r="H36" s="26">
        <v>122172967</v>
      </c>
      <c r="I36" s="26">
        <v>42416610</v>
      </c>
      <c r="J36" s="26">
        <v>43449911</v>
      </c>
      <c r="K36" s="26">
        <v>44339672</v>
      </c>
      <c r="L36" s="26">
        <v>130206193</v>
      </c>
      <c r="M36" s="26">
        <v>45504984</v>
      </c>
      <c r="N36" s="26">
        <v>45950012</v>
      </c>
      <c r="O36" s="26">
        <v>46798639</v>
      </c>
      <c r="P36" s="26">
        <v>138253635</v>
      </c>
      <c r="Q36" s="26">
        <v>48732004</v>
      </c>
      <c r="R36" s="26">
        <v>49538694</v>
      </c>
      <c r="S36" s="26">
        <v>86749861</v>
      </c>
      <c r="T36" s="26">
        <v>185020559</v>
      </c>
      <c r="U36" s="26">
        <v>575653354</v>
      </c>
      <c r="V36" s="26">
        <v>41384000</v>
      </c>
      <c r="W36" s="26">
        <v>534269354</v>
      </c>
      <c r="X36" s="27">
        <v>1291</v>
      </c>
      <c r="Y36" s="28">
        <v>41384000</v>
      </c>
    </row>
    <row r="37" spans="1:25" ht="13.5">
      <c r="A37" s="24" t="s">
        <v>57</v>
      </c>
      <c r="B37" s="2">
        <v>21894237</v>
      </c>
      <c r="C37" s="25">
        <v>27539297</v>
      </c>
      <c r="D37" s="26">
        <v>38766000</v>
      </c>
      <c r="E37" s="26">
        <v>27085718</v>
      </c>
      <c r="F37" s="26">
        <v>42562814</v>
      </c>
      <c r="G37" s="26">
        <v>47083407</v>
      </c>
      <c r="H37" s="26">
        <v>116731939</v>
      </c>
      <c r="I37" s="26">
        <v>47459818</v>
      </c>
      <c r="J37" s="26">
        <v>53511575</v>
      </c>
      <c r="K37" s="26">
        <v>53522755</v>
      </c>
      <c r="L37" s="26">
        <v>154494148</v>
      </c>
      <c r="M37" s="26">
        <v>52413055</v>
      </c>
      <c r="N37" s="26">
        <v>52121051</v>
      </c>
      <c r="O37" s="26">
        <v>49691856</v>
      </c>
      <c r="P37" s="26">
        <v>154225962</v>
      </c>
      <c r="Q37" s="26">
        <v>52504190</v>
      </c>
      <c r="R37" s="26">
        <v>55468184</v>
      </c>
      <c r="S37" s="26">
        <v>53886141</v>
      </c>
      <c r="T37" s="26">
        <v>161858515</v>
      </c>
      <c r="U37" s="26">
        <v>587310564</v>
      </c>
      <c r="V37" s="26">
        <v>38766000</v>
      </c>
      <c r="W37" s="26">
        <v>548544564</v>
      </c>
      <c r="X37" s="27">
        <v>1415.01</v>
      </c>
      <c r="Y37" s="28">
        <v>38766000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78407875</v>
      </c>
      <c r="C39" s="25">
        <v>4184700</v>
      </c>
      <c r="D39" s="26">
        <v>2618000</v>
      </c>
      <c r="E39" s="26">
        <v>60498182</v>
      </c>
      <c r="F39" s="26">
        <v>58072585</v>
      </c>
      <c r="G39" s="26">
        <v>55398496</v>
      </c>
      <c r="H39" s="26">
        <v>173969263</v>
      </c>
      <c r="I39" s="26">
        <v>52738856</v>
      </c>
      <c r="J39" s="26">
        <v>49960071</v>
      </c>
      <c r="K39" s="26">
        <v>61100486</v>
      </c>
      <c r="L39" s="26">
        <v>163799413</v>
      </c>
      <c r="M39" s="26">
        <v>57994605</v>
      </c>
      <c r="N39" s="26">
        <v>53552334</v>
      </c>
      <c r="O39" s="26">
        <v>64114768</v>
      </c>
      <c r="P39" s="26">
        <v>175661707</v>
      </c>
      <c r="Q39" s="26">
        <v>55243861</v>
      </c>
      <c r="R39" s="26">
        <v>47208982</v>
      </c>
      <c r="S39" s="26">
        <v>79072617</v>
      </c>
      <c r="T39" s="26">
        <v>181525460</v>
      </c>
      <c r="U39" s="26">
        <v>694955843</v>
      </c>
      <c r="V39" s="26">
        <v>2618000</v>
      </c>
      <c r="W39" s="26">
        <v>692337843</v>
      </c>
      <c r="X39" s="27">
        <v>26445.3</v>
      </c>
      <c r="Y39" s="28">
        <v>2618000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28341695</v>
      </c>
      <c r="C42" s="25">
        <v>25396002</v>
      </c>
      <c r="D42" s="26">
        <v>25396002</v>
      </c>
      <c r="E42" s="26">
        <v>17857919</v>
      </c>
      <c r="F42" s="26">
        <v>15802621</v>
      </c>
      <c r="G42" s="26">
        <v>2467137</v>
      </c>
      <c r="H42" s="26">
        <v>36127677</v>
      </c>
      <c r="I42" s="26">
        <v>-2755122</v>
      </c>
      <c r="J42" s="26">
        <v>1932333</v>
      </c>
      <c r="K42" s="26">
        <v>17198692</v>
      </c>
      <c r="L42" s="26">
        <v>16375903</v>
      </c>
      <c r="M42" s="26">
        <v>4818523</v>
      </c>
      <c r="N42" s="26">
        <v>-3180296</v>
      </c>
      <c r="O42" s="26">
        <v>14897333</v>
      </c>
      <c r="P42" s="26">
        <v>16535560</v>
      </c>
      <c r="Q42" s="26">
        <v>-7668761</v>
      </c>
      <c r="R42" s="26">
        <v>-5293237</v>
      </c>
      <c r="S42" s="26">
        <v>-6584590</v>
      </c>
      <c r="T42" s="26">
        <v>-19546588</v>
      </c>
      <c r="U42" s="26">
        <v>49492552</v>
      </c>
      <c r="V42" s="26">
        <v>25396002</v>
      </c>
      <c r="W42" s="26">
        <v>24096550</v>
      </c>
      <c r="X42" s="27">
        <v>94.88</v>
      </c>
      <c r="Y42" s="28">
        <v>25396002</v>
      </c>
    </row>
    <row r="43" spans="1:25" ht="13.5">
      <c r="A43" s="24" t="s">
        <v>62</v>
      </c>
      <c r="B43" s="2">
        <v>-20732146</v>
      </c>
      <c r="C43" s="25">
        <v>-38772381</v>
      </c>
      <c r="D43" s="26">
        <v>-38772381</v>
      </c>
      <c r="E43" s="26">
        <v>-22641544</v>
      </c>
      <c r="F43" s="26">
        <v>-16156504</v>
      </c>
      <c r="G43" s="26">
        <v>3653959</v>
      </c>
      <c r="H43" s="26">
        <v>-35144089</v>
      </c>
      <c r="I43" s="26">
        <v>-3222578</v>
      </c>
      <c r="J43" s="26">
        <v>3614180</v>
      </c>
      <c r="K43" s="26">
        <v>-16447300</v>
      </c>
      <c r="L43" s="26">
        <v>-16055698</v>
      </c>
      <c r="M43" s="26">
        <v>490657</v>
      </c>
      <c r="N43" s="26">
        <v>5727361</v>
      </c>
      <c r="O43" s="26">
        <v>-1634040</v>
      </c>
      <c r="P43" s="26">
        <v>4583978</v>
      </c>
      <c r="Q43" s="26">
        <v>-8968461</v>
      </c>
      <c r="R43" s="26">
        <v>3474517</v>
      </c>
      <c r="S43" s="26">
        <v>5842876</v>
      </c>
      <c r="T43" s="26">
        <v>348932</v>
      </c>
      <c r="U43" s="26">
        <v>-46266877</v>
      </c>
      <c r="V43" s="26">
        <v>-38772381</v>
      </c>
      <c r="W43" s="26">
        <v>-7494496</v>
      </c>
      <c r="X43" s="27">
        <v>19.33</v>
      </c>
      <c r="Y43" s="28">
        <v>-38772381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7609549</v>
      </c>
      <c r="C45" s="65">
        <v>-12376379</v>
      </c>
      <c r="D45" s="66">
        <v>-12376379</v>
      </c>
      <c r="E45" s="66">
        <v>2827536</v>
      </c>
      <c r="F45" s="66">
        <v>2473653</v>
      </c>
      <c r="G45" s="66">
        <v>8594749</v>
      </c>
      <c r="H45" s="66">
        <v>8594749</v>
      </c>
      <c r="I45" s="66">
        <v>2617049</v>
      </c>
      <c r="J45" s="66">
        <v>8163562</v>
      </c>
      <c r="K45" s="66">
        <v>8914954</v>
      </c>
      <c r="L45" s="66">
        <v>8914954</v>
      </c>
      <c r="M45" s="66">
        <v>14224134</v>
      </c>
      <c r="N45" s="66">
        <v>16771199</v>
      </c>
      <c r="O45" s="66">
        <v>30034492</v>
      </c>
      <c r="P45" s="66">
        <v>30034492</v>
      </c>
      <c r="Q45" s="66">
        <v>13397270</v>
      </c>
      <c r="R45" s="66">
        <v>11578550</v>
      </c>
      <c r="S45" s="66">
        <v>10836836</v>
      </c>
      <c r="T45" s="66">
        <v>10836836</v>
      </c>
      <c r="U45" s="66">
        <v>10836836</v>
      </c>
      <c r="V45" s="66">
        <v>-12376379</v>
      </c>
      <c r="W45" s="66">
        <v>23213215</v>
      </c>
      <c r="X45" s="67">
        <v>-187.56</v>
      </c>
      <c r="Y45" s="68">
        <v>-12376379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11189753</v>
      </c>
      <c r="C49" s="95">
        <v>422089</v>
      </c>
      <c r="D49" s="20">
        <v>331578</v>
      </c>
      <c r="E49" s="20">
        <v>0</v>
      </c>
      <c r="F49" s="20">
        <v>0</v>
      </c>
      <c r="G49" s="20">
        <v>0</v>
      </c>
      <c r="H49" s="20">
        <v>330122</v>
      </c>
      <c r="I49" s="20">
        <v>0</v>
      </c>
      <c r="J49" s="20">
        <v>0</v>
      </c>
      <c r="K49" s="20">
        <v>0</v>
      </c>
      <c r="L49" s="20">
        <v>322756</v>
      </c>
      <c r="M49" s="20">
        <v>0</v>
      </c>
      <c r="N49" s="20">
        <v>0</v>
      </c>
      <c r="O49" s="20">
        <v>0</v>
      </c>
      <c r="P49" s="20">
        <v>8851373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21447671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4110500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4110500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80426592</v>
      </c>
      <c r="D5" s="120">
        <f t="shared" si="0"/>
        <v>24097000</v>
      </c>
      <c r="E5" s="66">
        <f t="shared" si="0"/>
        <v>40448000</v>
      </c>
      <c r="F5" s="66">
        <f t="shared" si="0"/>
        <v>13254592</v>
      </c>
      <c r="G5" s="66">
        <f t="shared" si="0"/>
        <v>923149</v>
      </c>
      <c r="H5" s="66">
        <f t="shared" si="0"/>
        <v>898069</v>
      </c>
      <c r="I5" s="66">
        <f t="shared" si="0"/>
        <v>15075810</v>
      </c>
      <c r="J5" s="66">
        <f t="shared" si="0"/>
        <v>3074069</v>
      </c>
      <c r="K5" s="66">
        <f t="shared" si="0"/>
        <v>844855</v>
      </c>
      <c r="L5" s="66">
        <f t="shared" si="0"/>
        <v>898069</v>
      </c>
      <c r="M5" s="66">
        <f t="shared" si="0"/>
        <v>4816993</v>
      </c>
      <c r="N5" s="66">
        <f t="shared" si="0"/>
        <v>898069</v>
      </c>
      <c r="O5" s="66">
        <f t="shared" si="0"/>
        <v>913498</v>
      </c>
      <c r="P5" s="66">
        <f t="shared" si="0"/>
        <v>11806190</v>
      </c>
      <c r="Q5" s="66">
        <f t="shared" si="0"/>
        <v>13617757</v>
      </c>
      <c r="R5" s="66">
        <f t="shared" si="0"/>
        <v>853602</v>
      </c>
      <c r="S5" s="66">
        <f t="shared" si="0"/>
        <v>891519</v>
      </c>
      <c r="T5" s="66">
        <f t="shared" si="0"/>
        <v>866140</v>
      </c>
      <c r="U5" s="66">
        <f t="shared" si="0"/>
        <v>2611261</v>
      </c>
      <c r="V5" s="66">
        <f t="shared" si="0"/>
        <v>36121821</v>
      </c>
      <c r="W5" s="66">
        <f t="shared" si="0"/>
        <v>40448000</v>
      </c>
      <c r="X5" s="66">
        <f t="shared" si="0"/>
        <v>-4326179</v>
      </c>
      <c r="Y5" s="103">
        <f>+IF(W5&lt;&gt;0,+(X5/W5)*100,0)</f>
        <v>-10.695656151107595</v>
      </c>
      <c r="Z5" s="119">
        <f>SUM(Z6:Z8)</f>
        <v>40448000</v>
      </c>
    </row>
    <row r="6" spans="1:26" ht="13.5">
      <c r="A6" s="104" t="s">
        <v>74</v>
      </c>
      <c r="B6" s="102"/>
      <c r="C6" s="121">
        <v>71710534</v>
      </c>
      <c r="D6" s="122">
        <v>8028000</v>
      </c>
      <c r="E6" s="26">
        <v>14790000</v>
      </c>
      <c r="F6" s="26">
        <v>5100159</v>
      </c>
      <c r="G6" s="26"/>
      <c r="H6" s="26"/>
      <c r="I6" s="26">
        <v>5100159</v>
      </c>
      <c r="J6" s="26"/>
      <c r="K6" s="26"/>
      <c r="L6" s="26"/>
      <c r="M6" s="26"/>
      <c r="N6" s="26"/>
      <c r="O6" s="26"/>
      <c r="P6" s="26">
        <v>6583688</v>
      </c>
      <c r="Q6" s="26">
        <v>6583688</v>
      </c>
      <c r="R6" s="26"/>
      <c r="S6" s="26"/>
      <c r="T6" s="26"/>
      <c r="U6" s="26"/>
      <c r="V6" s="26">
        <v>11683847</v>
      </c>
      <c r="W6" s="26">
        <v>14790000</v>
      </c>
      <c r="X6" s="26">
        <v>-3106153</v>
      </c>
      <c r="Y6" s="106">
        <v>-21</v>
      </c>
      <c r="Z6" s="121">
        <v>14790000</v>
      </c>
    </row>
    <row r="7" spans="1:26" ht="13.5">
      <c r="A7" s="104" t="s">
        <v>75</v>
      </c>
      <c r="B7" s="102"/>
      <c r="C7" s="123">
        <v>8716058</v>
      </c>
      <c r="D7" s="124"/>
      <c r="E7" s="125">
        <v>17643000</v>
      </c>
      <c r="F7" s="125">
        <v>5164954</v>
      </c>
      <c r="G7" s="125">
        <v>923149</v>
      </c>
      <c r="H7" s="125">
        <v>898069</v>
      </c>
      <c r="I7" s="125">
        <v>6986172</v>
      </c>
      <c r="J7" s="125">
        <v>3074069</v>
      </c>
      <c r="K7" s="125">
        <v>844855</v>
      </c>
      <c r="L7" s="125">
        <v>898069</v>
      </c>
      <c r="M7" s="125">
        <v>4816993</v>
      </c>
      <c r="N7" s="125">
        <v>898069</v>
      </c>
      <c r="O7" s="125">
        <v>913498</v>
      </c>
      <c r="P7" s="125">
        <v>2754950</v>
      </c>
      <c r="Q7" s="125">
        <v>4566517</v>
      </c>
      <c r="R7" s="125">
        <v>853602</v>
      </c>
      <c r="S7" s="125">
        <v>891519</v>
      </c>
      <c r="T7" s="125">
        <v>866140</v>
      </c>
      <c r="U7" s="125">
        <v>2611261</v>
      </c>
      <c r="V7" s="125">
        <v>18980943</v>
      </c>
      <c r="W7" s="125">
        <v>17643000</v>
      </c>
      <c r="X7" s="125">
        <v>1337943</v>
      </c>
      <c r="Y7" s="107">
        <v>7.58</v>
      </c>
      <c r="Z7" s="123">
        <v>17643000</v>
      </c>
    </row>
    <row r="8" spans="1:26" ht="13.5">
      <c r="A8" s="104" t="s">
        <v>76</v>
      </c>
      <c r="B8" s="102"/>
      <c r="C8" s="121"/>
      <c r="D8" s="122">
        <v>16069000</v>
      </c>
      <c r="E8" s="26">
        <v>8015000</v>
      </c>
      <c r="F8" s="26">
        <v>2989479</v>
      </c>
      <c r="G8" s="26"/>
      <c r="H8" s="26"/>
      <c r="I8" s="26">
        <v>2989479</v>
      </c>
      <c r="J8" s="26"/>
      <c r="K8" s="26"/>
      <c r="L8" s="26"/>
      <c r="M8" s="26"/>
      <c r="N8" s="26"/>
      <c r="O8" s="26"/>
      <c r="P8" s="26">
        <v>2467552</v>
      </c>
      <c r="Q8" s="26">
        <v>2467552</v>
      </c>
      <c r="R8" s="26"/>
      <c r="S8" s="26"/>
      <c r="T8" s="26"/>
      <c r="U8" s="26"/>
      <c r="V8" s="26">
        <v>5457031</v>
      </c>
      <c r="W8" s="26">
        <v>8015000</v>
      </c>
      <c r="X8" s="26">
        <v>-2557969</v>
      </c>
      <c r="Y8" s="106">
        <v>-31.91</v>
      </c>
      <c r="Z8" s="121">
        <v>8015000</v>
      </c>
    </row>
    <row r="9" spans="1:26" ht="13.5">
      <c r="A9" s="101" t="s">
        <v>77</v>
      </c>
      <c r="B9" s="102"/>
      <c r="C9" s="119">
        <f aca="true" t="shared" si="1" ref="C9:X9">SUM(C10:C14)</f>
        <v>199275</v>
      </c>
      <c r="D9" s="120">
        <f t="shared" si="1"/>
        <v>14015000</v>
      </c>
      <c r="E9" s="66">
        <f t="shared" si="1"/>
        <v>20305000</v>
      </c>
      <c r="F9" s="66">
        <f t="shared" si="1"/>
        <v>3668876</v>
      </c>
      <c r="G9" s="66">
        <f t="shared" si="1"/>
        <v>10049</v>
      </c>
      <c r="H9" s="66">
        <f t="shared" si="1"/>
        <v>13180</v>
      </c>
      <c r="I9" s="66">
        <f t="shared" si="1"/>
        <v>3692105</v>
      </c>
      <c r="J9" s="66">
        <f t="shared" si="1"/>
        <v>10480</v>
      </c>
      <c r="K9" s="66">
        <f t="shared" si="1"/>
        <v>14518</v>
      </c>
      <c r="L9" s="66">
        <f t="shared" si="1"/>
        <v>13180</v>
      </c>
      <c r="M9" s="66">
        <f t="shared" si="1"/>
        <v>38178</v>
      </c>
      <c r="N9" s="66">
        <f t="shared" si="1"/>
        <v>13180</v>
      </c>
      <c r="O9" s="66">
        <f t="shared" si="1"/>
        <v>1006996</v>
      </c>
      <c r="P9" s="66">
        <f t="shared" si="1"/>
        <v>2030462</v>
      </c>
      <c r="Q9" s="66">
        <f t="shared" si="1"/>
        <v>3050638</v>
      </c>
      <c r="R9" s="66">
        <f t="shared" si="1"/>
        <v>3541</v>
      </c>
      <c r="S9" s="66">
        <f t="shared" si="1"/>
        <v>4009</v>
      </c>
      <c r="T9" s="66">
        <f t="shared" si="1"/>
        <v>4276</v>
      </c>
      <c r="U9" s="66">
        <f t="shared" si="1"/>
        <v>11826</v>
      </c>
      <c r="V9" s="66">
        <f t="shared" si="1"/>
        <v>6792747</v>
      </c>
      <c r="W9" s="66">
        <f t="shared" si="1"/>
        <v>20305000</v>
      </c>
      <c r="X9" s="66">
        <f t="shared" si="1"/>
        <v>-13512253</v>
      </c>
      <c r="Y9" s="103">
        <f>+IF(W9&lt;&gt;0,+(X9/W9)*100,0)</f>
        <v>-66.54643191332184</v>
      </c>
      <c r="Z9" s="119">
        <f>SUM(Z10:Z14)</f>
        <v>20305000</v>
      </c>
    </row>
    <row r="10" spans="1:26" ht="13.5">
      <c r="A10" s="104" t="s">
        <v>78</v>
      </c>
      <c r="B10" s="102"/>
      <c r="C10" s="121">
        <v>3525</v>
      </c>
      <c r="D10" s="122">
        <v>11213000</v>
      </c>
      <c r="E10" s="26">
        <v>14767000</v>
      </c>
      <c r="F10" s="26">
        <v>2159218</v>
      </c>
      <c r="G10" s="26"/>
      <c r="H10" s="26"/>
      <c r="I10" s="26">
        <v>2159218</v>
      </c>
      <c r="J10" s="26"/>
      <c r="K10" s="26"/>
      <c r="L10" s="26"/>
      <c r="M10" s="26"/>
      <c r="N10" s="26"/>
      <c r="O10" s="26">
        <v>1001281</v>
      </c>
      <c r="P10" s="26">
        <v>791750</v>
      </c>
      <c r="Q10" s="26">
        <v>1793031</v>
      </c>
      <c r="R10" s="26">
        <v>1051</v>
      </c>
      <c r="S10" s="26"/>
      <c r="T10" s="26"/>
      <c r="U10" s="26">
        <v>1051</v>
      </c>
      <c r="V10" s="26">
        <v>3953300</v>
      </c>
      <c r="W10" s="26">
        <v>14767000</v>
      </c>
      <c r="X10" s="26">
        <v>-10813700</v>
      </c>
      <c r="Y10" s="106">
        <v>-73.23</v>
      </c>
      <c r="Z10" s="121">
        <v>14767000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>
        <v>195750</v>
      </c>
      <c r="D12" s="122">
        <v>2802000</v>
      </c>
      <c r="E12" s="26">
        <v>5538000</v>
      </c>
      <c r="F12" s="26">
        <v>1509658</v>
      </c>
      <c r="G12" s="26">
        <v>10049</v>
      </c>
      <c r="H12" s="26">
        <v>13180</v>
      </c>
      <c r="I12" s="26">
        <v>1532887</v>
      </c>
      <c r="J12" s="26">
        <v>10480</v>
      </c>
      <c r="K12" s="26">
        <v>14518</v>
      </c>
      <c r="L12" s="26">
        <v>13180</v>
      </c>
      <c r="M12" s="26">
        <v>38178</v>
      </c>
      <c r="N12" s="26">
        <v>13180</v>
      </c>
      <c r="O12" s="26">
        <v>5715</v>
      </c>
      <c r="P12" s="26">
        <v>1238712</v>
      </c>
      <c r="Q12" s="26">
        <v>1257607</v>
      </c>
      <c r="R12" s="26">
        <v>2490</v>
      </c>
      <c r="S12" s="26">
        <v>4009</v>
      </c>
      <c r="T12" s="26">
        <v>4276</v>
      </c>
      <c r="U12" s="26">
        <v>10775</v>
      </c>
      <c r="V12" s="26">
        <v>2839447</v>
      </c>
      <c r="W12" s="26">
        <v>5538000</v>
      </c>
      <c r="X12" s="26">
        <v>-2698553</v>
      </c>
      <c r="Y12" s="106">
        <v>-48.73</v>
      </c>
      <c r="Z12" s="121">
        <v>5538000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33378000</v>
      </c>
      <c r="E15" s="66">
        <f t="shared" si="2"/>
        <v>76574000</v>
      </c>
      <c r="F15" s="66">
        <f t="shared" si="2"/>
        <v>3622361</v>
      </c>
      <c r="G15" s="66">
        <f t="shared" si="2"/>
        <v>17909000</v>
      </c>
      <c r="H15" s="66">
        <f t="shared" si="2"/>
        <v>7000000</v>
      </c>
      <c r="I15" s="66">
        <f t="shared" si="2"/>
        <v>28531361</v>
      </c>
      <c r="J15" s="66">
        <f t="shared" si="2"/>
        <v>0</v>
      </c>
      <c r="K15" s="66">
        <f t="shared" si="2"/>
        <v>8049741</v>
      </c>
      <c r="L15" s="66">
        <f t="shared" si="2"/>
        <v>7000000</v>
      </c>
      <c r="M15" s="66">
        <f t="shared" si="2"/>
        <v>15049741</v>
      </c>
      <c r="N15" s="66">
        <f t="shared" si="2"/>
        <v>7000000</v>
      </c>
      <c r="O15" s="66">
        <f t="shared" si="2"/>
        <v>0</v>
      </c>
      <c r="P15" s="66">
        <f t="shared" si="2"/>
        <v>1999446</v>
      </c>
      <c r="Q15" s="66">
        <f t="shared" si="2"/>
        <v>8999446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52580548</v>
      </c>
      <c r="W15" s="66">
        <f t="shared" si="2"/>
        <v>76574000</v>
      </c>
      <c r="X15" s="66">
        <f t="shared" si="2"/>
        <v>-23993452</v>
      </c>
      <c r="Y15" s="103">
        <f>+IF(W15&lt;&gt;0,+(X15/W15)*100,0)</f>
        <v>-31.33367983910988</v>
      </c>
      <c r="Z15" s="119">
        <f>SUM(Z16:Z18)</f>
        <v>76574000</v>
      </c>
    </row>
    <row r="16" spans="1:26" ht="13.5">
      <c r="A16" s="104" t="s">
        <v>84</v>
      </c>
      <c r="B16" s="102"/>
      <c r="C16" s="121"/>
      <c r="D16" s="122">
        <v>33378000</v>
      </c>
      <c r="E16" s="26">
        <v>76574000</v>
      </c>
      <c r="F16" s="26">
        <v>3622361</v>
      </c>
      <c r="G16" s="26">
        <v>17909000</v>
      </c>
      <c r="H16" s="26">
        <v>7000000</v>
      </c>
      <c r="I16" s="26">
        <v>28531361</v>
      </c>
      <c r="J16" s="26"/>
      <c r="K16" s="26">
        <v>8049741</v>
      </c>
      <c r="L16" s="26">
        <v>7000000</v>
      </c>
      <c r="M16" s="26">
        <v>15049741</v>
      </c>
      <c r="N16" s="26">
        <v>7000000</v>
      </c>
      <c r="O16" s="26"/>
      <c r="P16" s="26">
        <v>1999446</v>
      </c>
      <c r="Q16" s="26">
        <v>8999446</v>
      </c>
      <c r="R16" s="26"/>
      <c r="S16" s="26"/>
      <c r="T16" s="26"/>
      <c r="U16" s="26"/>
      <c r="V16" s="26">
        <v>52580548</v>
      </c>
      <c r="W16" s="26">
        <v>76574000</v>
      </c>
      <c r="X16" s="26">
        <v>-23993452</v>
      </c>
      <c r="Y16" s="106">
        <v>-31.33</v>
      </c>
      <c r="Z16" s="121">
        <v>76574000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1044523</v>
      </c>
      <c r="D19" s="120">
        <f t="shared" si="3"/>
        <v>5381000</v>
      </c>
      <c r="E19" s="66">
        <f t="shared" si="3"/>
        <v>8267000</v>
      </c>
      <c r="F19" s="66">
        <f t="shared" si="3"/>
        <v>2398144</v>
      </c>
      <c r="G19" s="66">
        <f t="shared" si="3"/>
        <v>160112</v>
      </c>
      <c r="H19" s="66">
        <f t="shared" si="3"/>
        <v>168178</v>
      </c>
      <c r="I19" s="66">
        <f t="shared" si="3"/>
        <v>2726434</v>
      </c>
      <c r="J19" s="66">
        <f t="shared" si="3"/>
        <v>168178</v>
      </c>
      <c r="K19" s="66">
        <f t="shared" si="3"/>
        <v>168178</v>
      </c>
      <c r="L19" s="66">
        <f t="shared" si="3"/>
        <v>168178</v>
      </c>
      <c r="M19" s="66">
        <f t="shared" si="3"/>
        <v>504534</v>
      </c>
      <c r="N19" s="66">
        <f t="shared" si="3"/>
        <v>168178</v>
      </c>
      <c r="O19" s="66">
        <f t="shared" si="3"/>
        <v>168310</v>
      </c>
      <c r="P19" s="66">
        <f t="shared" si="3"/>
        <v>1850632</v>
      </c>
      <c r="Q19" s="66">
        <f t="shared" si="3"/>
        <v>2187120</v>
      </c>
      <c r="R19" s="66">
        <f t="shared" si="3"/>
        <v>336620</v>
      </c>
      <c r="S19" s="66">
        <f t="shared" si="3"/>
        <v>166468</v>
      </c>
      <c r="T19" s="66">
        <f t="shared" si="3"/>
        <v>151450</v>
      </c>
      <c r="U19" s="66">
        <f t="shared" si="3"/>
        <v>654538</v>
      </c>
      <c r="V19" s="66">
        <f t="shared" si="3"/>
        <v>6072626</v>
      </c>
      <c r="W19" s="66">
        <f t="shared" si="3"/>
        <v>8267000</v>
      </c>
      <c r="X19" s="66">
        <f t="shared" si="3"/>
        <v>-2194374</v>
      </c>
      <c r="Y19" s="103">
        <f>+IF(W19&lt;&gt;0,+(X19/W19)*100,0)</f>
        <v>-26.54377646062659</v>
      </c>
      <c r="Z19" s="119">
        <f>SUM(Z20:Z23)</f>
        <v>8267000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>
        <v>160112</v>
      </c>
      <c r="H22" s="125"/>
      <c r="I22" s="125">
        <v>160112</v>
      </c>
      <c r="J22" s="125"/>
      <c r="K22" s="125"/>
      <c r="L22" s="125"/>
      <c r="M22" s="125"/>
      <c r="N22" s="125"/>
      <c r="O22" s="125"/>
      <c r="P22" s="125"/>
      <c r="Q22" s="125"/>
      <c r="R22" s="125">
        <v>168310</v>
      </c>
      <c r="S22" s="125"/>
      <c r="T22" s="125"/>
      <c r="U22" s="125">
        <v>168310</v>
      </c>
      <c r="V22" s="125">
        <v>328422</v>
      </c>
      <c r="W22" s="125"/>
      <c r="X22" s="125">
        <v>328422</v>
      </c>
      <c r="Y22" s="107">
        <v>0</v>
      </c>
      <c r="Z22" s="123"/>
    </row>
    <row r="23" spans="1:26" ht="13.5">
      <c r="A23" s="104" t="s">
        <v>91</v>
      </c>
      <c r="B23" s="102"/>
      <c r="C23" s="121">
        <v>1044523</v>
      </c>
      <c r="D23" s="122">
        <v>5381000</v>
      </c>
      <c r="E23" s="26">
        <v>8267000</v>
      </c>
      <c r="F23" s="26">
        <v>2398144</v>
      </c>
      <c r="G23" s="26"/>
      <c r="H23" s="26">
        <v>168178</v>
      </c>
      <c r="I23" s="26">
        <v>2566322</v>
      </c>
      <c r="J23" s="26">
        <v>168178</v>
      </c>
      <c r="K23" s="26">
        <v>168178</v>
      </c>
      <c r="L23" s="26">
        <v>168178</v>
      </c>
      <c r="M23" s="26">
        <v>504534</v>
      </c>
      <c r="N23" s="26">
        <v>168178</v>
      </c>
      <c r="O23" s="26">
        <v>168310</v>
      </c>
      <c r="P23" s="26">
        <v>1850632</v>
      </c>
      <c r="Q23" s="26">
        <v>2187120</v>
      </c>
      <c r="R23" s="26">
        <v>168310</v>
      </c>
      <c r="S23" s="26">
        <v>166468</v>
      </c>
      <c r="T23" s="26">
        <v>151450</v>
      </c>
      <c r="U23" s="26">
        <v>486228</v>
      </c>
      <c r="V23" s="26">
        <v>5744204</v>
      </c>
      <c r="W23" s="26">
        <v>8267000</v>
      </c>
      <c r="X23" s="26">
        <v>-2522796</v>
      </c>
      <c r="Y23" s="106">
        <v>-30.52</v>
      </c>
      <c r="Z23" s="121">
        <v>8267000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81670390</v>
      </c>
      <c r="D25" s="139">
        <f t="shared" si="4"/>
        <v>76871000</v>
      </c>
      <c r="E25" s="39">
        <f t="shared" si="4"/>
        <v>145594000</v>
      </c>
      <c r="F25" s="39">
        <f t="shared" si="4"/>
        <v>22943973</v>
      </c>
      <c r="G25" s="39">
        <f t="shared" si="4"/>
        <v>19002310</v>
      </c>
      <c r="H25" s="39">
        <f t="shared" si="4"/>
        <v>8079427</v>
      </c>
      <c r="I25" s="39">
        <f t="shared" si="4"/>
        <v>50025710</v>
      </c>
      <c r="J25" s="39">
        <f t="shared" si="4"/>
        <v>3252727</v>
      </c>
      <c r="K25" s="39">
        <f t="shared" si="4"/>
        <v>9077292</v>
      </c>
      <c r="L25" s="39">
        <f t="shared" si="4"/>
        <v>8079427</v>
      </c>
      <c r="M25" s="39">
        <f t="shared" si="4"/>
        <v>20409446</v>
      </c>
      <c r="N25" s="39">
        <f t="shared" si="4"/>
        <v>8079427</v>
      </c>
      <c r="O25" s="39">
        <f t="shared" si="4"/>
        <v>2088804</v>
      </c>
      <c r="P25" s="39">
        <f t="shared" si="4"/>
        <v>17686730</v>
      </c>
      <c r="Q25" s="39">
        <f t="shared" si="4"/>
        <v>27854961</v>
      </c>
      <c r="R25" s="39">
        <f t="shared" si="4"/>
        <v>1193763</v>
      </c>
      <c r="S25" s="39">
        <f t="shared" si="4"/>
        <v>1061996</v>
      </c>
      <c r="T25" s="39">
        <f t="shared" si="4"/>
        <v>1021866</v>
      </c>
      <c r="U25" s="39">
        <f t="shared" si="4"/>
        <v>3277625</v>
      </c>
      <c r="V25" s="39">
        <f t="shared" si="4"/>
        <v>101567742</v>
      </c>
      <c r="W25" s="39">
        <f t="shared" si="4"/>
        <v>145594000</v>
      </c>
      <c r="X25" s="39">
        <f t="shared" si="4"/>
        <v>-44026258</v>
      </c>
      <c r="Y25" s="140">
        <f>+IF(W25&lt;&gt;0,+(X25/W25)*100,0)</f>
        <v>-30.23906067557729</v>
      </c>
      <c r="Z25" s="138">
        <f>+Z5+Z9+Z15+Z19+Z24</f>
        <v>145594000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45508262</v>
      </c>
      <c r="D28" s="120">
        <f t="shared" si="5"/>
        <v>59910000</v>
      </c>
      <c r="E28" s="66">
        <f t="shared" si="5"/>
        <v>32932000</v>
      </c>
      <c r="F28" s="66">
        <f t="shared" si="5"/>
        <v>1411643</v>
      </c>
      <c r="G28" s="66">
        <f t="shared" si="5"/>
        <v>1730149</v>
      </c>
      <c r="H28" s="66">
        <f t="shared" si="5"/>
        <v>2226780</v>
      </c>
      <c r="I28" s="66">
        <f t="shared" si="5"/>
        <v>5368572</v>
      </c>
      <c r="J28" s="66">
        <f t="shared" si="5"/>
        <v>1973464</v>
      </c>
      <c r="K28" s="66">
        <f t="shared" si="5"/>
        <v>2039246</v>
      </c>
      <c r="L28" s="66">
        <f t="shared" si="5"/>
        <v>2226780</v>
      </c>
      <c r="M28" s="66">
        <f t="shared" si="5"/>
        <v>6239490</v>
      </c>
      <c r="N28" s="66">
        <f t="shared" si="5"/>
        <v>2226780</v>
      </c>
      <c r="O28" s="66">
        <f t="shared" si="5"/>
        <v>3370724</v>
      </c>
      <c r="P28" s="66">
        <f t="shared" si="5"/>
        <v>2551729</v>
      </c>
      <c r="Q28" s="66">
        <f t="shared" si="5"/>
        <v>8149233</v>
      </c>
      <c r="R28" s="66">
        <f t="shared" si="5"/>
        <v>2862486</v>
      </c>
      <c r="S28" s="66">
        <f t="shared" si="5"/>
        <v>2401765</v>
      </c>
      <c r="T28" s="66">
        <f t="shared" si="5"/>
        <v>2341969</v>
      </c>
      <c r="U28" s="66">
        <f t="shared" si="5"/>
        <v>7606220</v>
      </c>
      <c r="V28" s="66">
        <f t="shared" si="5"/>
        <v>27363515</v>
      </c>
      <c r="W28" s="66">
        <f t="shared" si="5"/>
        <v>32932000</v>
      </c>
      <c r="X28" s="66">
        <f t="shared" si="5"/>
        <v>-5568485</v>
      </c>
      <c r="Y28" s="103">
        <f>+IF(W28&lt;&gt;0,+(X28/W28)*100,0)</f>
        <v>-16.909039839669624</v>
      </c>
      <c r="Z28" s="119">
        <f>SUM(Z29:Z31)</f>
        <v>32932000</v>
      </c>
    </row>
    <row r="29" spans="1:26" ht="13.5">
      <c r="A29" s="104" t="s">
        <v>74</v>
      </c>
      <c r="B29" s="102"/>
      <c r="C29" s="121">
        <v>18638457</v>
      </c>
      <c r="D29" s="122">
        <v>44691000</v>
      </c>
      <c r="E29" s="26">
        <v>13508000</v>
      </c>
      <c r="F29" s="26">
        <v>800089</v>
      </c>
      <c r="G29" s="26">
        <v>848212</v>
      </c>
      <c r="H29" s="26">
        <v>1089559</v>
      </c>
      <c r="I29" s="26">
        <v>2737860</v>
      </c>
      <c r="J29" s="26">
        <v>937080</v>
      </c>
      <c r="K29" s="26">
        <v>821879</v>
      </c>
      <c r="L29" s="26">
        <v>1089559</v>
      </c>
      <c r="M29" s="26">
        <v>2848518</v>
      </c>
      <c r="N29" s="26">
        <v>1089559</v>
      </c>
      <c r="O29" s="26">
        <v>1410110</v>
      </c>
      <c r="P29" s="26">
        <v>1265403</v>
      </c>
      <c r="Q29" s="26">
        <v>3765072</v>
      </c>
      <c r="R29" s="26">
        <v>1701289</v>
      </c>
      <c r="S29" s="26">
        <v>969346</v>
      </c>
      <c r="T29" s="26">
        <v>1450890</v>
      </c>
      <c r="U29" s="26">
        <v>4121525</v>
      </c>
      <c r="V29" s="26">
        <v>13472975</v>
      </c>
      <c r="W29" s="26">
        <v>13508000</v>
      </c>
      <c r="X29" s="26">
        <v>-35025</v>
      </c>
      <c r="Y29" s="106">
        <v>-0.26</v>
      </c>
      <c r="Z29" s="121">
        <v>13508000</v>
      </c>
    </row>
    <row r="30" spans="1:26" ht="13.5">
      <c r="A30" s="104" t="s">
        <v>75</v>
      </c>
      <c r="B30" s="102"/>
      <c r="C30" s="123">
        <v>7939527</v>
      </c>
      <c r="D30" s="124"/>
      <c r="E30" s="125">
        <v>10826000</v>
      </c>
      <c r="F30" s="125">
        <v>247019</v>
      </c>
      <c r="G30" s="125">
        <v>361430</v>
      </c>
      <c r="H30" s="125">
        <v>283604</v>
      </c>
      <c r="I30" s="125">
        <v>892053</v>
      </c>
      <c r="J30" s="125">
        <v>418813</v>
      </c>
      <c r="K30" s="125">
        <v>590365</v>
      </c>
      <c r="L30" s="125">
        <v>283604</v>
      </c>
      <c r="M30" s="125">
        <v>1292782</v>
      </c>
      <c r="N30" s="125">
        <v>283604</v>
      </c>
      <c r="O30" s="125">
        <v>1071147</v>
      </c>
      <c r="P30" s="125">
        <v>623876</v>
      </c>
      <c r="Q30" s="125">
        <v>1978627</v>
      </c>
      <c r="R30" s="125">
        <v>591908</v>
      </c>
      <c r="S30" s="125">
        <v>645063</v>
      </c>
      <c r="T30" s="125">
        <v>371851</v>
      </c>
      <c r="U30" s="125">
        <v>1608822</v>
      </c>
      <c r="V30" s="125">
        <v>5772284</v>
      </c>
      <c r="W30" s="125">
        <v>10826000</v>
      </c>
      <c r="X30" s="125">
        <v>-5053716</v>
      </c>
      <c r="Y30" s="107">
        <v>-46.68</v>
      </c>
      <c r="Z30" s="123">
        <v>10826000</v>
      </c>
    </row>
    <row r="31" spans="1:26" ht="13.5">
      <c r="A31" s="104" t="s">
        <v>76</v>
      </c>
      <c r="B31" s="102"/>
      <c r="C31" s="121">
        <v>18930278</v>
      </c>
      <c r="D31" s="122">
        <v>15219000</v>
      </c>
      <c r="E31" s="26">
        <v>8598000</v>
      </c>
      <c r="F31" s="26">
        <v>364535</v>
      </c>
      <c r="G31" s="26">
        <v>520507</v>
      </c>
      <c r="H31" s="26">
        <v>853617</v>
      </c>
      <c r="I31" s="26">
        <v>1738659</v>
      </c>
      <c r="J31" s="26">
        <v>617571</v>
      </c>
      <c r="K31" s="26">
        <v>627002</v>
      </c>
      <c r="L31" s="26">
        <v>853617</v>
      </c>
      <c r="M31" s="26">
        <v>2098190</v>
      </c>
      <c r="N31" s="26">
        <v>853617</v>
      </c>
      <c r="O31" s="26">
        <v>889467</v>
      </c>
      <c r="P31" s="26">
        <v>662450</v>
      </c>
      <c r="Q31" s="26">
        <v>2405534</v>
      </c>
      <c r="R31" s="26">
        <v>569289</v>
      </c>
      <c r="S31" s="26">
        <v>787356</v>
      </c>
      <c r="T31" s="26">
        <v>519228</v>
      </c>
      <c r="U31" s="26">
        <v>1875873</v>
      </c>
      <c r="V31" s="26">
        <v>8118256</v>
      </c>
      <c r="W31" s="26">
        <v>8598000</v>
      </c>
      <c r="X31" s="26">
        <v>-479744</v>
      </c>
      <c r="Y31" s="106">
        <v>-5.58</v>
      </c>
      <c r="Z31" s="121">
        <v>8598000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12695000</v>
      </c>
      <c r="E32" s="66">
        <f t="shared" si="6"/>
        <v>17391000</v>
      </c>
      <c r="F32" s="66">
        <f t="shared" si="6"/>
        <v>448027</v>
      </c>
      <c r="G32" s="66">
        <f t="shared" si="6"/>
        <v>2166452</v>
      </c>
      <c r="H32" s="66">
        <f t="shared" si="6"/>
        <v>777430</v>
      </c>
      <c r="I32" s="66">
        <f t="shared" si="6"/>
        <v>3391909</v>
      </c>
      <c r="J32" s="66">
        <f t="shared" si="6"/>
        <v>588871</v>
      </c>
      <c r="K32" s="66">
        <f t="shared" si="6"/>
        <v>410767</v>
      </c>
      <c r="L32" s="66">
        <f t="shared" si="6"/>
        <v>777430</v>
      </c>
      <c r="M32" s="66">
        <f t="shared" si="6"/>
        <v>1777068</v>
      </c>
      <c r="N32" s="66">
        <f t="shared" si="6"/>
        <v>777430</v>
      </c>
      <c r="O32" s="66">
        <f t="shared" si="6"/>
        <v>2390598</v>
      </c>
      <c r="P32" s="66">
        <f t="shared" si="6"/>
        <v>1561446</v>
      </c>
      <c r="Q32" s="66">
        <f t="shared" si="6"/>
        <v>4729474</v>
      </c>
      <c r="R32" s="66">
        <f t="shared" si="6"/>
        <v>2999824</v>
      </c>
      <c r="S32" s="66">
        <f t="shared" si="6"/>
        <v>3627589</v>
      </c>
      <c r="T32" s="66">
        <f t="shared" si="6"/>
        <v>163893674</v>
      </c>
      <c r="U32" s="66">
        <f t="shared" si="6"/>
        <v>170521087</v>
      </c>
      <c r="V32" s="66">
        <f t="shared" si="6"/>
        <v>180419538</v>
      </c>
      <c r="W32" s="66">
        <f t="shared" si="6"/>
        <v>17391000</v>
      </c>
      <c r="X32" s="66">
        <f t="shared" si="6"/>
        <v>163028538</v>
      </c>
      <c r="Y32" s="103">
        <f>+IF(W32&lt;&gt;0,+(X32/W32)*100,0)</f>
        <v>937.4304985337243</v>
      </c>
      <c r="Z32" s="119">
        <f>SUM(Z33:Z37)</f>
        <v>17391000</v>
      </c>
    </row>
    <row r="33" spans="1:26" ht="13.5">
      <c r="A33" s="104" t="s">
        <v>78</v>
      </c>
      <c r="B33" s="102"/>
      <c r="C33" s="121"/>
      <c r="D33" s="122">
        <v>11213000</v>
      </c>
      <c r="E33" s="26">
        <v>15909000</v>
      </c>
      <c r="F33" s="26">
        <v>323519</v>
      </c>
      <c r="G33" s="26">
        <v>2068438</v>
      </c>
      <c r="H33" s="26">
        <v>641193</v>
      </c>
      <c r="I33" s="26">
        <v>3033150</v>
      </c>
      <c r="J33" s="26">
        <v>469099</v>
      </c>
      <c r="K33" s="26">
        <v>279138</v>
      </c>
      <c r="L33" s="26">
        <v>641193</v>
      </c>
      <c r="M33" s="26">
        <v>1389430</v>
      </c>
      <c r="N33" s="26">
        <v>641193</v>
      </c>
      <c r="O33" s="26">
        <v>2121656</v>
      </c>
      <c r="P33" s="26">
        <v>1440426</v>
      </c>
      <c r="Q33" s="26">
        <v>4203275</v>
      </c>
      <c r="R33" s="26">
        <v>2867415</v>
      </c>
      <c r="S33" s="26">
        <v>3468125</v>
      </c>
      <c r="T33" s="26">
        <v>163762217</v>
      </c>
      <c r="U33" s="26">
        <v>170097757</v>
      </c>
      <c r="V33" s="26">
        <v>178723612</v>
      </c>
      <c r="W33" s="26">
        <v>15909000</v>
      </c>
      <c r="X33" s="26">
        <v>162814612</v>
      </c>
      <c r="Y33" s="106">
        <v>1023.41</v>
      </c>
      <c r="Z33" s="121">
        <v>15909000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>
        <v>1482000</v>
      </c>
      <c r="E35" s="26">
        <v>1482000</v>
      </c>
      <c r="F35" s="26">
        <v>124508</v>
      </c>
      <c r="G35" s="26">
        <v>98014</v>
      </c>
      <c r="H35" s="26">
        <v>136237</v>
      </c>
      <c r="I35" s="26">
        <v>358759</v>
      </c>
      <c r="J35" s="26">
        <v>119772</v>
      </c>
      <c r="K35" s="26">
        <v>131629</v>
      </c>
      <c r="L35" s="26">
        <v>136237</v>
      </c>
      <c r="M35" s="26">
        <v>387638</v>
      </c>
      <c r="N35" s="26">
        <v>136237</v>
      </c>
      <c r="O35" s="26">
        <v>268942</v>
      </c>
      <c r="P35" s="26">
        <v>121020</v>
      </c>
      <c r="Q35" s="26">
        <v>526199</v>
      </c>
      <c r="R35" s="26">
        <v>132409</v>
      </c>
      <c r="S35" s="26">
        <v>159464</v>
      </c>
      <c r="T35" s="26">
        <v>131457</v>
      </c>
      <c r="U35" s="26">
        <v>423330</v>
      </c>
      <c r="V35" s="26">
        <v>1695926</v>
      </c>
      <c r="W35" s="26">
        <v>1482000</v>
      </c>
      <c r="X35" s="26">
        <v>213926</v>
      </c>
      <c r="Y35" s="106">
        <v>14.43</v>
      </c>
      <c r="Z35" s="121">
        <v>1482000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6044000</v>
      </c>
      <c r="E38" s="66">
        <f t="shared" si="7"/>
        <v>7144000</v>
      </c>
      <c r="F38" s="66">
        <f t="shared" si="7"/>
        <v>413631</v>
      </c>
      <c r="G38" s="66">
        <f t="shared" si="7"/>
        <v>449095</v>
      </c>
      <c r="H38" s="66">
        <f t="shared" si="7"/>
        <v>335775</v>
      </c>
      <c r="I38" s="66">
        <f t="shared" si="7"/>
        <v>1198501</v>
      </c>
      <c r="J38" s="66">
        <f t="shared" si="7"/>
        <v>374381</v>
      </c>
      <c r="K38" s="66">
        <f t="shared" si="7"/>
        <v>411332</v>
      </c>
      <c r="L38" s="66">
        <f t="shared" si="7"/>
        <v>335775</v>
      </c>
      <c r="M38" s="66">
        <f t="shared" si="7"/>
        <v>1121488</v>
      </c>
      <c r="N38" s="66">
        <f t="shared" si="7"/>
        <v>335775</v>
      </c>
      <c r="O38" s="66">
        <f t="shared" si="7"/>
        <v>786882</v>
      </c>
      <c r="P38" s="66">
        <f t="shared" si="7"/>
        <v>834899</v>
      </c>
      <c r="Q38" s="66">
        <f t="shared" si="7"/>
        <v>1957556</v>
      </c>
      <c r="R38" s="66">
        <f t="shared" si="7"/>
        <v>1126066</v>
      </c>
      <c r="S38" s="66">
        <f t="shared" si="7"/>
        <v>480167</v>
      </c>
      <c r="T38" s="66">
        <f t="shared" si="7"/>
        <v>1168171</v>
      </c>
      <c r="U38" s="66">
        <f t="shared" si="7"/>
        <v>2774404</v>
      </c>
      <c r="V38" s="66">
        <f t="shared" si="7"/>
        <v>7051949</v>
      </c>
      <c r="W38" s="66">
        <f t="shared" si="7"/>
        <v>7144000</v>
      </c>
      <c r="X38" s="66">
        <f t="shared" si="7"/>
        <v>-92051</v>
      </c>
      <c r="Y38" s="103">
        <f>+IF(W38&lt;&gt;0,+(X38/W38)*100,0)</f>
        <v>-1.2885078387458007</v>
      </c>
      <c r="Z38" s="119">
        <f>SUM(Z39:Z41)</f>
        <v>7144000</v>
      </c>
    </row>
    <row r="39" spans="1:26" ht="13.5">
      <c r="A39" s="104" t="s">
        <v>84</v>
      </c>
      <c r="B39" s="102"/>
      <c r="C39" s="121"/>
      <c r="D39" s="122">
        <v>6044000</v>
      </c>
      <c r="E39" s="26">
        <v>7144000</v>
      </c>
      <c r="F39" s="26">
        <v>413631</v>
      </c>
      <c r="G39" s="26">
        <v>449095</v>
      </c>
      <c r="H39" s="26">
        <v>335775</v>
      </c>
      <c r="I39" s="26">
        <v>1198501</v>
      </c>
      <c r="J39" s="26">
        <v>374381</v>
      </c>
      <c r="K39" s="26">
        <v>411332</v>
      </c>
      <c r="L39" s="26">
        <v>335775</v>
      </c>
      <c r="M39" s="26">
        <v>1121488</v>
      </c>
      <c r="N39" s="26">
        <v>335775</v>
      </c>
      <c r="O39" s="26">
        <v>786882</v>
      </c>
      <c r="P39" s="26">
        <v>834899</v>
      </c>
      <c r="Q39" s="26">
        <v>1957556</v>
      </c>
      <c r="R39" s="26">
        <v>1126066</v>
      </c>
      <c r="S39" s="26">
        <v>480167</v>
      </c>
      <c r="T39" s="26">
        <v>1168171</v>
      </c>
      <c r="U39" s="26">
        <v>2774404</v>
      </c>
      <c r="V39" s="26">
        <v>7051949</v>
      </c>
      <c r="W39" s="26">
        <v>7144000</v>
      </c>
      <c r="X39" s="26">
        <v>-92051</v>
      </c>
      <c r="Y39" s="106">
        <v>-1.29</v>
      </c>
      <c r="Z39" s="121">
        <v>7144000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5181000</v>
      </c>
      <c r="E42" s="66">
        <f t="shared" si="8"/>
        <v>5099000</v>
      </c>
      <c r="F42" s="66">
        <f t="shared" si="8"/>
        <v>217531</v>
      </c>
      <c r="G42" s="66">
        <f t="shared" si="8"/>
        <v>144715</v>
      </c>
      <c r="H42" s="66">
        <f t="shared" si="8"/>
        <v>375760</v>
      </c>
      <c r="I42" s="66">
        <f t="shared" si="8"/>
        <v>738006</v>
      </c>
      <c r="J42" s="66">
        <f t="shared" si="8"/>
        <v>274640</v>
      </c>
      <c r="K42" s="66">
        <f t="shared" si="8"/>
        <v>525823</v>
      </c>
      <c r="L42" s="66">
        <f t="shared" si="8"/>
        <v>375760</v>
      </c>
      <c r="M42" s="66">
        <f t="shared" si="8"/>
        <v>1176223</v>
      </c>
      <c r="N42" s="66">
        <f t="shared" si="8"/>
        <v>375760</v>
      </c>
      <c r="O42" s="66">
        <f t="shared" si="8"/>
        <v>227727</v>
      </c>
      <c r="P42" s="66">
        <f t="shared" si="8"/>
        <v>251380</v>
      </c>
      <c r="Q42" s="66">
        <f t="shared" si="8"/>
        <v>854867</v>
      </c>
      <c r="R42" s="66">
        <f t="shared" si="8"/>
        <v>537422</v>
      </c>
      <c r="S42" s="66">
        <f t="shared" si="8"/>
        <v>190023</v>
      </c>
      <c r="T42" s="66">
        <f t="shared" si="8"/>
        <v>268953</v>
      </c>
      <c r="U42" s="66">
        <f t="shared" si="8"/>
        <v>996398</v>
      </c>
      <c r="V42" s="66">
        <f t="shared" si="8"/>
        <v>3765494</v>
      </c>
      <c r="W42" s="66">
        <f t="shared" si="8"/>
        <v>5099000</v>
      </c>
      <c r="X42" s="66">
        <f t="shared" si="8"/>
        <v>-1333506</v>
      </c>
      <c r="Y42" s="103">
        <f>+IF(W42&lt;&gt;0,+(X42/W42)*100,0)</f>
        <v>-26.152304373406547</v>
      </c>
      <c r="Z42" s="119">
        <f>SUM(Z43:Z46)</f>
        <v>5099000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>
        <v>144715</v>
      </c>
      <c r="H45" s="125"/>
      <c r="I45" s="125">
        <v>144715</v>
      </c>
      <c r="J45" s="125"/>
      <c r="K45" s="125"/>
      <c r="L45" s="125"/>
      <c r="M45" s="125"/>
      <c r="N45" s="125"/>
      <c r="O45" s="125"/>
      <c r="P45" s="125"/>
      <c r="Q45" s="125"/>
      <c r="R45" s="125">
        <v>309695</v>
      </c>
      <c r="S45" s="125"/>
      <c r="T45" s="125"/>
      <c r="U45" s="125">
        <v>309695</v>
      </c>
      <c r="V45" s="125">
        <v>454410</v>
      </c>
      <c r="W45" s="125"/>
      <c r="X45" s="125">
        <v>454410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>
        <v>5181000</v>
      </c>
      <c r="E46" s="26">
        <v>5099000</v>
      </c>
      <c r="F46" s="26">
        <v>217531</v>
      </c>
      <c r="G46" s="26"/>
      <c r="H46" s="26">
        <v>375760</v>
      </c>
      <c r="I46" s="26">
        <v>593291</v>
      </c>
      <c r="J46" s="26">
        <v>274640</v>
      </c>
      <c r="K46" s="26">
        <v>525823</v>
      </c>
      <c r="L46" s="26">
        <v>375760</v>
      </c>
      <c r="M46" s="26">
        <v>1176223</v>
      </c>
      <c r="N46" s="26">
        <v>375760</v>
      </c>
      <c r="O46" s="26">
        <v>227727</v>
      </c>
      <c r="P46" s="26">
        <v>251380</v>
      </c>
      <c r="Q46" s="26">
        <v>854867</v>
      </c>
      <c r="R46" s="26">
        <v>227727</v>
      </c>
      <c r="S46" s="26">
        <v>190023</v>
      </c>
      <c r="T46" s="26">
        <v>268953</v>
      </c>
      <c r="U46" s="26">
        <v>686703</v>
      </c>
      <c r="V46" s="26">
        <v>3311084</v>
      </c>
      <c r="W46" s="26">
        <v>5099000</v>
      </c>
      <c r="X46" s="26">
        <v>-1787916</v>
      </c>
      <c r="Y46" s="106">
        <v>-35.06</v>
      </c>
      <c r="Z46" s="121">
        <v>5099000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45508262</v>
      </c>
      <c r="D48" s="139">
        <f t="shared" si="9"/>
        <v>83830000</v>
      </c>
      <c r="E48" s="39">
        <f t="shared" si="9"/>
        <v>62566000</v>
      </c>
      <c r="F48" s="39">
        <f t="shared" si="9"/>
        <v>2490832</v>
      </c>
      <c r="G48" s="39">
        <f t="shared" si="9"/>
        <v>4490411</v>
      </c>
      <c r="H48" s="39">
        <f t="shared" si="9"/>
        <v>3715745</v>
      </c>
      <c r="I48" s="39">
        <f t="shared" si="9"/>
        <v>10696988</v>
      </c>
      <c r="J48" s="39">
        <f t="shared" si="9"/>
        <v>3211356</v>
      </c>
      <c r="K48" s="39">
        <f t="shared" si="9"/>
        <v>3387168</v>
      </c>
      <c r="L48" s="39">
        <f t="shared" si="9"/>
        <v>3715745</v>
      </c>
      <c r="M48" s="39">
        <f t="shared" si="9"/>
        <v>10314269</v>
      </c>
      <c r="N48" s="39">
        <f t="shared" si="9"/>
        <v>3715745</v>
      </c>
      <c r="O48" s="39">
        <f t="shared" si="9"/>
        <v>6775931</v>
      </c>
      <c r="P48" s="39">
        <f t="shared" si="9"/>
        <v>5199454</v>
      </c>
      <c r="Q48" s="39">
        <f t="shared" si="9"/>
        <v>15691130</v>
      </c>
      <c r="R48" s="39">
        <f t="shared" si="9"/>
        <v>7525798</v>
      </c>
      <c r="S48" s="39">
        <f t="shared" si="9"/>
        <v>6699544</v>
      </c>
      <c r="T48" s="39">
        <f t="shared" si="9"/>
        <v>167672767</v>
      </c>
      <c r="U48" s="39">
        <f t="shared" si="9"/>
        <v>181898109</v>
      </c>
      <c r="V48" s="39">
        <f t="shared" si="9"/>
        <v>218600496</v>
      </c>
      <c r="W48" s="39">
        <f t="shared" si="9"/>
        <v>62566000</v>
      </c>
      <c r="X48" s="39">
        <f t="shared" si="9"/>
        <v>156034496</v>
      </c>
      <c r="Y48" s="140">
        <f>+IF(W48&lt;&gt;0,+(X48/W48)*100,0)</f>
        <v>249.3918358213726</v>
      </c>
      <c r="Z48" s="138">
        <f>+Z28+Z32+Z38+Z42+Z47</f>
        <v>62566000</v>
      </c>
    </row>
    <row r="49" spans="1:26" ht="13.5">
      <c r="A49" s="114" t="s">
        <v>48</v>
      </c>
      <c r="B49" s="115"/>
      <c r="C49" s="141">
        <f aca="true" t="shared" si="10" ref="C49:X49">+C25-C48</f>
        <v>36162128</v>
      </c>
      <c r="D49" s="142">
        <f t="shared" si="10"/>
        <v>-6959000</v>
      </c>
      <c r="E49" s="143">
        <f t="shared" si="10"/>
        <v>83028000</v>
      </c>
      <c r="F49" s="143">
        <f t="shared" si="10"/>
        <v>20453141</v>
      </c>
      <c r="G49" s="143">
        <f t="shared" si="10"/>
        <v>14511899</v>
      </c>
      <c r="H49" s="143">
        <f t="shared" si="10"/>
        <v>4363682</v>
      </c>
      <c r="I49" s="143">
        <f t="shared" si="10"/>
        <v>39328722</v>
      </c>
      <c r="J49" s="143">
        <f t="shared" si="10"/>
        <v>41371</v>
      </c>
      <c r="K49" s="143">
        <f t="shared" si="10"/>
        <v>5690124</v>
      </c>
      <c r="L49" s="143">
        <f t="shared" si="10"/>
        <v>4363682</v>
      </c>
      <c r="M49" s="143">
        <f t="shared" si="10"/>
        <v>10095177</v>
      </c>
      <c r="N49" s="143">
        <f t="shared" si="10"/>
        <v>4363682</v>
      </c>
      <c r="O49" s="143">
        <f t="shared" si="10"/>
        <v>-4687127</v>
      </c>
      <c r="P49" s="143">
        <f t="shared" si="10"/>
        <v>12487276</v>
      </c>
      <c r="Q49" s="143">
        <f t="shared" si="10"/>
        <v>12163831</v>
      </c>
      <c r="R49" s="143">
        <f t="shared" si="10"/>
        <v>-6332035</v>
      </c>
      <c r="S49" s="143">
        <f t="shared" si="10"/>
        <v>-5637548</v>
      </c>
      <c r="T49" s="143">
        <f t="shared" si="10"/>
        <v>-166650901</v>
      </c>
      <c r="U49" s="143">
        <f t="shared" si="10"/>
        <v>-178620484</v>
      </c>
      <c r="V49" s="143">
        <f t="shared" si="10"/>
        <v>-117032754</v>
      </c>
      <c r="W49" s="143">
        <f>IF(E25=E48,0,W25-W48)</f>
        <v>83028000</v>
      </c>
      <c r="X49" s="143">
        <f t="shared" si="10"/>
        <v>-200060754</v>
      </c>
      <c r="Y49" s="144">
        <f>+IF(W49&lt;&gt;0,+(X49/W49)*100,0)</f>
        <v>-240.95576672929613</v>
      </c>
      <c r="Z49" s="141">
        <f>+Z25-Z48</f>
        <v>83028000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6238695</v>
      </c>
      <c r="D5" s="122">
        <v>0</v>
      </c>
      <c r="E5" s="26">
        <v>4741000</v>
      </c>
      <c r="F5" s="26">
        <v>2864767</v>
      </c>
      <c r="G5" s="26">
        <v>699702</v>
      </c>
      <c r="H5" s="26">
        <v>688702</v>
      </c>
      <c r="I5" s="26">
        <v>4253171</v>
      </c>
      <c r="J5" s="26">
        <v>688702</v>
      </c>
      <c r="K5" s="26">
        <v>688702</v>
      </c>
      <c r="L5" s="26">
        <v>688702</v>
      </c>
      <c r="M5" s="26">
        <v>2066106</v>
      </c>
      <c r="N5" s="26">
        <v>688702</v>
      </c>
      <c r="O5" s="26">
        <v>853645</v>
      </c>
      <c r="P5" s="26">
        <v>853645</v>
      </c>
      <c r="Q5" s="26">
        <v>2395992</v>
      </c>
      <c r="R5" s="26">
        <v>854696</v>
      </c>
      <c r="S5" s="26">
        <v>1020113</v>
      </c>
      <c r="T5" s="26">
        <v>853033</v>
      </c>
      <c r="U5" s="26">
        <v>2727842</v>
      </c>
      <c r="V5" s="26">
        <v>11443111</v>
      </c>
      <c r="W5" s="26">
        <v>4741000</v>
      </c>
      <c r="X5" s="26">
        <v>6702111</v>
      </c>
      <c r="Y5" s="106">
        <v>141.36</v>
      </c>
      <c r="Z5" s="121">
        <v>4741000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2614</v>
      </c>
      <c r="Q6" s="26">
        <v>2614</v>
      </c>
      <c r="R6" s="26">
        <v>0</v>
      </c>
      <c r="S6" s="26">
        <v>0</v>
      </c>
      <c r="T6" s="26">
        <v>33022</v>
      </c>
      <c r="U6" s="26">
        <v>33022</v>
      </c>
      <c r="V6" s="26">
        <v>35636</v>
      </c>
      <c r="W6" s="26">
        <v>0</v>
      </c>
      <c r="X6" s="26">
        <v>35636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160112</v>
      </c>
      <c r="H9" s="26">
        <v>0</v>
      </c>
      <c r="I9" s="26">
        <v>160112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168310</v>
      </c>
      <c r="S9" s="26">
        <v>0</v>
      </c>
      <c r="T9" s="26">
        <v>0</v>
      </c>
      <c r="U9" s="26">
        <v>168310</v>
      </c>
      <c r="V9" s="26">
        <v>328422</v>
      </c>
      <c r="W9" s="26">
        <v>0</v>
      </c>
      <c r="X9" s="26">
        <v>328422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1000000</v>
      </c>
      <c r="F10" s="20">
        <v>156073</v>
      </c>
      <c r="G10" s="20">
        <v>0</v>
      </c>
      <c r="H10" s="20">
        <v>168178</v>
      </c>
      <c r="I10" s="20">
        <v>324251</v>
      </c>
      <c r="J10" s="20">
        <v>168178</v>
      </c>
      <c r="K10" s="20">
        <v>168178</v>
      </c>
      <c r="L10" s="20">
        <v>168178</v>
      </c>
      <c r="M10" s="20">
        <v>504534</v>
      </c>
      <c r="N10" s="20">
        <v>168178</v>
      </c>
      <c r="O10" s="20">
        <v>168310</v>
      </c>
      <c r="P10" s="20">
        <v>0</v>
      </c>
      <c r="Q10" s="20">
        <v>336488</v>
      </c>
      <c r="R10" s="20">
        <v>168310</v>
      </c>
      <c r="S10" s="20">
        <v>0</v>
      </c>
      <c r="T10" s="20">
        <v>151450</v>
      </c>
      <c r="U10" s="20">
        <v>319760</v>
      </c>
      <c r="V10" s="20">
        <v>1485033</v>
      </c>
      <c r="W10" s="20">
        <v>1000000</v>
      </c>
      <c r="X10" s="20">
        <v>485033</v>
      </c>
      <c r="Y10" s="160">
        <v>48.5</v>
      </c>
      <c r="Z10" s="96">
        <v>1000000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168310</v>
      </c>
      <c r="Q11" s="26">
        <v>168310</v>
      </c>
      <c r="R11" s="26">
        <v>0</v>
      </c>
      <c r="S11" s="26">
        <v>0</v>
      </c>
      <c r="T11" s="26">
        <v>3092</v>
      </c>
      <c r="U11" s="26">
        <v>3092</v>
      </c>
      <c r="V11" s="26">
        <v>171402</v>
      </c>
      <c r="W11" s="26">
        <v>0</v>
      </c>
      <c r="X11" s="26">
        <v>171402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135135</v>
      </c>
      <c r="D12" s="122">
        <v>0</v>
      </c>
      <c r="E12" s="26">
        <v>0</v>
      </c>
      <c r="F12" s="26">
        <v>42089</v>
      </c>
      <c r="G12" s="26">
        <v>18982</v>
      </c>
      <c r="H12" s="26">
        <v>21161</v>
      </c>
      <c r="I12" s="26">
        <v>82232</v>
      </c>
      <c r="J12" s="26">
        <v>1439</v>
      </c>
      <c r="K12" s="26">
        <v>1228</v>
      </c>
      <c r="L12" s="26">
        <v>21161</v>
      </c>
      <c r="M12" s="26">
        <v>23828</v>
      </c>
      <c r="N12" s="26">
        <v>21161</v>
      </c>
      <c r="O12" s="26">
        <v>12369</v>
      </c>
      <c r="P12" s="26">
        <v>9666</v>
      </c>
      <c r="Q12" s="26">
        <v>43196</v>
      </c>
      <c r="R12" s="26">
        <v>15152</v>
      </c>
      <c r="S12" s="26">
        <v>10582</v>
      </c>
      <c r="T12" s="26">
        <v>20379</v>
      </c>
      <c r="U12" s="26">
        <v>46113</v>
      </c>
      <c r="V12" s="26">
        <v>195369</v>
      </c>
      <c r="W12" s="26">
        <v>0</v>
      </c>
      <c r="X12" s="26">
        <v>195369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716364</v>
      </c>
      <c r="D13" s="122">
        <v>0</v>
      </c>
      <c r="E13" s="26">
        <v>0</v>
      </c>
      <c r="F13" s="26">
        <v>87632</v>
      </c>
      <c r="G13" s="26">
        <v>169078</v>
      </c>
      <c r="H13" s="26">
        <v>158513</v>
      </c>
      <c r="I13" s="26">
        <v>415223</v>
      </c>
      <c r="J13" s="26">
        <v>440625</v>
      </c>
      <c r="K13" s="26">
        <v>136712</v>
      </c>
      <c r="L13" s="26">
        <v>158513</v>
      </c>
      <c r="M13" s="26">
        <v>735850</v>
      </c>
      <c r="N13" s="26">
        <v>158513</v>
      </c>
      <c r="O13" s="26">
        <v>209578</v>
      </c>
      <c r="P13" s="26">
        <v>94439</v>
      </c>
      <c r="Q13" s="26">
        <v>462530</v>
      </c>
      <c r="R13" s="26">
        <v>143034</v>
      </c>
      <c r="S13" s="26">
        <v>150961</v>
      </c>
      <c r="T13" s="26">
        <v>102355</v>
      </c>
      <c r="U13" s="26">
        <v>396350</v>
      </c>
      <c r="V13" s="26">
        <v>2009953</v>
      </c>
      <c r="W13" s="26">
        <v>0</v>
      </c>
      <c r="X13" s="26">
        <v>2009953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1121531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131</v>
      </c>
      <c r="P14" s="26">
        <v>98</v>
      </c>
      <c r="Q14" s="26">
        <v>229</v>
      </c>
      <c r="R14" s="26">
        <v>276</v>
      </c>
      <c r="S14" s="26">
        <v>130</v>
      </c>
      <c r="T14" s="26">
        <v>90</v>
      </c>
      <c r="U14" s="26">
        <v>496</v>
      </c>
      <c r="V14" s="26">
        <v>725</v>
      </c>
      <c r="W14" s="26">
        <v>0</v>
      </c>
      <c r="X14" s="26">
        <v>725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195750</v>
      </c>
      <c r="D16" s="122">
        <v>0</v>
      </c>
      <c r="E16" s="26">
        <v>636000</v>
      </c>
      <c r="F16" s="26">
        <v>12350</v>
      </c>
      <c r="G16" s="26">
        <v>10049</v>
      </c>
      <c r="H16" s="26">
        <v>13180</v>
      </c>
      <c r="I16" s="26">
        <v>35579</v>
      </c>
      <c r="J16" s="26">
        <v>10480</v>
      </c>
      <c r="K16" s="26">
        <v>14518</v>
      </c>
      <c r="L16" s="26">
        <v>13180</v>
      </c>
      <c r="M16" s="26">
        <v>38178</v>
      </c>
      <c r="N16" s="26">
        <v>13180</v>
      </c>
      <c r="O16" s="26">
        <v>7927</v>
      </c>
      <c r="P16" s="26">
        <v>3145</v>
      </c>
      <c r="Q16" s="26">
        <v>24252</v>
      </c>
      <c r="R16" s="26">
        <v>2961</v>
      </c>
      <c r="S16" s="26">
        <v>4204</v>
      </c>
      <c r="T16" s="26">
        <v>4671</v>
      </c>
      <c r="U16" s="26">
        <v>11836</v>
      </c>
      <c r="V16" s="26">
        <v>109845</v>
      </c>
      <c r="W16" s="26">
        <v>636000</v>
      </c>
      <c r="X16" s="26">
        <v>-526155</v>
      </c>
      <c r="Y16" s="106">
        <v>-82.73</v>
      </c>
      <c r="Z16" s="121">
        <v>636000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33413152</v>
      </c>
      <c r="D19" s="122">
        <v>46587000</v>
      </c>
      <c r="E19" s="26">
        <v>55528000</v>
      </c>
      <c r="F19" s="26">
        <v>19751390</v>
      </c>
      <c r="G19" s="26">
        <v>15909000</v>
      </c>
      <c r="H19" s="26">
        <v>7000000</v>
      </c>
      <c r="I19" s="26">
        <v>42660390</v>
      </c>
      <c r="J19" s="26">
        <v>0</v>
      </c>
      <c r="K19" s="26">
        <v>8049741</v>
      </c>
      <c r="L19" s="26">
        <v>7000000</v>
      </c>
      <c r="M19" s="26">
        <v>15049741</v>
      </c>
      <c r="N19" s="26">
        <v>7000000</v>
      </c>
      <c r="O19" s="26">
        <v>0</v>
      </c>
      <c r="P19" s="26">
        <v>16696001</v>
      </c>
      <c r="Q19" s="26">
        <v>23696001</v>
      </c>
      <c r="R19" s="26">
        <v>0</v>
      </c>
      <c r="S19" s="26">
        <v>0</v>
      </c>
      <c r="T19" s="26">
        <v>0</v>
      </c>
      <c r="U19" s="26">
        <v>0</v>
      </c>
      <c r="V19" s="26">
        <v>81406132</v>
      </c>
      <c r="W19" s="26">
        <v>55528000</v>
      </c>
      <c r="X19" s="26">
        <v>25878132</v>
      </c>
      <c r="Y19" s="106">
        <v>46.6</v>
      </c>
      <c r="Z19" s="121">
        <v>55528000</v>
      </c>
    </row>
    <row r="20" spans="1:26" ht="13.5">
      <c r="A20" s="157" t="s">
        <v>34</v>
      </c>
      <c r="B20" s="161" t="s">
        <v>95</v>
      </c>
      <c r="C20" s="121">
        <v>1552381</v>
      </c>
      <c r="D20" s="122">
        <v>500000</v>
      </c>
      <c r="E20" s="20">
        <v>3539000</v>
      </c>
      <c r="F20" s="20">
        <v>29672</v>
      </c>
      <c r="G20" s="20">
        <v>35387</v>
      </c>
      <c r="H20" s="20">
        <v>29693</v>
      </c>
      <c r="I20" s="20">
        <v>94752</v>
      </c>
      <c r="J20" s="20">
        <v>1943303</v>
      </c>
      <c r="K20" s="20">
        <v>18213</v>
      </c>
      <c r="L20" s="20">
        <v>29693</v>
      </c>
      <c r="M20" s="20">
        <v>1991209</v>
      </c>
      <c r="N20" s="20">
        <v>29693</v>
      </c>
      <c r="O20" s="20">
        <v>836844</v>
      </c>
      <c r="P20" s="20">
        <v>-141188</v>
      </c>
      <c r="Q20" s="20">
        <v>725349</v>
      </c>
      <c r="R20" s="20">
        <v>-158976</v>
      </c>
      <c r="S20" s="20">
        <v>-123994</v>
      </c>
      <c r="T20" s="20">
        <v>-146226</v>
      </c>
      <c r="U20" s="20">
        <v>-429196</v>
      </c>
      <c r="V20" s="20">
        <v>2382114</v>
      </c>
      <c r="W20" s="20">
        <v>3539000</v>
      </c>
      <c r="X20" s="20">
        <v>-1156886</v>
      </c>
      <c r="Y20" s="160">
        <v>-32.69</v>
      </c>
      <c r="Z20" s="96">
        <v>3539000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43373008</v>
      </c>
      <c r="D22" s="165">
        <f t="shared" si="0"/>
        <v>47087000</v>
      </c>
      <c r="E22" s="166">
        <f t="shared" si="0"/>
        <v>65444000</v>
      </c>
      <c r="F22" s="166">
        <f t="shared" si="0"/>
        <v>22943973</v>
      </c>
      <c r="G22" s="166">
        <f t="shared" si="0"/>
        <v>17002310</v>
      </c>
      <c r="H22" s="166">
        <f t="shared" si="0"/>
        <v>8079427</v>
      </c>
      <c r="I22" s="166">
        <f t="shared" si="0"/>
        <v>48025710</v>
      </c>
      <c r="J22" s="166">
        <f t="shared" si="0"/>
        <v>3252727</v>
      </c>
      <c r="K22" s="166">
        <f t="shared" si="0"/>
        <v>9077292</v>
      </c>
      <c r="L22" s="166">
        <f t="shared" si="0"/>
        <v>8079427</v>
      </c>
      <c r="M22" s="166">
        <f t="shared" si="0"/>
        <v>20409446</v>
      </c>
      <c r="N22" s="166">
        <f t="shared" si="0"/>
        <v>8079427</v>
      </c>
      <c r="O22" s="166">
        <f t="shared" si="0"/>
        <v>2088804</v>
      </c>
      <c r="P22" s="166">
        <f t="shared" si="0"/>
        <v>17686730</v>
      </c>
      <c r="Q22" s="166">
        <f t="shared" si="0"/>
        <v>27854961</v>
      </c>
      <c r="R22" s="166">
        <f t="shared" si="0"/>
        <v>1193763</v>
      </c>
      <c r="S22" s="166">
        <f t="shared" si="0"/>
        <v>1061996</v>
      </c>
      <c r="T22" s="166">
        <f t="shared" si="0"/>
        <v>1021866</v>
      </c>
      <c r="U22" s="166">
        <f t="shared" si="0"/>
        <v>3277625</v>
      </c>
      <c r="V22" s="166">
        <f t="shared" si="0"/>
        <v>99567742</v>
      </c>
      <c r="W22" s="166">
        <f t="shared" si="0"/>
        <v>65444000</v>
      </c>
      <c r="X22" s="166">
        <f t="shared" si="0"/>
        <v>34123742</v>
      </c>
      <c r="Y22" s="167">
        <f>+IF(W22&lt;&gt;0,+(X22/W22)*100,0)</f>
        <v>52.14189536091926</v>
      </c>
      <c r="Z22" s="164">
        <f>SUM(Z5:Z21)</f>
        <v>65444000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18930278</v>
      </c>
      <c r="D25" s="122">
        <v>25246000</v>
      </c>
      <c r="E25" s="26">
        <v>26604000</v>
      </c>
      <c r="F25" s="26">
        <v>1694886</v>
      </c>
      <c r="G25" s="26">
        <v>1511942</v>
      </c>
      <c r="H25" s="26">
        <v>1702532</v>
      </c>
      <c r="I25" s="26">
        <v>4909360</v>
      </c>
      <c r="J25" s="26">
        <v>1648157</v>
      </c>
      <c r="K25" s="26">
        <v>1721702</v>
      </c>
      <c r="L25" s="26">
        <v>1702532</v>
      </c>
      <c r="M25" s="26">
        <v>5072391</v>
      </c>
      <c r="N25" s="26">
        <v>1702532</v>
      </c>
      <c r="O25" s="26">
        <v>3142167</v>
      </c>
      <c r="P25" s="26">
        <v>1665958</v>
      </c>
      <c r="Q25" s="26">
        <v>6510657</v>
      </c>
      <c r="R25" s="26">
        <v>2284152</v>
      </c>
      <c r="S25" s="26">
        <v>1696491</v>
      </c>
      <c r="T25" s="26">
        <v>1573201</v>
      </c>
      <c r="U25" s="26">
        <v>5553844</v>
      </c>
      <c r="V25" s="26">
        <v>22046252</v>
      </c>
      <c r="W25" s="26">
        <v>26604000</v>
      </c>
      <c r="X25" s="26">
        <v>-4557748</v>
      </c>
      <c r="Y25" s="106">
        <v>-17.13</v>
      </c>
      <c r="Z25" s="121">
        <v>26604000</v>
      </c>
    </row>
    <row r="26" spans="1:26" ht="13.5">
      <c r="A26" s="159" t="s">
        <v>37</v>
      </c>
      <c r="B26" s="158"/>
      <c r="C26" s="121">
        <v>6523910</v>
      </c>
      <c r="D26" s="122">
        <v>0</v>
      </c>
      <c r="E26" s="26">
        <v>0</v>
      </c>
      <c r="F26" s="26">
        <v>303015</v>
      </c>
      <c r="G26" s="26">
        <v>303015</v>
      </c>
      <c r="H26" s="26">
        <v>303015</v>
      </c>
      <c r="I26" s="26">
        <v>909045</v>
      </c>
      <c r="J26" s="26">
        <v>303015</v>
      </c>
      <c r="K26" s="26">
        <v>303015</v>
      </c>
      <c r="L26" s="26">
        <v>303015</v>
      </c>
      <c r="M26" s="26">
        <v>909045</v>
      </c>
      <c r="N26" s="26">
        <v>303015</v>
      </c>
      <c r="O26" s="26">
        <v>0</v>
      </c>
      <c r="P26" s="26">
        <v>531415</v>
      </c>
      <c r="Q26" s="26">
        <v>834430</v>
      </c>
      <c r="R26" s="26">
        <v>0</v>
      </c>
      <c r="S26" s="26">
        <v>0</v>
      </c>
      <c r="T26" s="26">
        <v>511705</v>
      </c>
      <c r="U26" s="26">
        <v>511705</v>
      </c>
      <c r="V26" s="26">
        <v>3164225</v>
      </c>
      <c r="W26" s="26">
        <v>0</v>
      </c>
      <c r="X26" s="26">
        <v>3164225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2121145</v>
      </c>
      <c r="D28" s="122">
        <v>0</v>
      </c>
      <c r="E28" s="26">
        <v>250000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250000</v>
      </c>
      <c r="X28" s="26">
        <v>-250000</v>
      </c>
      <c r="Y28" s="106">
        <v>-100</v>
      </c>
      <c r="Z28" s="121">
        <v>250000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2181079</v>
      </c>
      <c r="D32" s="122">
        <v>0</v>
      </c>
      <c r="E32" s="26">
        <v>1100000</v>
      </c>
      <c r="F32" s="26">
        <v>0</v>
      </c>
      <c r="G32" s="26">
        <v>52143</v>
      </c>
      <c r="H32" s="26">
        <v>324379</v>
      </c>
      <c r="I32" s="26">
        <v>376522</v>
      </c>
      <c r="J32" s="26">
        <v>138644</v>
      </c>
      <c r="K32" s="26">
        <v>107229</v>
      </c>
      <c r="L32" s="26">
        <v>324379</v>
      </c>
      <c r="M32" s="26">
        <v>570252</v>
      </c>
      <c r="N32" s="26">
        <v>324379</v>
      </c>
      <c r="O32" s="26">
        <v>196401</v>
      </c>
      <c r="P32" s="26">
        <v>380735</v>
      </c>
      <c r="Q32" s="26">
        <v>901515</v>
      </c>
      <c r="R32" s="26">
        <v>1024342</v>
      </c>
      <c r="S32" s="26">
        <v>206484</v>
      </c>
      <c r="T32" s="26">
        <v>7319</v>
      </c>
      <c r="U32" s="26">
        <v>1238145</v>
      </c>
      <c r="V32" s="26">
        <v>3086434</v>
      </c>
      <c r="W32" s="26">
        <v>1100000</v>
      </c>
      <c r="X32" s="26">
        <v>1986434</v>
      </c>
      <c r="Y32" s="106">
        <v>180.58</v>
      </c>
      <c r="Z32" s="121">
        <v>1100000</v>
      </c>
    </row>
    <row r="33" spans="1:26" ht="13.5">
      <c r="A33" s="159" t="s">
        <v>41</v>
      </c>
      <c r="B33" s="158"/>
      <c r="C33" s="121">
        <v>12738476</v>
      </c>
      <c r="D33" s="122">
        <v>0</v>
      </c>
      <c r="E33" s="26">
        <v>480000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141188</v>
      </c>
      <c r="P33" s="26">
        <v>461174</v>
      </c>
      <c r="Q33" s="26">
        <v>602362</v>
      </c>
      <c r="R33" s="26">
        <v>485390</v>
      </c>
      <c r="S33" s="26">
        <v>103120</v>
      </c>
      <c r="T33" s="26">
        <v>531267</v>
      </c>
      <c r="U33" s="26">
        <v>1119777</v>
      </c>
      <c r="V33" s="26">
        <v>1722139</v>
      </c>
      <c r="W33" s="26">
        <v>480000</v>
      </c>
      <c r="X33" s="26">
        <v>1242139</v>
      </c>
      <c r="Y33" s="106">
        <v>258.78</v>
      </c>
      <c r="Z33" s="121">
        <v>480000</v>
      </c>
    </row>
    <row r="34" spans="1:26" ht="13.5">
      <c r="A34" s="159" t="s">
        <v>42</v>
      </c>
      <c r="B34" s="158" t="s">
        <v>122</v>
      </c>
      <c r="C34" s="121">
        <v>2787369</v>
      </c>
      <c r="D34" s="122">
        <v>58584000</v>
      </c>
      <c r="E34" s="26">
        <v>34132000</v>
      </c>
      <c r="F34" s="26">
        <v>492931</v>
      </c>
      <c r="G34" s="26">
        <v>2623311</v>
      </c>
      <c r="H34" s="26">
        <v>1385819</v>
      </c>
      <c r="I34" s="26">
        <v>4502061</v>
      </c>
      <c r="J34" s="26">
        <v>1121540</v>
      </c>
      <c r="K34" s="26">
        <v>1255222</v>
      </c>
      <c r="L34" s="26">
        <v>1385819</v>
      </c>
      <c r="M34" s="26">
        <v>3762581</v>
      </c>
      <c r="N34" s="26">
        <v>1385819</v>
      </c>
      <c r="O34" s="26">
        <v>3296175</v>
      </c>
      <c r="P34" s="26">
        <v>2160172</v>
      </c>
      <c r="Q34" s="26">
        <v>6842166</v>
      </c>
      <c r="R34" s="26">
        <v>3731914</v>
      </c>
      <c r="S34" s="26">
        <v>4693449</v>
      </c>
      <c r="T34" s="26">
        <v>165049275</v>
      </c>
      <c r="U34" s="26">
        <v>173474638</v>
      </c>
      <c r="V34" s="26">
        <v>188581446</v>
      </c>
      <c r="W34" s="26">
        <v>34132000</v>
      </c>
      <c r="X34" s="26">
        <v>154449446</v>
      </c>
      <c r="Y34" s="106">
        <v>452.51</v>
      </c>
      <c r="Z34" s="121">
        <v>34132000</v>
      </c>
    </row>
    <row r="35" spans="1:26" ht="13.5">
      <c r="A35" s="157" t="s">
        <v>123</v>
      </c>
      <c r="B35" s="161"/>
      <c r="C35" s="121">
        <v>226005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45508262</v>
      </c>
      <c r="D36" s="165">
        <f t="shared" si="1"/>
        <v>83830000</v>
      </c>
      <c r="E36" s="166">
        <f t="shared" si="1"/>
        <v>62566000</v>
      </c>
      <c r="F36" s="166">
        <f t="shared" si="1"/>
        <v>2490832</v>
      </c>
      <c r="G36" s="166">
        <f t="shared" si="1"/>
        <v>4490411</v>
      </c>
      <c r="H36" s="166">
        <f t="shared" si="1"/>
        <v>3715745</v>
      </c>
      <c r="I36" s="166">
        <f t="shared" si="1"/>
        <v>10696988</v>
      </c>
      <c r="J36" s="166">
        <f t="shared" si="1"/>
        <v>3211356</v>
      </c>
      <c r="K36" s="166">
        <f t="shared" si="1"/>
        <v>3387168</v>
      </c>
      <c r="L36" s="166">
        <f t="shared" si="1"/>
        <v>3715745</v>
      </c>
      <c r="M36" s="166">
        <f t="shared" si="1"/>
        <v>10314269</v>
      </c>
      <c r="N36" s="166">
        <f t="shared" si="1"/>
        <v>3715745</v>
      </c>
      <c r="O36" s="166">
        <f t="shared" si="1"/>
        <v>6775931</v>
      </c>
      <c r="P36" s="166">
        <f t="shared" si="1"/>
        <v>5199454</v>
      </c>
      <c r="Q36" s="166">
        <f t="shared" si="1"/>
        <v>15691130</v>
      </c>
      <c r="R36" s="166">
        <f t="shared" si="1"/>
        <v>7525798</v>
      </c>
      <c r="S36" s="166">
        <f t="shared" si="1"/>
        <v>6699544</v>
      </c>
      <c r="T36" s="166">
        <f t="shared" si="1"/>
        <v>167672767</v>
      </c>
      <c r="U36" s="166">
        <f t="shared" si="1"/>
        <v>181898109</v>
      </c>
      <c r="V36" s="166">
        <f t="shared" si="1"/>
        <v>218600496</v>
      </c>
      <c r="W36" s="166">
        <f t="shared" si="1"/>
        <v>62566000</v>
      </c>
      <c r="X36" s="166">
        <f t="shared" si="1"/>
        <v>156034496</v>
      </c>
      <c r="Y36" s="167">
        <f>+IF(W36&lt;&gt;0,+(X36/W36)*100,0)</f>
        <v>249.3918358213726</v>
      </c>
      <c r="Z36" s="164">
        <f>SUM(Z25:Z35)</f>
        <v>62566000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-2135254</v>
      </c>
      <c r="D38" s="176">
        <f t="shared" si="2"/>
        <v>-36743000</v>
      </c>
      <c r="E38" s="72">
        <f t="shared" si="2"/>
        <v>2878000</v>
      </c>
      <c r="F38" s="72">
        <f t="shared" si="2"/>
        <v>20453141</v>
      </c>
      <c r="G38" s="72">
        <f t="shared" si="2"/>
        <v>12511899</v>
      </c>
      <c r="H38" s="72">
        <f t="shared" si="2"/>
        <v>4363682</v>
      </c>
      <c r="I38" s="72">
        <f t="shared" si="2"/>
        <v>37328722</v>
      </c>
      <c r="J38" s="72">
        <f t="shared" si="2"/>
        <v>41371</v>
      </c>
      <c r="K38" s="72">
        <f t="shared" si="2"/>
        <v>5690124</v>
      </c>
      <c r="L38" s="72">
        <f t="shared" si="2"/>
        <v>4363682</v>
      </c>
      <c r="M38" s="72">
        <f t="shared" si="2"/>
        <v>10095177</v>
      </c>
      <c r="N38" s="72">
        <f t="shared" si="2"/>
        <v>4363682</v>
      </c>
      <c r="O38" s="72">
        <f t="shared" si="2"/>
        <v>-4687127</v>
      </c>
      <c r="P38" s="72">
        <f t="shared" si="2"/>
        <v>12487276</v>
      </c>
      <c r="Q38" s="72">
        <f t="shared" si="2"/>
        <v>12163831</v>
      </c>
      <c r="R38" s="72">
        <f t="shared" si="2"/>
        <v>-6332035</v>
      </c>
      <c r="S38" s="72">
        <f t="shared" si="2"/>
        <v>-5637548</v>
      </c>
      <c r="T38" s="72">
        <f t="shared" si="2"/>
        <v>-166650901</v>
      </c>
      <c r="U38" s="72">
        <f t="shared" si="2"/>
        <v>-178620484</v>
      </c>
      <c r="V38" s="72">
        <f t="shared" si="2"/>
        <v>-119032754</v>
      </c>
      <c r="W38" s="72">
        <f>IF(E22=E36,0,W22-W36)</f>
        <v>2878000</v>
      </c>
      <c r="X38" s="72">
        <f t="shared" si="2"/>
        <v>-121910754</v>
      </c>
      <c r="Y38" s="177">
        <f>+IF(W38&lt;&gt;0,+(X38/W38)*100,0)</f>
        <v>-4235.953926337735</v>
      </c>
      <c r="Z38" s="175">
        <f>+Z22-Z36</f>
        <v>2878000</v>
      </c>
    </row>
    <row r="39" spans="1:26" ht="13.5">
      <c r="A39" s="157" t="s">
        <v>45</v>
      </c>
      <c r="B39" s="161"/>
      <c r="C39" s="121">
        <v>38297382</v>
      </c>
      <c r="D39" s="122">
        <v>29784000</v>
      </c>
      <c r="E39" s="26">
        <v>38766000</v>
      </c>
      <c r="F39" s="26">
        <v>0</v>
      </c>
      <c r="G39" s="26">
        <v>2000000</v>
      </c>
      <c r="H39" s="26">
        <v>0</v>
      </c>
      <c r="I39" s="26">
        <v>2000000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2000000</v>
      </c>
      <c r="W39" s="26">
        <v>38766000</v>
      </c>
      <c r="X39" s="26">
        <v>-36766000</v>
      </c>
      <c r="Y39" s="106">
        <v>-94.84</v>
      </c>
      <c r="Z39" s="121">
        <v>38766000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41384000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41384000</v>
      </c>
      <c r="X41" s="178">
        <v>-41384000</v>
      </c>
      <c r="Y41" s="179">
        <v>-100</v>
      </c>
      <c r="Z41" s="180">
        <v>41384000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36162128</v>
      </c>
      <c r="D42" s="183">
        <f t="shared" si="3"/>
        <v>-6959000</v>
      </c>
      <c r="E42" s="54">
        <f t="shared" si="3"/>
        <v>83028000</v>
      </c>
      <c r="F42" s="54">
        <f t="shared" si="3"/>
        <v>20453141</v>
      </c>
      <c r="G42" s="54">
        <f t="shared" si="3"/>
        <v>14511899</v>
      </c>
      <c r="H42" s="54">
        <f t="shared" si="3"/>
        <v>4363682</v>
      </c>
      <c r="I42" s="54">
        <f t="shared" si="3"/>
        <v>39328722</v>
      </c>
      <c r="J42" s="54">
        <f t="shared" si="3"/>
        <v>41371</v>
      </c>
      <c r="K42" s="54">
        <f t="shared" si="3"/>
        <v>5690124</v>
      </c>
      <c r="L42" s="54">
        <f t="shared" si="3"/>
        <v>4363682</v>
      </c>
      <c r="M42" s="54">
        <f t="shared" si="3"/>
        <v>10095177</v>
      </c>
      <c r="N42" s="54">
        <f t="shared" si="3"/>
        <v>4363682</v>
      </c>
      <c r="O42" s="54">
        <f t="shared" si="3"/>
        <v>-4687127</v>
      </c>
      <c r="P42" s="54">
        <f t="shared" si="3"/>
        <v>12487276</v>
      </c>
      <c r="Q42" s="54">
        <f t="shared" si="3"/>
        <v>12163831</v>
      </c>
      <c r="R42" s="54">
        <f t="shared" si="3"/>
        <v>-6332035</v>
      </c>
      <c r="S42" s="54">
        <f t="shared" si="3"/>
        <v>-5637548</v>
      </c>
      <c r="T42" s="54">
        <f t="shared" si="3"/>
        <v>-166650901</v>
      </c>
      <c r="U42" s="54">
        <f t="shared" si="3"/>
        <v>-178620484</v>
      </c>
      <c r="V42" s="54">
        <f t="shared" si="3"/>
        <v>-117032754</v>
      </c>
      <c r="W42" s="54">
        <f t="shared" si="3"/>
        <v>83028000</v>
      </c>
      <c r="X42" s="54">
        <f t="shared" si="3"/>
        <v>-200060754</v>
      </c>
      <c r="Y42" s="184">
        <f>+IF(W42&lt;&gt;0,+(X42/W42)*100,0)</f>
        <v>-240.95576672929613</v>
      </c>
      <c r="Z42" s="182">
        <f>SUM(Z38:Z41)</f>
        <v>83028000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36162128</v>
      </c>
      <c r="D44" s="187">
        <f t="shared" si="4"/>
        <v>-6959000</v>
      </c>
      <c r="E44" s="43">
        <f t="shared" si="4"/>
        <v>83028000</v>
      </c>
      <c r="F44" s="43">
        <f t="shared" si="4"/>
        <v>20453141</v>
      </c>
      <c r="G44" s="43">
        <f t="shared" si="4"/>
        <v>14511899</v>
      </c>
      <c r="H44" s="43">
        <f t="shared" si="4"/>
        <v>4363682</v>
      </c>
      <c r="I44" s="43">
        <f t="shared" si="4"/>
        <v>39328722</v>
      </c>
      <c r="J44" s="43">
        <f t="shared" si="4"/>
        <v>41371</v>
      </c>
      <c r="K44" s="43">
        <f t="shared" si="4"/>
        <v>5690124</v>
      </c>
      <c r="L44" s="43">
        <f t="shared" si="4"/>
        <v>4363682</v>
      </c>
      <c r="M44" s="43">
        <f t="shared" si="4"/>
        <v>10095177</v>
      </c>
      <c r="N44" s="43">
        <f t="shared" si="4"/>
        <v>4363682</v>
      </c>
      <c r="O44" s="43">
        <f t="shared" si="4"/>
        <v>-4687127</v>
      </c>
      <c r="P44" s="43">
        <f t="shared" si="4"/>
        <v>12487276</v>
      </c>
      <c r="Q44" s="43">
        <f t="shared" si="4"/>
        <v>12163831</v>
      </c>
      <c r="R44" s="43">
        <f t="shared" si="4"/>
        <v>-6332035</v>
      </c>
      <c r="S44" s="43">
        <f t="shared" si="4"/>
        <v>-5637548</v>
      </c>
      <c r="T44" s="43">
        <f t="shared" si="4"/>
        <v>-166650901</v>
      </c>
      <c r="U44" s="43">
        <f t="shared" si="4"/>
        <v>-178620484</v>
      </c>
      <c r="V44" s="43">
        <f t="shared" si="4"/>
        <v>-117032754</v>
      </c>
      <c r="W44" s="43">
        <f t="shared" si="4"/>
        <v>83028000</v>
      </c>
      <c r="X44" s="43">
        <f t="shared" si="4"/>
        <v>-200060754</v>
      </c>
      <c r="Y44" s="188">
        <f>+IF(W44&lt;&gt;0,+(X44/W44)*100,0)</f>
        <v>-240.95576672929613</v>
      </c>
      <c r="Z44" s="186">
        <f>+Z42-Z43</f>
        <v>83028000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36162128</v>
      </c>
      <c r="D46" s="183">
        <f t="shared" si="5"/>
        <v>-6959000</v>
      </c>
      <c r="E46" s="54">
        <f t="shared" si="5"/>
        <v>83028000</v>
      </c>
      <c r="F46" s="54">
        <f t="shared" si="5"/>
        <v>20453141</v>
      </c>
      <c r="G46" s="54">
        <f t="shared" si="5"/>
        <v>14511899</v>
      </c>
      <c r="H46" s="54">
        <f t="shared" si="5"/>
        <v>4363682</v>
      </c>
      <c r="I46" s="54">
        <f t="shared" si="5"/>
        <v>39328722</v>
      </c>
      <c r="J46" s="54">
        <f t="shared" si="5"/>
        <v>41371</v>
      </c>
      <c r="K46" s="54">
        <f t="shared" si="5"/>
        <v>5690124</v>
      </c>
      <c r="L46" s="54">
        <f t="shared" si="5"/>
        <v>4363682</v>
      </c>
      <c r="M46" s="54">
        <f t="shared" si="5"/>
        <v>10095177</v>
      </c>
      <c r="N46" s="54">
        <f t="shared" si="5"/>
        <v>4363682</v>
      </c>
      <c r="O46" s="54">
        <f t="shared" si="5"/>
        <v>-4687127</v>
      </c>
      <c r="P46" s="54">
        <f t="shared" si="5"/>
        <v>12487276</v>
      </c>
      <c r="Q46" s="54">
        <f t="shared" si="5"/>
        <v>12163831</v>
      </c>
      <c r="R46" s="54">
        <f t="shared" si="5"/>
        <v>-6332035</v>
      </c>
      <c r="S46" s="54">
        <f t="shared" si="5"/>
        <v>-5637548</v>
      </c>
      <c r="T46" s="54">
        <f t="shared" si="5"/>
        <v>-166650901</v>
      </c>
      <c r="U46" s="54">
        <f t="shared" si="5"/>
        <v>-178620484</v>
      </c>
      <c r="V46" s="54">
        <f t="shared" si="5"/>
        <v>-117032754</v>
      </c>
      <c r="W46" s="54">
        <f t="shared" si="5"/>
        <v>83028000</v>
      </c>
      <c r="X46" s="54">
        <f t="shared" si="5"/>
        <v>-200060754</v>
      </c>
      <c r="Y46" s="184">
        <f>+IF(W46&lt;&gt;0,+(X46/W46)*100,0)</f>
        <v>-240.95576672929613</v>
      </c>
      <c r="Z46" s="182">
        <f>SUM(Z44:Z45)</f>
        <v>83028000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36162128</v>
      </c>
      <c r="D48" s="194">
        <f t="shared" si="6"/>
        <v>-6959000</v>
      </c>
      <c r="E48" s="195">
        <f t="shared" si="6"/>
        <v>83028000</v>
      </c>
      <c r="F48" s="195">
        <f t="shared" si="6"/>
        <v>20453141</v>
      </c>
      <c r="G48" s="196">
        <f t="shared" si="6"/>
        <v>14511899</v>
      </c>
      <c r="H48" s="196">
        <f t="shared" si="6"/>
        <v>4363682</v>
      </c>
      <c r="I48" s="196">
        <f t="shared" si="6"/>
        <v>39328722</v>
      </c>
      <c r="J48" s="196">
        <f t="shared" si="6"/>
        <v>41371</v>
      </c>
      <c r="K48" s="196">
        <f t="shared" si="6"/>
        <v>5690124</v>
      </c>
      <c r="L48" s="195">
        <f t="shared" si="6"/>
        <v>4363682</v>
      </c>
      <c r="M48" s="195">
        <f t="shared" si="6"/>
        <v>10095177</v>
      </c>
      <c r="N48" s="196">
        <f t="shared" si="6"/>
        <v>4363682</v>
      </c>
      <c r="O48" s="196">
        <f t="shared" si="6"/>
        <v>-4687127</v>
      </c>
      <c r="P48" s="196">
        <f t="shared" si="6"/>
        <v>12487276</v>
      </c>
      <c r="Q48" s="196">
        <f t="shared" si="6"/>
        <v>12163831</v>
      </c>
      <c r="R48" s="196">
        <f t="shared" si="6"/>
        <v>-6332035</v>
      </c>
      <c r="S48" s="195">
        <f t="shared" si="6"/>
        <v>-5637548</v>
      </c>
      <c r="T48" s="195">
        <f t="shared" si="6"/>
        <v>-166650901</v>
      </c>
      <c r="U48" s="196">
        <f t="shared" si="6"/>
        <v>-178620484</v>
      </c>
      <c r="V48" s="196">
        <f t="shared" si="6"/>
        <v>-117032754</v>
      </c>
      <c r="W48" s="196">
        <f t="shared" si="6"/>
        <v>83028000</v>
      </c>
      <c r="X48" s="196">
        <f t="shared" si="6"/>
        <v>-200060754</v>
      </c>
      <c r="Y48" s="197">
        <f>+IF(W48&lt;&gt;0,+(X48/W48)*100,0)</f>
        <v>-240.95576672929613</v>
      </c>
      <c r="Z48" s="198">
        <f>SUM(Z46:Z47)</f>
        <v>83028000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870000</v>
      </c>
      <c r="E5" s="66">
        <f t="shared" si="0"/>
        <v>750000</v>
      </c>
      <c r="F5" s="66">
        <f t="shared" si="0"/>
        <v>120956</v>
      </c>
      <c r="G5" s="66">
        <f t="shared" si="0"/>
        <v>6750</v>
      </c>
      <c r="H5" s="66">
        <f t="shared" si="0"/>
        <v>60400</v>
      </c>
      <c r="I5" s="66">
        <f t="shared" si="0"/>
        <v>188106</v>
      </c>
      <c r="J5" s="66">
        <f t="shared" si="0"/>
        <v>6422</v>
      </c>
      <c r="K5" s="66">
        <f t="shared" si="0"/>
        <v>49592</v>
      </c>
      <c r="L5" s="66">
        <f t="shared" si="0"/>
        <v>61200</v>
      </c>
      <c r="M5" s="66">
        <f t="shared" si="0"/>
        <v>117214</v>
      </c>
      <c r="N5" s="66">
        <f t="shared" si="0"/>
        <v>0</v>
      </c>
      <c r="O5" s="66">
        <f t="shared" si="0"/>
        <v>49592</v>
      </c>
      <c r="P5" s="66">
        <f t="shared" si="0"/>
        <v>0</v>
      </c>
      <c r="Q5" s="66">
        <f t="shared" si="0"/>
        <v>49592</v>
      </c>
      <c r="R5" s="66">
        <f t="shared" si="0"/>
        <v>30340</v>
      </c>
      <c r="S5" s="66">
        <f t="shared" si="0"/>
        <v>142410</v>
      </c>
      <c r="T5" s="66">
        <f t="shared" si="0"/>
        <v>28760</v>
      </c>
      <c r="U5" s="66">
        <f t="shared" si="0"/>
        <v>201510</v>
      </c>
      <c r="V5" s="66">
        <f t="shared" si="0"/>
        <v>556422</v>
      </c>
      <c r="W5" s="66">
        <f t="shared" si="0"/>
        <v>750000</v>
      </c>
      <c r="X5" s="66">
        <f t="shared" si="0"/>
        <v>-193578</v>
      </c>
      <c r="Y5" s="103">
        <f>+IF(W5&lt;&gt;0,+(X5/W5)*100,0)</f>
        <v>-25.8104</v>
      </c>
      <c r="Z5" s="119">
        <f>SUM(Z6:Z8)</f>
        <v>750000</v>
      </c>
    </row>
    <row r="6" spans="1:26" ht="13.5">
      <c r="A6" s="104" t="s">
        <v>74</v>
      </c>
      <c r="B6" s="102"/>
      <c r="C6" s="121"/>
      <c r="D6" s="122">
        <v>20000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>
        <v>7900</v>
      </c>
      <c r="T6" s="26"/>
      <c r="U6" s="26">
        <v>7900</v>
      </c>
      <c r="V6" s="26">
        <v>7900</v>
      </c>
      <c r="W6" s="26"/>
      <c r="X6" s="26">
        <v>7900</v>
      </c>
      <c r="Y6" s="106"/>
      <c r="Z6" s="28"/>
    </row>
    <row r="7" spans="1:26" ht="13.5">
      <c r="A7" s="104" t="s">
        <v>75</v>
      </c>
      <c r="B7" s="102"/>
      <c r="C7" s="123"/>
      <c r="D7" s="124">
        <v>850000</v>
      </c>
      <c r="E7" s="125">
        <v>750000</v>
      </c>
      <c r="F7" s="125"/>
      <c r="G7" s="125">
        <v>6750</v>
      </c>
      <c r="H7" s="125">
        <v>7430</v>
      </c>
      <c r="I7" s="125">
        <v>14180</v>
      </c>
      <c r="J7" s="125"/>
      <c r="K7" s="125">
        <v>28556</v>
      </c>
      <c r="L7" s="125">
        <v>39769</v>
      </c>
      <c r="M7" s="125">
        <v>68325</v>
      </c>
      <c r="N7" s="125"/>
      <c r="O7" s="125">
        <v>28556</v>
      </c>
      <c r="P7" s="125"/>
      <c r="Q7" s="125">
        <v>28556</v>
      </c>
      <c r="R7" s="125"/>
      <c r="S7" s="125">
        <v>134510</v>
      </c>
      <c r="T7" s="125">
        <v>12960</v>
      </c>
      <c r="U7" s="125">
        <v>147470</v>
      </c>
      <c r="V7" s="125">
        <v>258531</v>
      </c>
      <c r="W7" s="125">
        <v>750000</v>
      </c>
      <c r="X7" s="125">
        <v>-491469</v>
      </c>
      <c r="Y7" s="107">
        <v>-65.53</v>
      </c>
      <c r="Z7" s="200">
        <v>750000</v>
      </c>
    </row>
    <row r="8" spans="1:26" ht="13.5">
      <c r="A8" s="104" t="s">
        <v>76</v>
      </c>
      <c r="B8" s="102"/>
      <c r="C8" s="121"/>
      <c r="D8" s="122"/>
      <c r="E8" s="26"/>
      <c r="F8" s="26">
        <v>120956</v>
      </c>
      <c r="G8" s="26"/>
      <c r="H8" s="26">
        <v>52970</v>
      </c>
      <c r="I8" s="26">
        <v>173926</v>
      </c>
      <c r="J8" s="26">
        <v>6422</v>
      </c>
      <c r="K8" s="26">
        <v>21036</v>
      </c>
      <c r="L8" s="26">
        <v>21431</v>
      </c>
      <c r="M8" s="26">
        <v>48889</v>
      </c>
      <c r="N8" s="26"/>
      <c r="O8" s="26">
        <v>21036</v>
      </c>
      <c r="P8" s="26"/>
      <c r="Q8" s="26">
        <v>21036</v>
      </c>
      <c r="R8" s="26">
        <v>30340</v>
      </c>
      <c r="S8" s="26"/>
      <c r="T8" s="26">
        <v>15800</v>
      </c>
      <c r="U8" s="26">
        <v>46140</v>
      </c>
      <c r="V8" s="26">
        <v>289991</v>
      </c>
      <c r="W8" s="26"/>
      <c r="X8" s="26">
        <v>289991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1320000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6859</v>
      </c>
      <c r="I9" s="66">
        <f t="shared" si="1"/>
        <v>6859</v>
      </c>
      <c r="J9" s="66">
        <f t="shared" si="1"/>
        <v>0</v>
      </c>
      <c r="K9" s="66">
        <f t="shared" si="1"/>
        <v>969438</v>
      </c>
      <c r="L9" s="66">
        <f t="shared" si="1"/>
        <v>828562</v>
      </c>
      <c r="M9" s="66">
        <f t="shared" si="1"/>
        <v>1798000</v>
      </c>
      <c r="N9" s="66">
        <f t="shared" si="1"/>
        <v>0</v>
      </c>
      <c r="O9" s="66">
        <f t="shared" si="1"/>
        <v>969438</v>
      </c>
      <c r="P9" s="66">
        <f t="shared" si="1"/>
        <v>0</v>
      </c>
      <c r="Q9" s="66">
        <f t="shared" si="1"/>
        <v>969438</v>
      </c>
      <c r="R9" s="66">
        <f t="shared" si="1"/>
        <v>254428</v>
      </c>
      <c r="S9" s="66">
        <f t="shared" si="1"/>
        <v>0</v>
      </c>
      <c r="T9" s="66">
        <f t="shared" si="1"/>
        <v>428847</v>
      </c>
      <c r="U9" s="66">
        <f t="shared" si="1"/>
        <v>683275</v>
      </c>
      <c r="V9" s="66">
        <f t="shared" si="1"/>
        <v>3457572</v>
      </c>
      <c r="W9" s="66">
        <f t="shared" si="1"/>
        <v>0</v>
      </c>
      <c r="X9" s="66">
        <f t="shared" si="1"/>
        <v>3457572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>
        <v>6859</v>
      </c>
      <c r="I10" s="26">
        <v>6859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v>170468</v>
      </c>
      <c r="U10" s="26">
        <v>170468</v>
      </c>
      <c r="V10" s="26">
        <v>177327</v>
      </c>
      <c r="W10" s="26"/>
      <c r="X10" s="26">
        <v>177327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>
        <v>1320000</v>
      </c>
      <c r="E12" s="26"/>
      <c r="F12" s="26"/>
      <c r="G12" s="26"/>
      <c r="H12" s="26"/>
      <c r="I12" s="26"/>
      <c r="J12" s="26"/>
      <c r="K12" s="26">
        <v>969438</v>
      </c>
      <c r="L12" s="26">
        <v>828562</v>
      </c>
      <c r="M12" s="26">
        <v>1798000</v>
      </c>
      <c r="N12" s="26"/>
      <c r="O12" s="26">
        <v>969438</v>
      </c>
      <c r="P12" s="26"/>
      <c r="Q12" s="26">
        <v>969438</v>
      </c>
      <c r="R12" s="26">
        <v>254428</v>
      </c>
      <c r="S12" s="26"/>
      <c r="T12" s="26">
        <v>258379</v>
      </c>
      <c r="U12" s="26">
        <v>512807</v>
      </c>
      <c r="V12" s="26">
        <v>3280245</v>
      </c>
      <c r="W12" s="26"/>
      <c r="X12" s="26">
        <v>3280245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76170810</v>
      </c>
      <c r="D15" s="120">
        <f t="shared" si="2"/>
        <v>29834088</v>
      </c>
      <c r="E15" s="66">
        <f t="shared" si="2"/>
        <v>36084000</v>
      </c>
      <c r="F15" s="66">
        <f t="shared" si="2"/>
        <v>2760785</v>
      </c>
      <c r="G15" s="66">
        <f t="shared" si="2"/>
        <v>3372266</v>
      </c>
      <c r="H15" s="66">
        <f t="shared" si="2"/>
        <v>2768164</v>
      </c>
      <c r="I15" s="66">
        <f t="shared" si="2"/>
        <v>8901215</v>
      </c>
      <c r="J15" s="66">
        <f t="shared" si="2"/>
        <v>4007988</v>
      </c>
      <c r="K15" s="66">
        <f t="shared" si="2"/>
        <v>3711896</v>
      </c>
      <c r="L15" s="66">
        <f t="shared" si="2"/>
        <v>3648404</v>
      </c>
      <c r="M15" s="66">
        <f t="shared" si="2"/>
        <v>11368288</v>
      </c>
      <c r="N15" s="66">
        <f t="shared" si="2"/>
        <v>1697825</v>
      </c>
      <c r="O15" s="66">
        <f t="shared" si="2"/>
        <v>3711896</v>
      </c>
      <c r="P15" s="66">
        <f t="shared" si="2"/>
        <v>4160865</v>
      </c>
      <c r="Q15" s="66">
        <f t="shared" si="2"/>
        <v>9570586</v>
      </c>
      <c r="R15" s="66">
        <f t="shared" si="2"/>
        <v>2216461</v>
      </c>
      <c r="S15" s="66">
        <f t="shared" si="2"/>
        <v>1498710</v>
      </c>
      <c r="T15" s="66">
        <f t="shared" si="2"/>
        <v>1917015</v>
      </c>
      <c r="U15" s="66">
        <f t="shared" si="2"/>
        <v>5632186</v>
      </c>
      <c r="V15" s="66">
        <f t="shared" si="2"/>
        <v>35472275</v>
      </c>
      <c r="W15" s="66">
        <f t="shared" si="2"/>
        <v>36084000</v>
      </c>
      <c r="X15" s="66">
        <f t="shared" si="2"/>
        <v>-611725</v>
      </c>
      <c r="Y15" s="103">
        <f>+IF(W15&lt;&gt;0,+(X15/W15)*100,0)</f>
        <v>-1.695280456712116</v>
      </c>
      <c r="Z15" s="68">
        <f>SUM(Z16:Z18)</f>
        <v>36084000</v>
      </c>
    </row>
    <row r="16" spans="1:26" ht="13.5">
      <c r="A16" s="104" t="s">
        <v>84</v>
      </c>
      <c r="B16" s="102"/>
      <c r="C16" s="121">
        <v>76170810</v>
      </c>
      <c r="D16" s="122">
        <v>29834088</v>
      </c>
      <c r="E16" s="26">
        <v>36084000</v>
      </c>
      <c r="F16" s="26">
        <v>2760785</v>
      </c>
      <c r="G16" s="26">
        <v>3372266</v>
      </c>
      <c r="H16" s="26">
        <v>2768164</v>
      </c>
      <c r="I16" s="26">
        <v>8901215</v>
      </c>
      <c r="J16" s="26">
        <v>4007988</v>
      </c>
      <c r="K16" s="26">
        <v>3711896</v>
      </c>
      <c r="L16" s="26">
        <v>3648404</v>
      </c>
      <c r="M16" s="26">
        <v>11368288</v>
      </c>
      <c r="N16" s="26">
        <v>1697825</v>
      </c>
      <c r="O16" s="26">
        <v>3711896</v>
      </c>
      <c r="P16" s="26">
        <v>4160865</v>
      </c>
      <c r="Q16" s="26">
        <v>9570586</v>
      </c>
      <c r="R16" s="26">
        <v>2216461</v>
      </c>
      <c r="S16" s="26">
        <v>1498710</v>
      </c>
      <c r="T16" s="26">
        <v>1917015</v>
      </c>
      <c r="U16" s="26">
        <v>5632186</v>
      </c>
      <c r="V16" s="26">
        <v>35472275</v>
      </c>
      <c r="W16" s="26">
        <v>36084000</v>
      </c>
      <c r="X16" s="26">
        <v>-611725</v>
      </c>
      <c r="Y16" s="106">
        <v>-1.7</v>
      </c>
      <c r="Z16" s="28">
        <v>36084000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1270000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14280</v>
      </c>
      <c r="S19" s="66">
        <f t="shared" si="3"/>
        <v>51320</v>
      </c>
      <c r="T19" s="66">
        <f t="shared" si="3"/>
        <v>54958</v>
      </c>
      <c r="U19" s="66">
        <f t="shared" si="3"/>
        <v>120558</v>
      </c>
      <c r="V19" s="66">
        <f t="shared" si="3"/>
        <v>120558</v>
      </c>
      <c r="W19" s="66">
        <f t="shared" si="3"/>
        <v>0</v>
      </c>
      <c r="X19" s="66">
        <f t="shared" si="3"/>
        <v>120558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>
        <v>14280</v>
      </c>
      <c r="S22" s="125"/>
      <c r="T22" s="125"/>
      <c r="U22" s="125">
        <v>14280</v>
      </c>
      <c r="V22" s="125">
        <v>14280</v>
      </c>
      <c r="W22" s="125"/>
      <c r="X22" s="125">
        <v>14280</v>
      </c>
      <c r="Y22" s="107"/>
      <c r="Z22" s="200"/>
    </row>
    <row r="23" spans="1:26" ht="13.5">
      <c r="A23" s="104" t="s">
        <v>91</v>
      </c>
      <c r="B23" s="102"/>
      <c r="C23" s="121"/>
      <c r="D23" s="122">
        <v>1270000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51320</v>
      </c>
      <c r="T23" s="26">
        <v>54958</v>
      </c>
      <c r="U23" s="26">
        <v>106278</v>
      </c>
      <c r="V23" s="26">
        <v>106278</v>
      </c>
      <c r="W23" s="26"/>
      <c r="X23" s="26">
        <v>106278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76170810</v>
      </c>
      <c r="D25" s="206">
        <f t="shared" si="4"/>
        <v>33294088</v>
      </c>
      <c r="E25" s="195">
        <f t="shared" si="4"/>
        <v>36834000</v>
      </c>
      <c r="F25" s="195">
        <f t="shared" si="4"/>
        <v>2881741</v>
      </c>
      <c r="G25" s="195">
        <f t="shared" si="4"/>
        <v>3379016</v>
      </c>
      <c r="H25" s="195">
        <f t="shared" si="4"/>
        <v>2835423</v>
      </c>
      <c r="I25" s="195">
        <f t="shared" si="4"/>
        <v>9096180</v>
      </c>
      <c r="J25" s="195">
        <f t="shared" si="4"/>
        <v>4014410</v>
      </c>
      <c r="K25" s="195">
        <f t="shared" si="4"/>
        <v>4730926</v>
      </c>
      <c r="L25" s="195">
        <f t="shared" si="4"/>
        <v>4538166</v>
      </c>
      <c r="M25" s="195">
        <f t="shared" si="4"/>
        <v>13283502</v>
      </c>
      <c r="N25" s="195">
        <f t="shared" si="4"/>
        <v>1697825</v>
      </c>
      <c r="O25" s="195">
        <f t="shared" si="4"/>
        <v>4730926</v>
      </c>
      <c r="P25" s="195">
        <f t="shared" si="4"/>
        <v>4160865</v>
      </c>
      <c r="Q25" s="195">
        <f t="shared" si="4"/>
        <v>10589616</v>
      </c>
      <c r="R25" s="195">
        <f t="shared" si="4"/>
        <v>2515509</v>
      </c>
      <c r="S25" s="195">
        <f t="shared" si="4"/>
        <v>1692440</v>
      </c>
      <c r="T25" s="195">
        <f t="shared" si="4"/>
        <v>2429580</v>
      </c>
      <c r="U25" s="195">
        <f t="shared" si="4"/>
        <v>6637529</v>
      </c>
      <c r="V25" s="195">
        <f t="shared" si="4"/>
        <v>39606827</v>
      </c>
      <c r="W25" s="195">
        <f t="shared" si="4"/>
        <v>36834000</v>
      </c>
      <c r="X25" s="195">
        <f t="shared" si="4"/>
        <v>2772827</v>
      </c>
      <c r="Y25" s="207">
        <f>+IF(W25&lt;&gt;0,+(X25/W25)*100,0)</f>
        <v>7.527900852473259</v>
      </c>
      <c r="Z25" s="208">
        <f>+Z5+Z9+Z15+Z19+Z24</f>
        <v>36834000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33294088</v>
      </c>
      <c r="E28" s="26"/>
      <c r="F28" s="26">
        <v>2760785</v>
      </c>
      <c r="G28" s="26"/>
      <c r="H28" s="26"/>
      <c r="I28" s="26">
        <v>2760785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v>2760785</v>
      </c>
      <c r="W28" s="26"/>
      <c r="X28" s="26">
        <v>2760785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33294088</v>
      </c>
      <c r="E32" s="43">
        <f t="shared" si="5"/>
        <v>0</v>
      </c>
      <c r="F32" s="43">
        <f t="shared" si="5"/>
        <v>2760785</v>
      </c>
      <c r="G32" s="43">
        <f t="shared" si="5"/>
        <v>0</v>
      </c>
      <c r="H32" s="43">
        <f t="shared" si="5"/>
        <v>0</v>
      </c>
      <c r="I32" s="43">
        <f t="shared" si="5"/>
        <v>2760785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2760785</v>
      </c>
      <c r="W32" s="43">
        <f t="shared" si="5"/>
        <v>0</v>
      </c>
      <c r="X32" s="43">
        <f t="shared" si="5"/>
        <v>2760785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>
        <v>87221</v>
      </c>
      <c r="D33" s="122"/>
      <c r="E33" s="26"/>
      <c r="F33" s="26"/>
      <c r="G33" s="26"/>
      <c r="H33" s="26"/>
      <c r="I33" s="26"/>
      <c r="J33" s="26">
        <v>14544</v>
      </c>
      <c r="K33" s="26"/>
      <c r="L33" s="26"/>
      <c r="M33" s="26">
        <v>14544</v>
      </c>
      <c r="N33" s="26"/>
      <c r="O33" s="26"/>
      <c r="P33" s="26"/>
      <c r="Q33" s="26"/>
      <c r="R33" s="26">
        <v>205692</v>
      </c>
      <c r="S33" s="26"/>
      <c r="T33" s="26"/>
      <c r="U33" s="26">
        <v>205692</v>
      </c>
      <c r="V33" s="26">
        <v>220236</v>
      </c>
      <c r="W33" s="26"/>
      <c r="X33" s="26">
        <v>220236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87221</v>
      </c>
      <c r="D36" s="194">
        <f t="shared" si="6"/>
        <v>33294088</v>
      </c>
      <c r="E36" s="196">
        <f t="shared" si="6"/>
        <v>0</v>
      </c>
      <c r="F36" s="196">
        <f t="shared" si="6"/>
        <v>2760785</v>
      </c>
      <c r="G36" s="196">
        <f t="shared" si="6"/>
        <v>0</v>
      </c>
      <c r="H36" s="196">
        <f t="shared" si="6"/>
        <v>0</v>
      </c>
      <c r="I36" s="196">
        <f t="shared" si="6"/>
        <v>2760785</v>
      </c>
      <c r="J36" s="196">
        <f t="shared" si="6"/>
        <v>14544</v>
      </c>
      <c r="K36" s="196">
        <f t="shared" si="6"/>
        <v>0</v>
      </c>
      <c r="L36" s="196">
        <f t="shared" si="6"/>
        <v>0</v>
      </c>
      <c r="M36" s="196">
        <f t="shared" si="6"/>
        <v>14544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205692</v>
      </c>
      <c r="S36" s="196">
        <f t="shared" si="6"/>
        <v>0</v>
      </c>
      <c r="T36" s="196">
        <f t="shared" si="6"/>
        <v>0</v>
      </c>
      <c r="U36" s="196">
        <f t="shared" si="6"/>
        <v>205692</v>
      </c>
      <c r="V36" s="196">
        <f t="shared" si="6"/>
        <v>2981021</v>
      </c>
      <c r="W36" s="196">
        <f t="shared" si="6"/>
        <v>0</v>
      </c>
      <c r="X36" s="196">
        <f t="shared" si="6"/>
        <v>2981021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10152440</v>
      </c>
      <c r="D6" s="25">
        <v>16362931</v>
      </c>
      <c r="E6" s="26"/>
      <c r="F6" s="26">
        <v>36687684</v>
      </c>
      <c r="G6" s="26">
        <v>49076958</v>
      </c>
      <c r="H6" s="26">
        <v>49726008</v>
      </c>
      <c r="I6" s="26">
        <v>135490650</v>
      </c>
      <c r="J6" s="26">
        <v>44840007</v>
      </c>
      <c r="K6" s="26">
        <v>46309447</v>
      </c>
      <c r="L6" s="26">
        <v>56617177</v>
      </c>
      <c r="M6" s="26">
        <v>147766631</v>
      </c>
      <c r="N6" s="26">
        <v>50734794</v>
      </c>
      <c r="O6" s="26">
        <v>44359614</v>
      </c>
      <c r="P6" s="26">
        <v>50731479</v>
      </c>
      <c r="Q6" s="26">
        <v>145825887</v>
      </c>
      <c r="R6" s="26">
        <v>44737358</v>
      </c>
      <c r="S6" s="26">
        <v>32285336</v>
      </c>
      <c r="T6" s="26">
        <v>25548935</v>
      </c>
      <c r="U6" s="26">
        <v>102571629</v>
      </c>
      <c r="V6" s="26">
        <v>531654797</v>
      </c>
      <c r="W6" s="26"/>
      <c r="X6" s="26">
        <v>531654797</v>
      </c>
      <c r="Y6" s="106"/>
      <c r="Z6" s="28"/>
    </row>
    <row r="7" spans="1:26" ht="13.5">
      <c r="A7" s="225" t="s">
        <v>146</v>
      </c>
      <c r="B7" s="158" t="s">
        <v>71</v>
      </c>
      <c r="C7" s="121">
        <v>7353697</v>
      </c>
      <c r="D7" s="25">
        <v>7353697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1482183</v>
      </c>
      <c r="D8" s="25">
        <v>7019484</v>
      </c>
      <c r="E8" s="26"/>
      <c r="F8" s="26"/>
      <c r="G8" s="26">
        <v>10851112</v>
      </c>
      <c r="H8" s="26">
        <v>11967236</v>
      </c>
      <c r="I8" s="26">
        <v>22818348</v>
      </c>
      <c r="J8" s="26">
        <v>12942057</v>
      </c>
      <c r="K8" s="26">
        <v>13712288</v>
      </c>
      <c r="L8" s="26">
        <v>13666392</v>
      </c>
      <c r="M8" s="26">
        <v>40320737</v>
      </c>
      <c r="N8" s="26">
        <v>14167882</v>
      </c>
      <c r="O8" s="26">
        <v>15362810</v>
      </c>
      <c r="P8" s="26">
        <v>16276506</v>
      </c>
      <c r="Q8" s="26">
        <v>45807198</v>
      </c>
      <c r="R8" s="26">
        <v>14278689</v>
      </c>
      <c r="S8" s="26"/>
      <c r="T8" s="26"/>
      <c r="U8" s="26">
        <v>14278689</v>
      </c>
      <c r="V8" s="26">
        <v>123224972</v>
      </c>
      <c r="W8" s="26"/>
      <c r="X8" s="26">
        <v>123224972</v>
      </c>
      <c r="Y8" s="106"/>
      <c r="Z8" s="28"/>
    </row>
    <row r="9" spans="1:26" ht="13.5">
      <c r="A9" s="225" t="s">
        <v>148</v>
      </c>
      <c r="B9" s="158"/>
      <c r="C9" s="121">
        <v>5055761</v>
      </c>
      <c r="D9" s="25">
        <v>987885</v>
      </c>
      <c r="E9" s="26"/>
      <c r="F9" s="26">
        <v>10219237</v>
      </c>
      <c r="G9" s="26"/>
      <c r="H9" s="26"/>
      <c r="I9" s="26">
        <v>10219237</v>
      </c>
      <c r="J9" s="26"/>
      <c r="K9" s="26"/>
      <c r="L9" s="26"/>
      <c r="M9" s="26"/>
      <c r="N9" s="26"/>
      <c r="O9" s="26">
        <v>949</v>
      </c>
      <c r="P9" s="26"/>
      <c r="Q9" s="26">
        <v>949</v>
      </c>
      <c r="R9" s="26"/>
      <c r="S9" s="26">
        <v>15236964</v>
      </c>
      <c r="T9" s="26">
        <v>20659962</v>
      </c>
      <c r="U9" s="26">
        <v>35896926</v>
      </c>
      <c r="V9" s="26">
        <v>46117112</v>
      </c>
      <c r="W9" s="26"/>
      <c r="X9" s="26">
        <v>46117112</v>
      </c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>
        <v>5616172</v>
      </c>
      <c r="T10" s="125"/>
      <c r="U10" s="125">
        <v>5616172</v>
      </c>
      <c r="V10" s="125">
        <v>5616172</v>
      </c>
      <c r="W10" s="26"/>
      <c r="X10" s="125">
        <v>5616172</v>
      </c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24044081</v>
      </c>
      <c r="D12" s="38">
        <f t="shared" si="0"/>
        <v>31723997</v>
      </c>
      <c r="E12" s="39">
        <f t="shared" si="0"/>
        <v>0</v>
      </c>
      <c r="F12" s="39">
        <f t="shared" si="0"/>
        <v>46906921</v>
      </c>
      <c r="G12" s="39">
        <f t="shared" si="0"/>
        <v>59928070</v>
      </c>
      <c r="H12" s="39">
        <f t="shared" si="0"/>
        <v>61693244</v>
      </c>
      <c r="I12" s="39">
        <f t="shared" si="0"/>
        <v>168528235</v>
      </c>
      <c r="J12" s="39">
        <f t="shared" si="0"/>
        <v>57782064</v>
      </c>
      <c r="K12" s="39">
        <f t="shared" si="0"/>
        <v>60021735</v>
      </c>
      <c r="L12" s="39">
        <f t="shared" si="0"/>
        <v>70283569</v>
      </c>
      <c r="M12" s="39">
        <f t="shared" si="0"/>
        <v>188087368</v>
      </c>
      <c r="N12" s="39">
        <f t="shared" si="0"/>
        <v>64902676</v>
      </c>
      <c r="O12" s="39">
        <f t="shared" si="0"/>
        <v>59723373</v>
      </c>
      <c r="P12" s="39">
        <f t="shared" si="0"/>
        <v>67007985</v>
      </c>
      <c r="Q12" s="39">
        <f t="shared" si="0"/>
        <v>191634034</v>
      </c>
      <c r="R12" s="39">
        <f t="shared" si="0"/>
        <v>59016047</v>
      </c>
      <c r="S12" s="39">
        <f t="shared" si="0"/>
        <v>53138472</v>
      </c>
      <c r="T12" s="39">
        <f t="shared" si="0"/>
        <v>46208897</v>
      </c>
      <c r="U12" s="39">
        <f t="shared" si="0"/>
        <v>158363416</v>
      </c>
      <c r="V12" s="39">
        <f t="shared" si="0"/>
        <v>706613053</v>
      </c>
      <c r="W12" s="39">
        <f t="shared" si="0"/>
        <v>0</v>
      </c>
      <c r="X12" s="39">
        <f t="shared" si="0"/>
        <v>706613053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76170810</v>
      </c>
      <c r="D19" s="25"/>
      <c r="E19" s="26">
        <v>41384000</v>
      </c>
      <c r="F19" s="26">
        <v>40509387</v>
      </c>
      <c r="G19" s="26">
        <v>40539737</v>
      </c>
      <c r="H19" s="26">
        <v>40621067</v>
      </c>
      <c r="I19" s="26">
        <v>121670191</v>
      </c>
      <c r="J19" s="26">
        <v>42249018</v>
      </c>
      <c r="K19" s="26">
        <v>43282319</v>
      </c>
      <c r="L19" s="26">
        <v>44172080</v>
      </c>
      <c r="M19" s="26">
        <v>129703417</v>
      </c>
      <c r="N19" s="26">
        <v>45337392</v>
      </c>
      <c r="O19" s="26">
        <v>45782420</v>
      </c>
      <c r="P19" s="26">
        <v>46798639</v>
      </c>
      <c r="Q19" s="26">
        <v>137918451</v>
      </c>
      <c r="R19" s="26">
        <v>48732004</v>
      </c>
      <c r="S19" s="26">
        <v>49538694</v>
      </c>
      <c r="T19" s="26">
        <v>86749861</v>
      </c>
      <c r="U19" s="26">
        <v>185020559</v>
      </c>
      <c r="V19" s="26">
        <v>574312618</v>
      </c>
      <c r="W19" s="26">
        <v>41384000</v>
      </c>
      <c r="X19" s="26">
        <v>532928618</v>
      </c>
      <c r="Y19" s="106">
        <v>1287.76</v>
      </c>
      <c r="Z19" s="28">
        <v>41384000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87221</v>
      </c>
      <c r="D22" s="25"/>
      <c r="E22" s="26"/>
      <c r="F22" s="26">
        <v>167592</v>
      </c>
      <c r="G22" s="26">
        <v>167592</v>
      </c>
      <c r="H22" s="26">
        <v>167592</v>
      </c>
      <c r="I22" s="26">
        <v>502776</v>
      </c>
      <c r="J22" s="26">
        <v>167592</v>
      </c>
      <c r="K22" s="26">
        <v>167592</v>
      </c>
      <c r="L22" s="26">
        <v>167592</v>
      </c>
      <c r="M22" s="26">
        <v>502776</v>
      </c>
      <c r="N22" s="26">
        <v>167592</v>
      </c>
      <c r="O22" s="26">
        <v>167592</v>
      </c>
      <c r="P22" s="26"/>
      <c r="Q22" s="26">
        <v>335184</v>
      </c>
      <c r="R22" s="26"/>
      <c r="S22" s="26"/>
      <c r="T22" s="26"/>
      <c r="U22" s="26"/>
      <c r="V22" s="26">
        <v>1340736</v>
      </c>
      <c r="W22" s="26"/>
      <c r="X22" s="26">
        <v>1340736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76258031</v>
      </c>
      <c r="D24" s="42">
        <f t="shared" si="1"/>
        <v>0</v>
      </c>
      <c r="E24" s="43">
        <f t="shared" si="1"/>
        <v>41384000</v>
      </c>
      <c r="F24" s="43">
        <f t="shared" si="1"/>
        <v>40676979</v>
      </c>
      <c r="G24" s="43">
        <f t="shared" si="1"/>
        <v>40707329</v>
      </c>
      <c r="H24" s="43">
        <f t="shared" si="1"/>
        <v>40788659</v>
      </c>
      <c r="I24" s="43">
        <f t="shared" si="1"/>
        <v>122172967</v>
      </c>
      <c r="J24" s="43">
        <f t="shared" si="1"/>
        <v>42416610</v>
      </c>
      <c r="K24" s="43">
        <f t="shared" si="1"/>
        <v>43449911</v>
      </c>
      <c r="L24" s="43">
        <f t="shared" si="1"/>
        <v>44339672</v>
      </c>
      <c r="M24" s="43">
        <f t="shared" si="1"/>
        <v>130206193</v>
      </c>
      <c r="N24" s="43">
        <f t="shared" si="1"/>
        <v>45504984</v>
      </c>
      <c r="O24" s="43">
        <f t="shared" si="1"/>
        <v>45950012</v>
      </c>
      <c r="P24" s="43">
        <f t="shared" si="1"/>
        <v>46798639</v>
      </c>
      <c r="Q24" s="43">
        <f t="shared" si="1"/>
        <v>138253635</v>
      </c>
      <c r="R24" s="43">
        <f t="shared" si="1"/>
        <v>48732004</v>
      </c>
      <c r="S24" s="43">
        <f t="shared" si="1"/>
        <v>49538694</v>
      </c>
      <c r="T24" s="43">
        <f t="shared" si="1"/>
        <v>86749861</v>
      </c>
      <c r="U24" s="43">
        <f t="shared" si="1"/>
        <v>185020559</v>
      </c>
      <c r="V24" s="43">
        <f t="shared" si="1"/>
        <v>575653354</v>
      </c>
      <c r="W24" s="43">
        <f t="shared" si="1"/>
        <v>41384000</v>
      </c>
      <c r="X24" s="43">
        <f t="shared" si="1"/>
        <v>534269354</v>
      </c>
      <c r="Y24" s="188">
        <f>+IF(W24&lt;&gt;0,+(X24/W24)*100,0)</f>
        <v>1291.0046249758361</v>
      </c>
      <c r="Z24" s="45">
        <f>SUM(Z15:Z23)</f>
        <v>41384000</v>
      </c>
    </row>
    <row r="25" spans="1:26" ht="13.5">
      <c r="A25" s="226" t="s">
        <v>161</v>
      </c>
      <c r="B25" s="227"/>
      <c r="C25" s="138">
        <f aca="true" t="shared" si="2" ref="C25:X25">+C12+C24</f>
        <v>100302112</v>
      </c>
      <c r="D25" s="38">
        <f t="shared" si="2"/>
        <v>31723997</v>
      </c>
      <c r="E25" s="39">
        <f t="shared" si="2"/>
        <v>41384000</v>
      </c>
      <c r="F25" s="39">
        <f t="shared" si="2"/>
        <v>87583900</v>
      </c>
      <c r="G25" s="39">
        <f t="shared" si="2"/>
        <v>100635399</v>
      </c>
      <c r="H25" s="39">
        <f t="shared" si="2"/>
        <v>102481903</v>
      </c>
      <c r="I25" s="39">
        <f t="shared" si="2"/>
        <v>290701202</v>
      </c>
      <c r="J25" s="39">
        <f t="shared" si="2"/>
        <v>100198674</v>
      </c>
      <c r="K25" s="39">
        <f t="shared" si="2"/>
        <v>103471646</v>
      </c>
      <c r="L25" s="39">
        <f t="shared" si="2"/>
        <v>114623241</v>
      </c>
      <c r="M25" s="39">
        <f t="shared" si="2"/>
        <v>318293561</v>
      </c>
      <c r="N25" s="39">
        <f t="shared" si="2"/>
        <v>110407660</v>
      </c>
      <c r="O25" s="39">
        <f t="shared" si="2"/>
        <v>105673385</v>
      </c>
      <c r="P25" s="39">
        <f t="shared" si="2"/>
        <v>113806624</v>
      </c>
      <c r="Q25" s="39">
        <f t="shared" si="2"/>
        <v>329887669</v>
      </c>
      <c r="R25" s="39">
        <f t="shared" si="2"/>
        <v>107748051</v>
      </c>
      <c r="S25" s="39">
        <f t="shared" si="2"/>
        <v>102677166</v>
      </c>
      <c r="T25" s="39">
        <f t="shared" si="2"/>
        <v>132958758</v>
      </c>
      <c r="U25" s="39">
        <f t="shared" si="2"/>
        <v>343383975</v>
      </c>
      <c r="V25" s="39">
        <f t="shared" si="2"/>
        <v>1282266407</v>
      </c>
      <c r="W25" s="39">
        <f t="shared" si="2"/>
        <v>41384000</v>
      </c>
      <c r="X25" s="39">
        <f t="shared" si="2"/>
        <v>1240882407</v>
      </c>
      <c r="Y25" s="140">
        <f>+IF(W25&lt;&gt;0,+(X25/W25)*100,0)</f>
        <v>2998.4593248598494</v>
      </c>
      <c r="Z25" s="40">
        <f>+Z12+Z24</f>
        <v>41384000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v>1073275</v>
      </c>
      <c r="P31" s="26"/>
      <c r="Q31" s="26">
        <v>1073275</v>
      </c>
      <c r="R31" s="26">
        <v>2176210</v>
      </c>
      <c r="S31" s="26"/>
      <c r="T31" s="26"/>
      <c r="U31" s="26">
        <v>2176210</v>
      </c>
      <c r="V31" s="26">
        <v>3249485</v>
      </c>
      <c r="W31" s="26"/>
      <c r="X31" s="26">
        <v>3249485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20326808</v>
      </c>
      <c r="D32" s="25">
        <v>26561144</v>
      </c>
      <c r="E32" s="26">
        <v>38766000</v>
      </c>
      <c r="F32" s="26">
        <v>23258779</v>
      </c>
      <c r="G32" s="26">
        <v>38127756</v>
      </c>
      <c r="H32" s="26">
        <v>43560418</v>
      </c>
      <c r="I32" s="26">
        <v>104946953</v>
      </c>
      <c r="J32" s="26">
        <v>43232549</v>
      </c>
      <c r="K32" s="26">
        <v>49637050</v>
      </c>
      <c r="L32" s="26">
        <v>50109427</v>
      </c>
      <c r="M32" s="26">
        <v>142979026</v>
      </c>
      <c r="N32" s="26">
        <v>48284212</v>
      </c>
      <c r="O32" s="26">
        <v>47410526</v>
      </c>
      <c r="P32" s="26">
        <v>46032728</v>
      </c>
      <c r="Q32" s="26">
        <v>141727466</v>
      </c>
      <c r="R32" s="26">
        <v>48820098</v>
      </c>
      <c r="S32" s="26">
        <v>51755560</v>
      </c>
      <c r="T32" s="26">
        <v>52353439</v>
      </c>
      <c r="U32" s="26">
        <v>152929097</v>
      </c>
      <c r="V32" s="26">
        <v>542582542</v>
      </c>
      <c r="W32" s="26">
        <v>38766000</v>
      </c>
      <c r="X32" s="26">
        <v>503816542</v>
      </c>
      <c r="Y32" s="106">
        <v>1299.64</v>
      </c>
      <c r="Z32" s="28">
        <v>38766000</v>
      </c>
    </row>
    <row r="33" spans="1:26" ht="13.5">
      <c r="A33" s="225" t="s">
        <v>167</v>
      </c>
      <c r="B33" s="158"/>
      <c r="C33" s="121">
        <v>1567429</v>
      </c>
      <c r="D33" s="25">
        <v>978153</v>
      </c>
      <c r="E33" s="26"/>
      <c r="F33" s="26">
        <v>3826939</v>
      </c>
      <c r="G33" s="26">
        <v>4435058</v>
      </c>
      <c r="H33" s="26">
        <v>3522989</v>
      </c>
      <c r="I33" s="26">
        <v>11784986</v>
      </c>
      <c r="J33" s="26">
        <v>4227269</v>
      </c>
      <c r="K33" s="26">
        <v>3874525</v>
      </c>
      <c r="L33" s="26">
        <v>3413328</v>
      </c>
      <c r="M33" s="26">
        <v>11515122</v>
      </c>
      <c r="N33" s="26">
        <v>4128843</v>
      </c>
      <c r="O33" s="26">
        <v>3637250</v>
      </c>
      <c r="P33" s="26">
        <v>3659128</v>
      </c>
      <c r="Q33" s="26">
        <v>11425221</v>
      </c>
      <c r="R33" s="26">
        <v>1507882</v>
      </c>
      <c r="S33" s="26">
        <v>3712624</v>
      </c>
      <c r="T33" s="26">
        <v>1532702</v>
      </c>
      <c r="U33" s="26">
        <v>6753208</v>
      </c>
      <c r="V33" s="26">
        <v>41478537</v>
      </c>
      <c r="W33" s="26"/>
      <c r="X33" s="26">
        <v>41478537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21894237</v>
      </c>
      <c r="D34" s="38">
        <f t="shared" si="3"/>
        <v>27539297</v>
      </c>
      <c r="E34" s="39">
        <f t="shared" si="3"/>
        <v>38766000</v>
      </c>
      <c r="F34" s="39">
        <f t="shared" si="3"/>
        <v>27085718</v>
      </c>
      <c r="G34" s="39">
        <f t="shared" si="3"/>
        <v>42562814</v>
      </c>
      <c r="H34" s="39">
        <f t="shared" si="3"/>
        <v>47083407</v>
      </c>
      <c r="I34" s="39">
        <f t="shared" si="3"/>
        <v>116731939</v>
      </c>
      <c r="J34" s="39">
        <f t="shared" si="3"/>
        <v>47459818</v>
      </c>
      <c r="K34" s="39">
        <f t="shared" si="3"/>
        <v>53511575</v>
      </c>
      <c r="L34" s="39">
        <f t="shared" si="3"/>
        <v>53522755</v>
      </c>
      <c r="M34" s="39">
        <f t="shared" si="3"/>
        <v>154494148</v>
      </c>
      <c r="N34" s="39">
        <f t="shared" si="3"/>
        <v>52413055</v>
      </c>
      <c r="O34" s="39">
        <f t="shared" si="3"/>
        <v>52121051</v>
      </c>
      <c r="P34" s="39">
        <f t="shared" si="3"/>
        <v>49691856</v>
      </c>
      <c r="Q34" s="39">
        <f t="shared" si="3"/>
        <v>154225962</v>
      </c>
      <c r="R34" s="39">
        <f t="shared" si="3"/>
        <v>52504190</v>
      </c>
      <c r="S34" s="39">
        <f t="shared" si="3"/>
        <v>55468184</v>
      </c>
      <c r="T34" s="39">
        <f t="shared" si="3"/>
        <v>53886141</v>
      </c>
      <c r="U34" s="39">
        <f t="shared" si="3"/>
        <v>161858515</v>
      </c>
      <c r="V34" s="39">
        <f t="shared" si="3"/>
        <v>587310564</v>
      </c>
      <c r="W34" s="39">
        <f t="shared" si="3"/>
        <v>38766000</v>
      </c>
      <c r="X34" s="39">
        <f t="shared" si="3"/>
        <v>548544564</v>
      </c>
      <c r="Y34" s="140">
        <f>+IF(W34&lt;&gt;0,+(X34/W34)*100,0)</f>
        <v>1415.0146107413714</v>
      </c>
      <c r="Z34" s="40">
        <f>SUM(Z29:Z33)</f>
        <v>38766000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21894237</v>
      </c>
      <c r="D40" s="38">
        <f t="shared" si="5"/>
        <v>27539297</v>
      </c>
      <c r="E40" s="39">
        <f t="shared" si="5"/>
        <v>38766000</v>
      </c>
      <c r="F40" s="39">
        <f t="shared" si="5"/>
        <v>27085718</v>
      </c>
      <c r="G40" s="39">
        <f t="shared" si="5"/>
        <v>42562814</v>
      </c>
      <c r="H40" s="39">
        <f t="shared" si="5"/>
        <v>47083407</v>
      </c>
      <c r="I40" s="39">
        <f t="shared" si="5"/>
        <v>116731939</v>
      </c>
      <c r="J40" s="39">
        <f t="shared" si="5"/>
        <v>47459818</v>
      </c>
      <c r="K40" s="39">
        <f t="shared" si="5"/>
        <v>53511575</v>
      </c>
      <c r="L40" s="39">
        <f t="shared" si="5"/>
        <v>53522755</v>
      </c>
      <c r="M40" s="39">
        <f t="shared" si="5"/>
        <v>154494148</v>
      </c>
      <c r="N40" s="39">
        <f t="shared" si="5"/>
        <v>52413055</v>
      </c>
      <c r="O40" s="39">
        <f t="shared" si="5"/>
        <v>52121051</v>
      </c>
      <c r="P40" s="39">
        <f t="shared" si="5"/>
        <v>49691856</v>
      </c>
      <c r="Q40" s="39">
        <f t="shared" si="5"/>
        <v>154225962</v>
      </c>
      <c r="R40" s="39">
        <f t="shared" si="5"/>
        <v>52504190</v>
      </c>
      <c r="S40" s="39">
        <f t="shared" si="5"/>
        <v>55468184</v>
      </c>
      <c r="T40" s="39">
        <f t="shared" si="5"/>
        <v>53886141</v>
      </c>
      <c r="U40" s="39">
        <f t="shared" si="5"/>
        <v>161858515</v>
      </c>
      <c r="V40" s="39">
        <f t="shared" si="5"/>
        <v>587310564</v>
      </c>
      <c r="W40" s="39">
        <f t="shared" si="5"/>
        <v>38766000</v>
      </c>
      <c r="X40" s="39">
        <f t="shared" si="5"/>
        <v>548544564</v>
      </c>
      <c r="Y40" s="140">
        <f>+IF(W40&lt;&gt;0,+(X40/W40)*100,0)</f>
        <v>1415.0146107413714</v>
      </c>
      <c r="Z40" s="40">
        <f>+Z34+Z39</f>
        <v>38766000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78407875</v>
      </c>
      <c r="D42" s="234">
        <f t="shared" si="6"/>
        <v>4184700</v>
      </c>
      <c r="E42" s="235">
        <f t="shared" si="6"/>
        <v>2618000</v>
      </c>
      <c r="F42" s="235">
        <f t="shared" si="6"/>
        <v>60498182</v>
      </c>
      <c r="G42" s="235">
        <f t="shared" si="6"/>
        <v>58072585</v>
      </c>
      <c r="H42" s="235">
        <f t="shared" si="6"/>
        <v>55398496</v>
      </c>
      <c r="I42" s="235">
        <f t="shared" si="6"/>
        <v>173969263</v>
      </c>
      <c r="J42" s="235">
        <f t="shared" si="6"/>
        <v>52738856</v>
      </c>
      <c r="K42" s="235">
        <f t="shared" si="6"/>
        <v>49960071</v>
      </c>
      <c r="L42" s="235">
        <f t="shared" si="6"/>
        <v>61100486</v>
      </c>
      <c r="M42" s="235">
        <f t="shared" si="6"/>
        <v>163799413</v>
      </c>
      <c r="N42" s="235">
        <f t="shared" si="6"/>
        <v>57994605</v>
      </c>
      <c r="O42" s="235">
        <f t="shared" si="6"/>
        <v>53552334</v>
      </c>
      <c r="P42" s="235">
        <f t="shared" si="6"/>
        <v>64114768</v>
      </c>
      <c r="Q42" s="235">
        <f t="shared" si="6"/>
        <v>175661707</v>
      </c>
      <c r="R42" s="235">
        <f t="shared" si="6"/>
        <v>55243861</v>
      </c>
      <c r="S42" s="235">
        <f t="shared" si="6"/>
        <v>47208982</v>
      </c>
      <c r="T42" s="235">
        <f t="shared" si="6"/>
        <v>79072617</v>
      </c>
      <c r="U42" s="235">
        <f t="shared" si="6"/>
        <v>181525460</v>
      </c>
      <c r="V42" s="235">
        <f t="shared" si="6"/>
        <v>694955843</v>
      </c>
      <c r="W42" s="235">
        <f t="shared" si="6"/>
        <v>2618000</v>
      </c>
      <c r="X42" s="235">
        <f t="shared" si="6"/>
        <v>692337843</v>
      </c>
      <c r="Y42" s="236">
        <f>+IF(W42&lt;&gt;0,+(X42/W42)*100,0)</f>
        <v>26445.29576012223</v>
      </c>
      <c r="Z42" s="237">
        <f>+Z25-Z40</f>
        <v>2618000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78407875</v>
      </c>
      <c r="D45" s="25">
        <v>4184700</v>
      </c>
      <c r="E45" s="26">
        <v>2618000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v>31122559</v>
      </c>
      <c r="P45" s="26">
        <v>31122559</v>
      </c>
      <c r="Q45" s="26">
        <v>62245118</v>
      </c>
      <c r="R45" s="26">
        <v>31122559</v>
      </c>
      <c r="S45" s="26"/>
      <c r="T45" s="26">
        <v>79072617</v>
      </c>
      <c r="U45" s="26">
        <v>110195176</v>
      </c>
      <c r="V45" s="26">
        <v>172440294</v>
      </c>
      <c r="W45" s="26">
        <v>2618000</v>
      </c>
      <c r="X45" s="26">
        <v>169822294</v>
      </c>
      <c r="Y45" s="105">
        <v>6486.72</v>
      </c>
      <c r="Z45" s="28">
        <v>2618000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60498182</v>
      </c>
      <c r="G46" s="26">
        <v>58072585</v>
      </c>
      <c r="H46" s="26">
        <v>55398496</v>
      </c>
      <c r="I46" s="26">
        <v>173969263</v>
      </c>
      <c r="J46" s="26">
        <v>52738856</v>
      </c>
      <c r="K46" s="26">
        <v>49960071</v>
      </c>
      <c r="L46" s="26">
        <v>61100486</v>
      </c>
      <c r="M46" s="26">
        <v>163799413</v>
      </c>
      <c r="N46" s="26">
        <v>57994605</v>
      </c>
      <c r="O46" s="26">
        <v>22429775</v>
      </c>
      <c r="P46" s="26">
        <v>32992209</v>
      </c>
      <c r="Q46" s="26">
        <v>113416589</v>
      </c>
      <c r="R46" s="26">
        <v>24121302</v>
      </c>
      <c r="S46" s="26">
        <v>47208982</v>
      </c>
      <c r="T46" s="26"/>
      <c r="U46" s="26">
        <v>71330284</v>
      </c>
      <c r="V46" s="26">
        <v>522515549</v>
      </c>
      <c r="W46" s="26"/>
      <c r="X46" s="26">
        <v>522515549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78407875</v>
      </c>
      <c r="D48" s="240">
        <f t="shared" si="7"/>
        <v>4184700</v>
      </c>
      <c r="E48" s="195">
        <f t="shared" si="7"/>
        <v>2618000</v>
      </c>
      <c r="F48" s="195">
        <f t="shared" si="7"/>
        <v>60498182</v>
      </c>
      <c r="G48" s="195">
        <f t="shared" si="7"/>
        <v>58072585</v>
      </c>
      <c r="H48" s="195">
        <f t="shared" si="7"/>
        <v>55398496</v>
      </c>
      <c r="I48" s="195">
        <f t="shared" si="7"/>
        <v>173969263</v>
      </c>
      <c r="J48" s="195">
        <f t="shared" si="7"/>
        <v>52738856</v>
      </c>
      <c r="K48" s="195">
        <f t="shared" si="7"/>
        <v>49960071</v>
      </c>
      <c r="L48" s="195">
        <f t="shared" si="7"/>
        <v>61100486</v>
      </c>
      <c r="M48" s="195">
        <f t="shared" si="7"/>
        <v>163799413</v>
      </c>
      <c r="N48" s="195">
        <f t="shared" si="7"/>
        <v>57994605</v>
      </c>
      <c r="O48" s="195">
        <f t="shared" si="7"/>
        <v>53552334</v>
      </c>
      <c r="P48" s="195">
        <f t="shared" si="7"/>
        <v>64114768</v>
      </c>
      <c r="Q48" s="195">
        <f t="shared" si="7"/>
        <v>175661707</v>
      </c>
      <c r="R48" s="195">
        <f t="shared" si="7"/>
        <v>55243861</v>
      </c>
      <c r="S48" s="195">
        <f t="shared" si="7"/>
        <v>47208982</v>
      </c>
      <c r="T48" s="195">
        <f t="shared" si="7"/>
        <v>79072617</v>
      </c>
      <c r="U48" s="195">
        <f t="shared" si="7"/>
        <v>181525460</v>
      </c>
      <c r="V48" s="195">
        <f t="shared" si="7"/>
        <v>694955843</v>
      </c>
      <c r="W48" s="195">
        <f t="shared" si="7"/>
        <v>2618000</v>
      </c>
      <c r="X48" s="195">
        <f t="shared" si="7"/>
        <v>692337843</v>
      </c>
      <c r="Y48" s="241">
        <f>+IF(W48&lt;&gt;0,+(X48/W48)*100,0)</f>
        <v>26445.29576012223</v>
      </c>
      <c r="Z48" s="208">
        <f>SUM(Z45:Z47)</f>
        <v>2618000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716364</v>
      </c>
      <c r="D6" s="25">
        <v>5129988</v>
      </c>
      <c r="E6" s="26">
        <v>5129988</v>
      </c>
      <c r="F6" s="26">
        <v>361026</v>
      </c>
      <c r="G6" s="26">
        <v>4029569</v>
      </c>
      <c r="H6" s="26">
        <v>1124955</v>
      </c>
      <c r="I6" s="26">
        <v>5515550</v>
      </c>
      <c r="J6" s="26">
        <v>7831109</v>
      </c>
      <c r="K6" s="26">
        <v>818034</v>
      </c>
      <c r="L6" s="26">
        <v>8461393</v>
      </c>
      <c r="M6" s="26">
        <v>17110536</v>
      </c>
      <c r="N6" s="26">
        <v>9044871</v>
      </c>
      <c r="O6" s="26">
        <v>1912786</v>
      </c>
      <c r="P6" s="26">
        <v>6169321</v>
      </c>
      <c r="Q6" s="26">
        <v>17126978</v>
      </c>
      <c r="R6" s="26">
        <v>493513</v>
      </c>
      <c r="S6" s="26">
        <v>1025562</v>
      </c>
      <c r="T6" s="26">
        <v>1124055</v>
      </c>
      <c r="U6" s="26">
        <v>2643130</v>
      </c>
      <c r="V6" s="26">
        <v>42396194</v>
      </c>
      <c r="W6" s="26">
        <v>5129988</v>
      </c>
      <c r="X6" s="26">
        <v>37266206</v>
      </c>
      <c r="Y6" s="106">
        <v>726.44</v>
      </c>
      <c r="Z6" s="28">
        <v>5129988</v>
      </c>
    </row>
    <row r="7" spans="1:26" ht="13.5">
      <c r="A7" s="225" t="s">
        <v>180</v>
      </c>
      <c r="B7" s="158" t="s">
        <v>71</v>
      </c>
      <c r="C7" s="121"/>
      <c r="D7" s="25">
        <v>71029998</v>
      </c>
      <c r="E7" s="26">
        <v>71029998</v>
      </c>
      <c r="F7" s="26">
        <v>21427475</v>
      </c>
      <c r="G7" s="26">
        <v>15909000</v>
      </c>
      <c r="H7" s="26">
        <v>7000000</v>
      </c>
      <c r="I7" s="26">
        <v>44336475</v>
      </c>
      <c r="J7" s="26">
        <v>1500000</v>
      </c>
      <c r="K7" s="26">
        <v>7513000</v>
      </c>
      <c r="L7" s="26">
        <v>16182000</v>
      </c>
      <c r="M7" s="26">
        <v>25195000</v>
      </c>
      <c r="N7" s="26"/>
      <c r="O7" s="26">
        <v>1000000</v>
      </c>
      <c r="P7" s="26">
        <v>16696000</v>
      </c>
      <c r="Q7" s="26">
        <v>17696000</v>
      </c>
      <c r="R7" s="26"/>
      <c r="S7" s="26">
        <v>400000</v>
      </c>
      <c r="T7" s="26"/>
      <c r="U7" s="26">
        <v>400000</v>
      </c>
      <c r="V7" s="26">
        <v>87627475</v>
      </c>
      <c r="W7" s="26">
        <v>71029998</v>
      </c>
      <c r="X7" s="26">
        <v>16597477</v>
      </c>
      <c r="Y7" s="106">
        <v>23.37</v>
      </c>
      <c r="Z7" s="28">
        <v>71029998</v>
      </c>
    </row>
    <row r="8" spans="1:26" ht="13.5">
      <c r="A8" s="225" t="s">
        <v>181</v>
      </c>
      <c r="B8" s="158" t="s">
        <v>71</v>
      </c>
      <c r="C8" s="121">
        <v>60263726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-32638395</v>
      </c>
      <c r="D12" s="25">
        <v>-25238076</v>
      </c>
      <c r="E12" s="26">
        <v>-25238076</v>
      </c>
      <c r="F12" s="26">
        <v>-1589671</v>
      </c>
      <c r="G12" s="26">
        <v>-2939617</v>
      </c>
      <c r="H12" s="26">
        <v>-1648208</v>
      </c>
      <c r="I12" s="26">
        <v>-6177496</v>
      </c>
      <c r="J12" s="26">
        <v>-8480629</v>
      </c>
      <c r="K12" s="26">
        <v>-1511533</v>
      </c>
      <c r="L12" s="26">
        <v>-1975340</v>
      </c>
      <c r="M12" s="26">
        <v>-11967502</v>
      </c>
      <c r="N12" s="26">
        <v>-1739881</v>
      </c>
      <c r="O12" s="26">
        <v>-1733629</v>
      </c>
      <c r="P12" s="26">
        <v>-1850886</v>
      </c>
      <c r="Q12" s="26">
        <v>-5324396</v>
      </c>
      <c r="R12" s="26">
        <v>-1658257</v>
      </c>
      <c r="S12" s="26">
        <v>-1384209</v>
      </c>
      <c r="T12" s="26">
        <v>-1478524</v>
      </c>
      <c r="U12" s="26">
        <v>-4520990</v>
      </c>
      <c r="V12" s="26">
        <v>-27990384</v>
      </c>
      <c r="W12" s="26">
        <v>-25238076</v>
      </c>
      <c r="X12" s="26">
        <v>-2752308</v>
      </c>
      <c r="Y12" s="106">
        <v>10.91</v>
      </c>
      <c r="Z12" s="28">
        <v>-25238076</v>
      </c>
    </row>
    <row r="13" spans="1:26" ht="13.5">
      <c r="A13" s="225" t="s">
        <v>39</v>
      </c>
      <c r="B13" s="158"/>
      <c r="C13" s="121"/>
      <c r="D13" s="25">
        <v>-25525908</v>
      </c>
      <c r="E13" s="26">
        <v>-25525908</v>
      </c>
      <c r="F13" s="26">
        <v>-2340911</v>
      </c>
      <c r="G13" s="26">
        <v>-1196331</v>
      </c>
      <c r="H13" s="26">
        <v>-4009610</v>
      </c>
      <c r="I13" s="26">
        <v>-7546852</v>
      </c>
      <c r="J13" s="26">
        <v>-3605602</v>
      </c>
      <c r="K13" s="26">
        <v>-4887168</v>
      </c>
      <c r="L13" s="26">
        <v>-5469361</v>
      </c>
      <c r="M13" s="26">
        <v>-13962131</v>
      </c>
      <c r="N13" s="26">
        <v>-2486467</v>
      </c>
      <c r="O13" s="26">
        <v>-4359453</v>
      </c>
      <c r="P13" s="26">
        <v>-6117102</v>
      </c>
      <c r="Q13" s="26">
        <v>-12963022</v>
      </c>
      <c r="R13" s="26">
        <v>-6504017</v>
      </c>
      <c r="S13" s="26">
        <v>-5334590</v>
      </c>
      <c r="T13" s="26">
        <v>-6230121</v>
      </c>
      <c r="U13" s="26">
        <v>-18068728</v>
      </c>
      <c r="V13" s="26">
        <v>-52540733</v>
      </c>
      <c r="W13" s="26">
        <v>-25525908</v>
      </c>
      <c r="X13" s="26">
        <v>-27014825</v>
      </c>
      <c r="Y13" s="106">
        <v>105.83</v>
      </c>
      <c r="Z13" s="28">
        <v>-25525908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28341695</v>
      </c>
      <c r="D15" s="38">
        <f t="shared" si="0"/>
        <v>25396002</v>
      </c>
      <c r="E15" s="39">
        <f t="shared" si="0"/>
        <v>25396002</v>
      </c>
      <c r="F15" s="39">
        <f t="shared" si="0"/>
        <v>17857919</v>
      </c>
      <c r="G15" s="39">
        <f t="shared" si="0"/>
        <v>15802621</v>
      </c>
      <c r="H15" s="39">
        <f t="shared" si="0"/>
        <v>2467137</v>
      </c>
      <c r="I15" s="39">
        <f t="shared" si="0"/>
        <v>36127677</v>
      </c>
      <c r="J15" s="39">
        <f t="shared" si="0"/>
        <v>-2755122</v>
      </c>
      <c r="K15" s="39">
        <f t="shared" si="0"/>
        <v>1932333</v>
      </c>
      <c r="L15" s="39">
        <f t="shared" si="0"/>
        <v>17198692</v>
      </c>
      <c r="M15" s="39">
        <f t="shared" si="0"/>
        <v>16375903</v>
      </c>
      <c r="N15" s="39">
        <f t="shared" si="0"/>
        <v>4818523</v>
      </c>
      <c r="O15" s="39">
        <f t="shared" si="0"/>
        <v>-3180296</v>
      </c>
      <c r="P15" s="39">
        <f t="shared" si="0"/>
        <v>14897333</v>
      </c>
      <c r="Q15" s="39">
        <f t="shared" si="0"/>
        <v>16535560</v>
      </c>
      <c r="R15" s="39">
        <f t="shared" si="0"/>
        <v>-7668761</v>
      </c>
      <c r="S15" s="39">
        <f t="shared" si="0"/>
        <v>-5293237</v>
      </c>
      <c r="T15" s="39">
        <f t="shared" si="0"/>
        <v>-6584590</v>
      </c>
      <c r="U15" s="39">
        <f t="shared" si="0"/>
        <v>-19546588</v>
      </c>
      <c r="V15" s="39">
        <f t="shared" si="0"/>
        <v>49492552</v>
      </c>
      <c r="W15" s="39">
        <f t="shared" si="0"/>
        <v>25396002</v>
      </c>
      <c r="X15" s="39">
        <f t="shared" si="0"/>
        <v>24096550</v>
      </c>
      <c r="Y15" s="140">
        <f>+IF(W15&lt;&gt;0,+(X15/W15)*100,0)</f>
        <v>94.8832418583051</v>
      </c>
      <c r="Z15" s="40">
        <f>SUM(Z6:Z14)</f>
        <v>25396002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218448</v>
      </c>
      <c r="D22" s="25">
        <v>-2000000</v>
      </c>
      <c r="E22" s="26">
        <v>-2000000</v>
      </c>
      <c r="F22" s="26">
        <v>-19880759</v>
      </c>
      <c r="G22" s="26">
        <v>-12000000</v>
      </c>
      <c r="H22" s="26">
        <v>5055227</v>
      </c>
      <c r="I22" s="26">
        <v>-26825532</v>
      </c>
      <c r="J22" s="26"/>
      <c r="K22" s="26">
        <v>5102605</v>
      </c>
      <c r="L22" s="26">
        <v>-15000000</v>
      </c>
      <c r="M22" s="26">
        <v>-9897395</v>
      </c>
      <c r="N22" s="26">
        <v>3077385</v>
      </c>
      <c r="O22" s="26">
        <v>8092304</v>
      </c>
      <c r="P22" s="26">
        <v>4651157</v>
      </c>
      <c r="Q22" s="26">
        <v>15820846</v>
      </c>
      <c r="R22" s="26">
        <v>-5407218</v>
      </c>
      <c r="S22" s="26">
        <v>5653852</v>
      </c>
      <c r="T22" s="26">
        <v>9374762</v>
      </c>
      <c r="U22" s="26">
        <v>9621396</v>
      </c>
      <c r="V22" s="26">
        <v>-11280685</v>
      </c>
      <c r="W22" s="26">
        <v>-2000000</v>
      </c>
      <c r="X22" s="26">
        <v>-9280685</v>
      </c>
      <c r="Y22" s="106">
        <v>464.03</v>
      </c>
      <c r="Z22" s="28">
        <v>-2000000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-20950594</v>
      </c>
      <c r="D24" s="25">
        <v>-36772381</v>
      </c>
      <c r="E24" s="26">
        <v>-36772381</v>
      </c>
      <c r="F24" s="26">
        <v>-2760785</v>
      </c>
      <c r="G24" s="26">
        <v>-4156504</v>
      </c>
      <c r="H24" s="26">
        <v>-1401268</v>
      </c>
      <c r="I24" s="26">
        <v>-8318557</v>
      </c>
      <c r="J24" s="26">
        <v>-3222578</v>
      </c>
      <c r="K24" s="26">
        <v>-1488425</v>
      </c>
      <c r="L24" s="26">
        <v>-1447300</v>
      </c>
      <c r="M24" s="26">
        <v>-6158303</v>
      </c>
      <c r="N24" s="26">
        <v>-2586728</v>
      </c>
      <c r="O24" s="26">
        <v>-2364943</v>
      </c>
      <c r="P24" s="26">
        <v>-6285197</v>
      </c>
      <c r="Q24" s="26">
        <v>-11236868</v>
      </c>
      <c r="R24" s="26">
        <v>-3561243</v>
      </c>
      <c r="S24" s="26">
        <v>-2179335</v>
      </c>
      <c r="T24" s="26">
        <v>-3531886</v>
      </c>
      <c r="U24" s="26">
        <v>-9272464</v>
      </c>
      <c r="V24" s="26">
        <v>-34986192</v>
      </c>
      <c r="W24" s="26">
        <v>-36772381</v>
      </c>
      <c r="X24" s="26">
        <v>1786189</v>
      </c>
      <c r="Y24" s="106">
        <v>-4.86</v>
      </c>
      <c r="Z24" s="28">
        <v>-36772381</v>
      </c>
    </row>
    <row r="25" spans="1:26" ht="13.5">
      <c r="A25" s="226" t="s">
        <v>193</v>
      </c>
      <c r="B25" s="227"/>
      <c r="C25" s="138">
        <f aca="true" t="shared" si="1" ref="C25:X25">SUM(C19:C24)</f>
        <v>-20732146</v>
      </c>
      <c r="D25" s="38">
        <f t="shared" si="1"/>
        <v>-38772381</v>
      </c>
      <c r="E25" s="39">
        <f t="shared" si="1"/>
        <v>-38772381</v>
      </c>
      <c r="F25" s="39">
        <f t="shared" si="1"/>
        <v>-22641544</v>
      </c>
      <c r="G25" s="39">
        <f t="shared" si="1"/>
        <v>-16156504</v>
      </c>
      <c r="H25" s="39">
        <f t="shared" si="1"/>
        <v>3653959</v>
      </c>
      <c r="I25" s="39">
        <f t="shared" si="1"/>
        <v>-35144089</v>
      </c>
      <c r="J25" s="39">
        <f t="shared" si="1"/>
        <v>-3222578</v>
      </c>
      <c r="K25" s="39">
        <f t="shared" si="1"/>
        <v>3614180</v>
      </c>
      <c r="L25" s="39">
        <f t="shared" si="1"/>
        <v>-16447300</v>
      </c>
      <c r="M25" s="39">
        <f t="shared" si="1"/>
        <v>-16055698</v>
      </c>
      <c r="N25" s="39">
        <f t="shared" si="1"/>
        <v>490657</v>
      </c>
      <c r="O25" s="39">
        <f t="shared" si="1"/>
        <v>5727361</v>
      </c>
      <c r="P25" s="39">
        <f t="shared" si="1"/>
        <v>-1634040</v>
      </c>
      <c r="Q25" s="39">
        <f t="shared" si="1"/>
        <v>4583978</v>
      </c>
      <c r="R25" s="39">
        <f t="shared" si="1"/>
        <v>-8968461</v>
      </c>
      <c r="S25" s="39">
        <f t="shared" si="1"/>
        <v>3474517</v>
      </c>
      <c r="T25" s="39">
        <f t="shared" si="1"/>
        <v>5842876</v>
      </c>
      <c r="U25" s="39">
        <f t="shared" si="1"/>
        <v>348932</v>
      </c>
      <c r="V25" s="39">
        <f t="shared" si="1"/>
        <v>-46266877</v>
      </c>
      <c r="W25" s="39">
        <f t="shared" si="1"/>
        <v>-38772381</v>
      </c>
      <c r="X25" s="39">
        <f t="shared" si="1"/>
        <v>-7494496</v>
      </c>
      <c r="Y25" s="140">
        <f>+IF(W25&lt;&gt;0,+(X25/W25)*100,0)</f>
        <v>19.329470635295777</v>
      </c>
      <c r="Z25" s="40">
        <f>SUM(Z19:Z24)</f>
        <v>-38772381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7609549</v>
      </c>
      <c r="D36" s="65">
        <f t="shared" si="3"/>
        <v>-13376379</v>
      </c>
      <c r="E36" s="66">
        <f t="shared" si="3"/>
        <v>-13376379</v>
      </c>
      <c r="F36" s="66">
        <f t="shared" si="3"/>
        <v>-4783625</v>
      </c>
      <c r="G36" s="66">
        <f t="shared" si="3"/>
        <v>-353883</v>
      </c>
      <c r="H36" s="66">
        <f t="shared" si="3"/>
        <v>6121096</v>
      </c>
      <c r="I36" s="66">
        <f t="shared" si="3"/>
        <v>983588</v>
      </c>
      <c r="J36" s="66">
        <f t="shared" si="3"/>
        <v>-5977700</v>
      </c>
      <c r="K36" s="66">
        <f t="shared" si="3"/>
        <v>5546513</v>
      </c>
      <c r="L36" s="66">
        <f t="shared" si="3"/>
        <v>751392</v>
      </c>
      <c r="M36" s="66">
        <f t="shared" si="3"/>
        <v>320205</v>
      </c>
      <c r="N36" s="66">
        <f t="shared" si="3"/>
        <v>5309180</v>
      </c>
      <c r="O36" s="66">
        <f t="shared" si="3"/>
        <v>2547065</v>
      </c>
      <c r="P36" s="66">
        <f t="shared" si="3"/>
        <v>13263293</v>
      </c>
      <c r="Q36" s="66">
        <f t="shared" si="3"/>
        <v>21119538</v>
      </c>
      <c r="R36" s="66">
        <f t="shared" si="3"/>
        <v>-16637222</v>
      </c>
      <c r="S36" s="66">
        <f t="shared" si="3"/>
        <v>-1818720</v>
      </c>
      <c r="T36" s="66">
        <f t="shared" si="3"/>
        <v>-741714</v>
      </c>
      <c r="U36" s="66">
        <f t="shared" si="3"/>
        <v>-19197656</v>
      </c>
      <c r="V36" s="66">
        <f t="shared" si="3"/>
        <v>3225675</v>
      </c>
      <c r="W36" s="66">
        <f t="shared" si="3"/>
        <v>-13376379</v>
      </c>
      <c r="X36" s="66">
        <f t="shared" si="3"/>
        <v>16602054</v>
      </c>
      <c r="Y36" s="103">
        <f>+IF(W36&lt;&gt;0,+(X36/W36)*100,0)</f>
        <v>-124.11470996747327</v>
      </c>
      <c r="Z36" s="68">
        <f>+Z15+Z25+Z34</f>
        <v>-13376379</v>
      </c>
    </row>
    <row r="37" spans="1:26" ht="13.5">
      <c r="A37" s="225" t="s">
        <v>201</v>
      </c>
      <c r="B37" s="158" t="s">
        <v>95</v>
      </c>
      <c r="C37" s="119"/>
      <c r="D37" s="65">
        <v>1000000</v>
      </c>
      <c r="E37" s="66">
        <v>1000000</v>
      </c>
      <c r="F37" s="66">
        <v>7611161</v>
      </c>
      <c r="G37" s="66">
        <v>2827536</v>
      </c>
      <c r="H37" s="66">
        <v>2473653</v>
      </c>
      <c r="I37" s="66">
        <v>7611161</v>
      </c>
      <c r="J37" s="66">
        <v>8594749</v>
      </c>
      <c r="K37" s="66">
        <v>2617049</v>
      </c>
      <c r="L37" s="66">
        <v>8163562</v>
      </c>
      <c r="M37" s="66">
        <v>8594749</v>
      </c>
      <c r="N37" s="66">
        <v>8914954</v>
      </c>
      <c r="O37" s="66">
        <v>14224134</v>
      </c>
      <c r="P37" s="66">
        <v>16771199</v>
      </c>
      <c r="Q37" s="66">
        <v>8914954</v>
      </c>
      <c r="R37" s="66">
        <v>30034492</v>
      </c>
      <c r="S37" s="66">
        <v>13397270</v>
      </c>
      <c r="T37" s="66">
        <v>11578550</v>
      </c>
      <c r="U37" s="66">
        <v>30034492</v>
      </c>
      <c r="V37" s="66">
        <v>7611161</v>
      </c>
      <c r="W37" s="66">
        <v>1000000</v>
      </c>
      <c r="X37" s="66">
        <v>6611161</v>
      </c>
      <c r="Y37" s="103">
        <v>661.12</v>
      </c>
      <c r="Z37" s="68">
        <v>1000000</v>
      </c>
    </row>
    <row r="38" spans="1:26" ht="13.5">
      <c r="A38" s="243" t="s">
        <v>202</v>
      </c>
      <c r="B38" s="232" t="s">
        <v>95</v>
      </c>
      <c r="C38" s="233">
        <v>7609549</v>
      </c>
      <c r="D38" s="234">
        <v>-12376379</v>
      </c>
      <c r="E38" s="235">
        <v>-12376379</v>
      </c>
      <c r="F38" s="235">
        <v>2827536</v>
      </c>
      <c r="G38" s="235">
        <v>2473653</v>
      </c>
      <c r="H38" s="235">
        <v>8594749</v>
      </c>
      <c r="I38" s="235">
        <v>8594749</v>
      </c>
      <c r="J38" s="235">
        <v>2617049</v>
      </c>
      <c r="K38" s="235">
        <v>8163562</v>
      </c>
      <c r="L38" s="235">
        <v>8914954</v>
      </c>
      <c r="M38" s="235">
        <v>8914954</v>
      </c>
      <c r="N38" s="235">
        <v>14224134</v>
      </c>
      <c r="O38" s="235">
        <v>16771199</v>
      </c>
      <c r="P38" s="235">
        <v>30034492</v>
      </c>
      <c r="Q38" s="235">
        <v>30034492</v>
      </c>
      <c r="R38" s="235">
        <v>13397270</v>
      </c>
      <c r="S38" s="235">
        <v>11578550</v>
      </c>
      <c r="T38" s="235">
        <v>10836836</v>
      </c>
      <c r="U38" s="235">
        <v>10836836</v>
      </c>
      <c r="V38" s="235">
        <v>10836836</v>
      </c>
      <c r="W38" s="235">
        <v>-12376379</v>
      </c>
      <c r="X38" s="235">
        <v>23213215</v>
      </c>
      <c r="Y38" s="236">
        <v>-187.56</v>
      </c>
      <c r="Z38" s="237">
        <v>-12376379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2011-08-12T15:56:14Z</dcterms:created>
  <dcterms:modified xsi:type="dcterms:W3CDTF">2011-08-12T15:56:14Z</dcterms:modified>
  <cp:category/>
  <cp:version/>
  <cp:contentType/>
  <cp:contentStatus/>
</cp:coreProperties>
</file>