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<sst xmlns="http://schemas.openxmlformats.org/spreadsheetml/2006/main" count="497" uniqueCount="248">
  <si>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Mfolozi(KZN281)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</si>
  <si>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</si>
  <si>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</si>
  <si>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</si>
  <si>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</si>
  <si>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</si>
  <si>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</si>
  <si>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</si>
  <si>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</si>
  <si>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</si>
  <si>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</si>
  <si>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</si>
  <si>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</si>
  <si>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</si>
  <si>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</si>
  <si>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</si>
  <si>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</si>
  <si>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</si>
  <si>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</si>
  <si>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</si>
  <si>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</si>
  <si>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</si>
  <si>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</si>
  <si>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</si>
  <si>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</si>
  <si>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</si>
  <si>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</si>
  <si>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</si>
  <si>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</si>
  <si>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</si>
  <si>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</si>
  <si>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</si>
  <si>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</si>
  <si>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</si>
  <si>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</si>
  <si>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</si>
  <si>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</si>
  <si>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</si>
  <si>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</si>
  <si>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</si>
  <si>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</si>
  <si>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</si>
  <si>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</si>
  <si>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</si>
  <si>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</si>
  <si>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</si>
  <si>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</si>
  <si>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</si>
  <si>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</si>
  <si>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</si>
  <si>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</si>
  <si>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</si>
  <si>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</si>
  <si>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</si>
  <si>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</si>
  <si>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</si>
  <si>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</si>
  <si>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</si>
  <si>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</si>
  <si>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</si>
  <si>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</si>
  <si>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</si>
  <si>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</si>
  <si>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</si>
  <si>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</si>
  <si>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</si>
  <si>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</si>
  <si>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</si>
  <si>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</si>
  <si>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</si>
  <si>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</si>
  <si>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</si>
  <si>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</si>
  <si>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</si>
  <si>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</si>
  <si>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</si>
  <si>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</si>
  <si>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</si>
  <si>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</si>
  <si>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</si>
  <si>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</si>
  <si>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</si>
  <si>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</si>
  <si>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</si>
  <si>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</si>
  <si>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</si>
  <si>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</si>
  <si>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</si>
  <si>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</si>
  <si>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</si>
  <si>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</si>
  <si>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</si>
  <si>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</si>
  <si>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</si>
  <si>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</si>
  <si>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</si>
  <si>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</si>
  <si>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</si>
  <si>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</si>
  <si>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</si>
  <si>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</si>
  <si>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</si>
  <si>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</si>
  <si>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</si>
  <si>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</si>
  <si>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</si>
  <si>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</si>
  <si>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</si>
  <si>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</si>
  <si>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</si>
  <si>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</si>
  <si>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</si>
  <si>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</si>
  <si>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</si>
  <si>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</si>
  <si>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</si>
  <si>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</si>
  <si>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</si>
  <si>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</si>
  <si>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</si>
  <si>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</si>
  <si>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</si>
  <si>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</si>
  <si>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</si>
  <si>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</si>
  <si>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</si>
  <si>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</si>
  <si>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</si>
  <si>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</si>
  <si>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</si>
  <si>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</si>
  <si>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</si>
  <si>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Mfolozi(KZN281)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</si>
  <si>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</si>
  <si>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</si>
  <si>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</si>
  <si>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</si>
  <si>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</si>
  <si>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</si>
  <si>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</si>
  <si>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</si>
  <si>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</si>
  <si>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Mfolozi(KZN281)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</si>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</sst>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2201239</v>
      </c>
      <c r="C5" s="25">
        <v>3975950</v>
      </c>
      <c r="D5" s="26">
        <v>3975950</v>
      </c>
      <c r="E5" s="26">
        <v>311009</v>
      </c>
      <c r="F5" s="26">
        <v>310828</v>
      </c>
      <c r="G5" s="26">
        <v>310704</v>
      </c>
      <c r="H5" s="26">
        <v>932541</v>
      </c>
      <c r="I5" s="26">
        <v>310704</v>
      </c>
      <c r="J5" s="26">
        <v>310704</v>
      </c>
      <c r="K5" s="26">
        <v>310704</v>
      </c>
      <c r="L5" s="26">
        <v>932112</v>
      </c>
      <c r="M5" s="26">
        <v>309008</v>
      </c>
      <c r="N5" s="26">
        <v>308549</v>
      </c>
      <c r="O5" s="26">
        <v>2042309</v>
      </c>
      <c r="P5" s="26">
        <v>2659866</v>
      </c>
      <c r="Q5" s="26">
        <v>308549</v>
      </c>
      <c r="R5" s="26">
        <v>308549</v>
      </c>
      <c r="S5" s="26">
        <v>308549</v>
      </c>
      <c r="T5" s="26">
        <v>925647</v>
      </c>
      <c r="U5" s="26">
        <v>5450166</v>
      </c>
      <c r="V5" s="26">
        <v>3975950</v>
      </c>
      <c r="W5" s="26">
        <v>1474216</v>
      </c>
      <c r="X5" s="27">
        <v>37.08</v>
      </c>
      <c r="Y5" s="28">
        <v>3975950</v>
      </c>
    </row>
    <row r="6" spans="1:25" ht="13.5">
      <c r="A6" s="24" t="s">
        <v>31</v>
      </c>
      <c r="B6" s="2">
        <v>195187</v>
      </c>
      <c r="C6" s="25">
        <v>207748</v>
      </c>
      <c r="D6" s="26">
        <v>207748</v>
      </c>
      <c r="E6" s="26">
        <v>17597</v>
      </c>
      <c r="F6" s="26">
        <v>17597</v>
      </c>
      <c r="G6" s="26">
        <v>17564</v>
      </c>
      <c r="H6" s="26">
        <v>52758</v>
      </c>
      <c r="I6" s="26">
        <v>17619</v>
      </c>
      <c r="J6" s="26">
        <v>17619</v>
      </c>
      <c r="K6" s="26">
        <v>17619</v>
      </c>
      <c r="L6" s="26">
        <v>52857</v>
      </c>
      <c r="M6" s="26">
        <v>17587</v>
      </c>
      <c r="N6" s="26">
        <v>17587</v>
      </c>
      <c r="O6" s="26">
        <v>17587</v>
      </c>
      <c r="P6" s="26">
        <v>52761</v>
      </c>
      <c r="Q6" s="26">
        <v>17558</v>
      </c>
      <c r="R6" s="26">
        <v>17558</v>
      </c>
      <c r="S6" s="26">
        <v>17558</v>
      </c>
      <c r="T6" s="26">
        <v>52674</v>
      </c>
      <c r="U6" s="26">
        <v>211050</v>
      </c>
      <c r="V6" s="26">
        <v>207748</v>
      </c>
      <c r="W6" s="26">
        <v>3302</v>
      </c>
      <c r="X6" s="27">
        <v>1.59</v>
      </c>
      <c r="Y6" s="28">
        <v>207748</v>
      </c>
    </row>
    <row r="7" spans="1:25" ht="13.5">
      <c r="A7" s="24" t="s">
        <v>32</v>
      </c>
      <c r="B7" s="2">
        <v>86930</v>
      </c>
      <c r="C7" s="25">
        <v>60000</v>
      </c>
      <c r="D7" s="26">
        <v>60000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7051</v>
      </c>
      <c r="K7" s="26">
        <v>0</v>
      </c>
      <c r="L7" s="26">
        <v>7051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7051</v>
      </c>
      <c r="V7" s="26">
        <v>60000</v>
      </c>
      <c r="W7" s="26">
        <v>-52949</v>
      </c>
      <c r="X7" s="27">
        <v>-88.25</v>
      </c>
      <c r="Y7" s="28">
        <v>60000</v>
      </c>
    </row>
    <row r="8" spans="1:25" ht="13.5">
      <c r="A8" s="24" t="s">
        <v>33</v>
      </c>
      <c r="B8" s="2">
        <v>27447375</v>
      </c>
      <c r="C8" s="25">
        <v>33190933</v>
      </c>
      <c r="D8" s="26">
        <v>33190933</v>
      </c>
      <c r="E8" s="26">
        <v>14217056</v>
      </c>
      <c r="F8" s="26">
        <v>750000</v>
      </c>
      <c r="G8" s="26">
        <v>2000000</v>
      </c>
      <c r="H8" s="26">
        <v>16967056</v>
      </c>
      <c r="I8" s="26">
        <v>0</v>
      </c>
      <c r="J8" s="26">
        <v>0</v>
      </c>
      <c r="K8" s="26">
        <v>10414000</v>
      </c>
      <c r="L8" s="26">
        <v>10414000</v>
      </c>
      <c r="M8" s="26">
        <v>0</v>
      </c>
      <c r="N8" s="26">
        <v>0</v>
      </c>
      <c r="O8" s="26">
        <v>7810233</v>
      </c>
      <c r="P8" s="26">
        <v>7810233</v>
      </c>
      <c r="Q8" s="26">
        <v>0</v>
      </c>
      <c r="R8" s="26">
        <v>0</v>
      </c>
      <c r="S8" s="26">
        <v>0</v>
      </c>
      <c r="T8" s="26">
        <v>0</v>
      </c>
      <c r="U8" s="26">
        <v>35191289</v>
      </c>
      <c r="V8" s="26">
        <v>33190933</v>
      </c>
      <c r="W8" s="26">
        <v>2000356</v>
      </c>
      <c r="X8" s="27">
        <v>6.03</v>
      </c>
      <c r="Y8" s="28">
        <v>33190933</v>
      </c>
    </row>
    <row r="9" spans="1:25" ht="13.5">
      <c r="A9" s="24" t="s">
        <v>34</v>
      </c>
      <c r="B9" s="2">
        <v>2492057</v>
      </c>
      <c r="C9" s="25">
        <v>2805500</v>
      </c>
      <c r="D9" s="26">
        <v>2920500</v>
      </c>
      <c r="E9" s="26">
        <v>1324001</v>
      </c>
      <c r="F9" s="26">
        <v>28987</v>
      </c>
      <c r="G9" s="26">
        <v>57703</v>
      </c>
      <c r="H9" s="26">
        <v>1410691</v>
      </c>
      <c r="I9" s="26">
        <v>173521</v>
      </c>
      <c r="J9" s="26">
        <v>55770</v>
      </c>
      <c r="K9" s="26">
        <v>1024777</v>
      </c>
      <c r="L9" s="26">
        <v>1254068</v>
      </c>
      <c r="M9" s="26">
        <v>30516</v>
      </c>
      <c r="N9" s="26">
        <v>218899</v>
      </c>
      <c r="O9" s="26">
        <v>238807</v>
      </c>
      <c r="P9" s="26">
        <v>488222</v>
      </c>
      <c r="Q9" s="26">
        <v>1355189</v>
      </c>
      <c r="R9" s="26">
        <v>40969</v>
      </c>
      <c r="S9" s="26">
        <v>1153577</v>
      </c>
      <c r="T9" s="26">
        <v>2549735</v>
      </c>
      <c r="U9" s="26">
        <v>5702716</v>
      </c>
      <c r="V9" s="26">
        <v>2920500</v>
      </c>
      <c r="W9" s="26">
        <v>2782216</v>
      </c>
      <c r="X9" s="27">
        <v>95.27</v>
      </c>
      <c r="Y9" s="28">
        <v>2920500</v>
      </c>
    </row>
    <row r="10" spans="1:25" ht="25.5">
      <c r="A10" s="29" t="s">
        <v>212</v>
      </c>
      <c r="B10" s="30">
        <f>SUM(B5:B9)</f>
        <v>32422788</v>
      </c>
      <c r="C10" s="31">
        <f aca="true" t="shared" si="0" ref="C10:Y10">SUM(C5:C9)</f>
        <v>40240131</v>
      </c>
      <c r="D10" s="32">
        <f t="shared" si="0"/>
        <v>40355131</v>
      </c>
      <c r="E10" s="32">
        <f t="shared" si="0"/>
        <v>15869663</v>
      </c>
      <c r="F10" s="32">
        <f t="shared" si="0"/>
        <v>1107412</v>
      </c>
      <c r="G10" s="32">
        <f t="shared" si="0"/>
        <v>2385971</v>
      </c>
      <c r="H10" s="32">
        <f t="shared" si="0"/>
        <v>19363046</v>
      </c>
      <c r="I10" s="32">
        <f t="shared" si="0"/>
        <v>501844</v>
      </c>
      <c r="J10" s="32">
        <f t="shared" si="0"/>
        <v>391144</v>
      </c>
      <c r="K10" s="32">
        <f t="shared" si="0"/>
        <v>11767100</v>
      </c>
      <c r="L10" s="32">
        <f t="shared" si="0"/>
        <v>12660088</v>
      </c>
      <c r="M10" s="32">
        <f t="shared" si="0"/>
        <v>357111</v>
      </c>
      <c r="N10" s="32">
        <f t="shared" si="0"/>
        <v>545035</v>
      </c>
      <c r="O10" s="32">
        <f t="shared" si="0"/>
        <v>10108936</v>
      </c>
      <c r="P10" s="32">
        <f t="shared" si="0"/>
        <v>11011082</v>
      </c>
      <c r="Q10" s="32">
        <f t="shared" si="0"/>
        <v>1681296</v>
      </c>
      <c r="R10" s="32">
        <f t="shared" si="0"/>
        <v>367076</v>
      </c>
      <c r="S10" s="32">
        <f t="shared" si="0"/>
        <v>1479684</v>
      </c>
      <c r="T10" s="32">
        <f t="shared" si="0"/>
        <v>3528056</v>
      </c>
      <c r="U10" s="32">
        <f t="shared" si="0"/>
        <v>46562272</v>
      </c>
      <c r="V10" s="32">
        <f t="shared" si="0"/>
        <v>40355131</v>
      </c>
      <c r="W10" s="32">
        <f t="shared" si="0"/>
        <v>6207141</v>
      </c>
      <c r="X10" s="33">
        <f>+IF(V10&lt;&gt;0,(W10/V10)*100,0)</f>
        <v>15.381293149562566</v>
      </c>
      <c r="Y10" s="34">
        <f t="shared" si="0"/>
        <v>40355131</v>
      </c>
    </row>
    <row r="11" spans="1:25" ht="13.5">
      <c r="A11" s="24" t="s">
        <v>36</v>
      </c>
      <c r="B11" s="2">
        <v>12651990</v>
      </c>
      <c r="C11" s="25">
        <v>14821987</v>
      </c>
      <c r="D11" s="26">
        <v>14820984</v>
      </c>
      <c r="E11" s="26">
        <v>1691718</v>
      </c>
      <c r="F11" s="26">
        <v>1280034</v>
      </c>
      <c r="G11" s="26">
        <v>1130601</v>
      </c>
      <c r="H11" s="26">
        <v>4102353</v>
      </c>
      <c r="I11" s="26">
        <v>1499532</v>
      </c>
      <c r="J11" s="26">
        <v>7045993</v>
      </c>
      <c r="K11" s="26">
        <v>1284838</v>
      </c>
      <c r="L11" s="26">
        <v>9830363</v>
      </c>
      <c r="M11" s="26">
        <v>911962</v>
      </c>
      <c r="N11" s="26">
        <v>1734929</v>
      </c>
      <c r="O11" s="26">
        <v>1350674</v>
      </c>
      <c r="P11" s="26">
        <v>3997565</v>
      </c>
      <c r="Q11" s="26">
        <v>1993196</v>
      </c>
      <c r="R11" s="26">
        <v>1273503</v>
      </c>
      <c r="S11" s="26">
        <v>1327284</v>
      </c>
      <c r="T11" s="26">
        <v>4593983</v>
      </c>
      <c r="U11" s="26">
        <v>22524264</v>
      </c>
      <c r="V11" s="26">
        <v>14820984</v>
      </c>
      <c r="W11" s="26">
        <v>7703280</v>
      </c>
      <c r="X11" s="27">
        <v>51.98</v>
      </c>
      <c r="Y11" s="28">
        <v>14820984</v>
      </c>
    </row>
    <row r="12" spans="1:25" ht="13.5">
      <c r="A12" s="24" t="s">
        <v>37</v>
      </c>
      <c r="B12" s="2">
        <v>4377294</v>
      </c>
      <c r="C12" s="25">
        <v>4794247</v>
      </c>
      <c r="D12" s="26">
        <v>4794247</v>
      </c>
      <c r="E12" s="26">
        <v>361307</v>
      </c>
      <c r="F12" s="26">
        <v>144480</v>
      </c>
      <c r="G12" s="26">
        <v>338713</v>
      </c>
      <c r="H12" s="26">
        <v>844500</v>
      </c>
      <c r="I12" s="26">
        <v>350026</v>
      </c>
      <c r="J12" s="26">
        <v>1244261</v>
      </c>
      <c r="K12" s="26">
        <v>261823</v>
      </c>
      <c r="L12" s="26">
        <v>1856110</v>
      </c>
      <c r="M12" s="26">
        <v>255415</v>
      </c>
      <c r="N12" s="26">
        <v>371420</v>
      </c>
      <c r="O12" s="26">
        <v>267507</v>
      </c>
      <c r="P12" s="26">
        <v>894342</v>
      </c>
      <c r="Q12" s="26">
        <v>349881</v>
      </c>
      <c r="R12" s="26">
        <v>349881</v>
      </c>
      <c r="S12" s="26">
        <v>443863</v>
      </c>
      <c r="T12" s="26">
        <v>1143625</v>
      </c>
      <c r="U12" s="26">
        <v>4738577</v>
      </c>
      <c r="V12" s="26">
        <v>4794247</v>
      </c>
      <c r="W12" s="26">
        <v>-55670</v>
      </c>
      <c r="X12" s="27">
        <v>-1.16</v>
      </c>
      <c r="Y12" s="28">
        <v>4794247</v>
      </c>
    </row>
    <row r="13" spans="1:25" ht="13.5">
      <c r="A13" s="24" t="s">
        <v>213</v>
      </c>
      <c r="B13" s="2">
        <v>1603126</v>
      </c>
      <c r="C13" s="25">
        <v>1200000</v>
      </c>
      <c r="D13" s="26">
        <v>1200000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1200000</v>
      </c>
      <c r="W13" s="26">
        <v>-1200000</v>
      </c>
      <c r="X13" s="27">
        <v>-100</v>
      </c>
      <c r="Y13" s="28">
        <v>1200000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175929</v>
      </c>
      <c r="O15" s="26">
        <v>150752</v>
      </c>
      <c r="P15" s="26">
        <v>326681</v>
      </c>
      <c r="Q15" s="26">
        <v>0</v>
      </c>
      <c r="R15" s="26">
        <v>0</v>
      </c>
      <c r="S15" s="26">
        <v>0</v>
      </c>
      <c r="T15" s="26">
        <v>0</v>
      </c>
      <c r="U15" s="26">
        <v>326681</v>
      </c>
      <c r="V15" s="26">
        <v>0</v>
      </c>
      <c r="W15" s="26">
        <v>326681</v>
      </c>
      <c r="X15" s="27">
        <v>0</v>
      </c>
      <c r="Y15" s="28">
        <v>0</v>
      </c>
    </row>
    <row r="16" spans="1:25" ht="13.5">
      <c r="A16" s="35" t="s">
        <v>41</v>
      </c>
      <c r="B16" s="2">
        <v>0</v>
      </c>
      <c r="C16" s="25">
        <v>0</v>
      </c>
      <c r="D16" s="26">
        <v>195000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195000</v>
      </c>
      <c r="W16" s="26">
        <v>-195000</v>
      </c>
      <c r="X16" s="27">
        <v>-100</v>
      </c>
      <c r="Y16" s="28">
        <v>195000</v>
      </c>
    </row>
    <row r="17" spans="1:25" ht="13.5">
      <c r="A17" s="24" t="s">
        <v>42</v>
      </c>
      <c r="B17" s="2">
        <v>14017735</v>
      </c>
      <c r="C17" s="25">
        <v>16643900</v>
      </c>
      <c r="D17" s="26">
        <v>17564900</v>
      </c>
      <c r="E17" s="26">
        <v>11214034</v>
      </c>
      <c r="F17" s="26">
        <v>1024881</v>
      </c>
      <c r="G17" s="26">
        <v>12037134</v>
      </c>
      <c r="H17" s="26">
        <v>24276049</v>
      </c>
      <c r="I17" s="26">
        <v>1443961</v>
      </c>
      <c r="J17" s="26">
        <v>3984623</v>
      </c>
      <c r="K17" s="26">
        <v>7790407</v>
      </c>
      <c r="L17" s="26">
        <v>13218991</v>
      </c>
      <c r="M17" s="26">
        <v>1478608</v>
      </c>
      <c r="N17" s="26">
        <v>4790363</v>
      </c>
      <c r="O17" s="26">
        <v>5294016</v>
      </c>
      <c r="P17" s="26">
        <v>11562987</v>
      </c>
      <c r="Q17" s="26">
        <v>6954638</v>
      </c>
      <c r="R17" s="26">
        <v>1561811</v>
      </c>
      <c r="S17" s="26">
        <v>1377142</v>
      </c>
      <c r="T17" s="26">
        <v>9893591</v>
      </c>
      <c r="U17" s="26">
        <v>58951618</v>
      </c>
      <c r="V17" s="26">
        <v>17564900</v>
      </c>
      <c r="W17" s="26">
        <v>41386718</v>
      </c>
      <c r="X17" s="27">
        <v>235.62</v>
      </c>
      <c r="Y17" s="28">
        <v>17564900</v>
      </c>
    </row>
    <row r="18" spans="1:25" ht="13.5">
      <c r="A18" s="36" t="s">
        <v>43</v>
      </c>
      <c r="B18" s="37">
        <f>SUM(B11:B17)</f>
        <v>32650145</v>
      </c>
      <c r="C18" s="38">
        <f aca="true" t="shared" si="1" ref="C18:Y18">SUM(C11:C17)</f>
        <v>37460134</v>
      </c>
      <c r="D18" s="39">
        <f t="shared" si="1"/>
        <v>38575131</v>
      </c>
      <c r="E18" s="39">
        <f t="shared" si="1"/>
        <v>13267059</v>
      </c>
      <c r="F18" s="39">
        <f t="shared" si="1"/>
        <v>2449395</v>
      </c>
      <c r="G18" s="39">
        <f t="shared" si="1"/>
        <v>13506448</v>
      </c>
      <c r="H18" s="39">
        <f t="shared" si="1"/>
        <v>29222902</v>
      </c>
      <c r="I18" s="39">
        <f t="shared" si="1"/>
        <v>3293519</v>
      </c>
      <c r="J18" s="39">
        <f t="shared" si="1"/>
        <v>12274877</v>
      </c>
      <c r="K18" s="39">
        <f t="shared" si="1"/>
        <v>9337068</v>
      </c>
      <c r="L18" s="39">
        <f t="shared" si="1"/>
        <v>24905464</v>
      </c>
      <c r="M18" s="39">
        <f t="shared" si="1"/>
        <v>2645985</v>
      </c>
      <c r="N18" s="39">
        <f t="shared" si="1"/>
        <v>7072641</v>
      </c>
      <c r="O18" s="39">
        <f t="shared" si="1"/>
        <v>7062949</v>
      </c>
      <c r="P18" s="39">
        <f t="shared" si="1"/>
        <v>16781575</v>
      </c>
      <c r="Q18" s="39">
        <f t="shared" si="1"/>
        <v>9297715</v>
      </c>
      <c r="R18" s="39">
        <f t="shared" si="1"/>
        <v>3185195</v>
      </c>
      <c r="S18" s="39">
        <f t="shared" si="1"/>
        <v>3148289</v>
      </c>
      <c r="T18" s="39">
        <f t="shared" si="1"/>
        <v>15631199</v>
      </c>
      <c r="U18" s="39">
        <f t="shared" si="1"/>
        <v>86541140</v>
      </c>
      <c r="V18" s="39">
        <f t="shared" si="1"/>
        <v>38575131</v>
      </c>
      <c r="W18" s="39">
        <f t="shared" si="1"/>
        <v>47966009</v>
      </c>
      <c r="X18" s="33">
        <f>+IF(V18&lt;&gt;0,(W18/V18)*100,0)</f>
        <v>124.34438395037466</v>
      </c>
      <c r="Y18" s="40">
        <f t="shared" si="1"/>
        <v>38575131</v>
      </c>
    </row>
    <row r="19" spans="1:25" ht="13.5">
      <c r="A19" s="36" t="s">
        <v>44</v>
      </c>
      <c r="B19" s="41">
        <f>+B10-B18</f>
        <v>-227357</v>
      </c>
      <c r="C19" s="42">
        <f aca="true" t="shared" si="2" ref="C19:Y19">+C10-C18</f>
        <v>2779997</v>
      </c>
      <c r="D19" s="43">
        <f t="shared" si="2"/>
        <v>1780000</v>
      </c>
      <c r="E19" s="43">
        <f t="shared" si="2"/>
        <v>2602604</v>
      </c>
      <c r="F19" s="43">
        <f t="shared" si="2"/>
        <v>-1341983</v>
      </c>
      <c r="G19" s="43">
        <f t="shared" si="2"/>
        <v>-11120477</v>
      </c>
      <c r="H19" s="43">
        <f t="shared" si="2"/>
        <v>-9859856</v>
      </c>
      <c r="I19" s="43">
        <f t="shared" si="2"/>
        <v>-2791675</v>
      </c>
      <c r="J19" s="43">
        <f t="shared" si="2"/>
        <v>-11883733</v>
      </c>
      <c r="K19" s="43">
        <f t="shared" si="2"/>
        <v>2430032</v>
      </c>
      <c r="L19" s="43">
        <f t="shared" si="2"/>
        <v>-12245376</v>
      </c>
      <c r="M19" s="43">
        <f t="shared" si="2"/>
        <v>-2288874</v>
      </c>
      <c r="N19" s="43">
        <f t="shared" si="2"/>
        <v>-6527606</v>
      </c>
      <c r="O19" s="43">
        <f t="shared" si="2"/>
        <v>3045987</v>
      </c>
      <c r="P19" s="43">
        <f t="shared" si="2"/>
        <v>-5770493</v>
      </c>
      <c r="Q19" s="43">
        <f t="shared" si="2"/>
        <v>-7616419</v>
      </c>
      <c r="R19" s="43">
        <f t="shared" si="2"/>
        <v>-2818119</v>
      </c>
      <c r="S19" s="43">
        <f t="shared" si="2"/>
        <v>-1668605</v>
      </c>
      <c r="T19" s="43">
        <f t="shared" si="2"/>
        <v>-12103143</v>
      </c>
      <c r="U19" s="43">
        <f t="shared" si="2"/>
        <v>-39978868</v>
      </c>
      <c r="V19" s="43">
        <f>IF(D10=D18,0,V10-V18)</f>
        <v>1780000</v>
      </c>
      <c r="W19" s="43">
        <f t="shared" si="2"/>
        <v>-41758868</v>
      </c>
      <c r="X19" s="44">
        <f>+IF(V19&lt;&gt;0,(W19/V19)*100,0)</f>
        <v>-2346.003820224719</v>
      </c>
      <c r="Y19" s="45">
        <f t="shared" si="2"/>
        <v>1780000</v>
      </c>
    </row>
    <row r="20" spans="1:25" ht="13.5">
      <c r="A20" s="24" t="s">
        <v>45</v>
      </c>
      <c r="B20" s="2">
        <v>17843259</v>
      </c>
      <c r="C20" s="25">
        <v>12355000</v>
      </c>
      <c r="D20" s="26">
        <v>0</v>
      </c>
      <c r="E20" s="26">
        <v>0</v>
      </c>
      <c r="F20" s="26">
        <v>0</v>
      </c>
      <c r="G20" s="26">
        <v>10656971</v>
      </c>
      <c r="H20" s="26">
        <v>10656971</v>
      </c>
      <c r="I20" s="26">
        <v>0</v>
      </c>
      <c r="J20" s="26">
        <v>0</v>
      </c>
      <c r="K20" s="26">
        <v>2515000</v>
      </c>
      <c r="L20" s="26">
        <v>2515000</v>
      </c>
      <c r="M20" s="26">
        <v>0</v>
      </c>
      <c r="N20" s="26">
        <v>4500000</v>
      </c>
      <c r="O20" s="26">
        <v>5020000</v>
      </c>
      <c r="P20" s="26">
        <v>9520000</v>
      </c>
      <c r="Q20" s="26">
        <v>0</v>
      </c>
      <c r="R20" s="26">
        <v>0</v>
      </c>
      <c r="S20" s="26">
        <v>0</v>
      </c>
      <c r="T20" s="26">
        <v>0</v>
      </c>
      <c r="U20" s="26">
        <v>22691971</v>
      </c>
      <c r="V20" s="26">
        <v>0</v>
      </c>
      <c r="W20" s="26">
        <v>22691971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17615902</v>
      </c>
      <c r="C22" s="53">
        <f aca="true" t="shared" si="3" ref="C22:Y22">SUM(C19:C21)</f>
        <v>15134997</v>
      </c>
      <c r="D22" s="54">
        <f t="shared" si="3"/>
        <v>1780000</v>
      </c>
      <c r="E22" s="54">
        <f t="shared" si="3"/>
        <v>2602604</v>
      </c>
      <c r="F22" s="54">
        <f t="shared" si="3"/>
        <v>-1341983</v>
      </c>
      <c r="G22" s="54">
        <f t="shared" si="3"/>
        <v>-463506</v>
      </c>
      <c r="H22" s="54">
        <f t="shared" si="3"/>
        <v>797115</v>
      </c>
      <c r="I22" s="54">
        <f t="shared" si="3"/>
        <v>-2791675</v>
      </c>
      <c r="J22" s="54">
        <f t="shared" si="3"/>
        <v>-11883733</v>
      </c>
      <c r="K22" s="54">
        <f t="shared" si="3"/>
        <v>4945032</v>
      </c>
      <c r="L22" s="54">
        <f t="shared" si="3"/>
        <v>-9730376</v>
      </c>
      <c r="M22" s="54">
        <f t="shared" si="3"/>
        <v>-2288874</v>
      </c>
      <c r="N22" s="54">
        <f t="shared" si="3"/>
        <v>-2027606</v>
      </c>
      <c r="O22" s="54">
        <f t="shared" si="3"/>
        <v>8065987</v>
      </c>
      <c r="P22" s="54">
        <f t="shared" si="3"/>
        <v>3749507</v>
      </c>
      <c r="Q22" s="54">
        <f t="shared" si="3"/>
        <v>-7616419</v>
      </c>
      <c r="R22" s="54">
        <f t="shared" si="3"/>
        <v>-2818119</v>
      </c>
      <c r="S22" s="54">
        <f t="shared" si="3"/>
        <v>-1668605</v>
      </c>
      <c r="T22" s="54">
        <f t="shared" si="3"/>
        <v>-12103143</v>
      </c>
      <c r="U22" s="54">
        <f t="shared" si="3"/>
        <v>-17286897</v>
      </c>
      <c r="V22" s="54">
        <f t="shared" si="3"/>
        <v>1780000</v>
      </c>
      <c r="W22" s="54">
        <f t="shared" si="3"/>
        <v>-19066897</v>
      </c>
      <c r="X22" s="55">
        <f>+IF(V22&lt;&gt;0,(W22/V22)*100,0)</f>
        <v>-1071.173988764045</v>
      </c>
      <c r="Y22" s="56">
        <f t="shared" si="3"/>
        <v>1780000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17615902</v>
      </c>
      <c r="C24" s="42">
        <f aca="true" t="shared" si="4" ref="C24:Y24">SUM(C22:C23)</f>
        <v>15134997</v>
      </c>
      <c r="D24" s="43">
        <f t="shared" si="4"/>
        <v>1780000</v>
      </c>
      <c r="E24" s="43">
        <f t="shared" si="4"/>
        <v>2602604</v>
      </c>
      <c r="F24" s="43">
        <f t="shared" si="4"/>
        <v>-1341983</v>
      </c>
      <c r="G24" s="43">
        <f t="shared" si="4"/>
        <v>-463506</v>
      </c>
      <c r="H24" s="43">
        <f t="shared" si="4"/>
        <v>797115</v>
      </c>
      <c r="I24" s="43">
        <f t="shared" si="4"/>
        <v>-2791675</v>
      </c>
      <c r="J24" s="43">
        <f t="shared" si="4"/>
        <v>-11883733</v>
      </c>
      <c r="K24" s="43">
        <f t="shared" si="4"/>
        <v>4945032</v>
      </c>
      <c r="L24" s="43">
        <f t="shared" si="4"/>
        <v>-9730376</v>
      </c>
      <c r="M24" s="43">
        <f t="shared" si="4"/>
        <v>-2288874</v>
      </c>
      <c r="N24" s="43">
        <f t="shared" si="4"/>
        <v>-2027606</v>
      </c>
      <c r="O24" s="43">
        <f t="shared" si="4"/>
        <v>8065987</v>
      </c>
      <c r="P24" s="43">
        <f t="shared" si="4"/>
        <v>3749507</v>
      </c>
      <c r="Q24" s="43">
        <f t="shared" si="4"/>
        <v>-7616419</v>
      </c>
      <c r="R24" s="43">
        <f t="shared" si="4"/>
        <v>-2818119</v>
      </c>
      <c r="S24" s="43">
        <f t="shared" si="4"/>
        <v>-1668605</v>
      </c>
      <c r="T24" s="43">
        <f t="shared" si="4"/>
        <v>-12103143</v>
      </c>
      <c r="U24" s="43">
        <f t="shared" si="4"/>
        <v>-17286897</v>
      </c>
      <c r="V24" s="43">
        <f t="shared" si="4"/>
        <v>1780000</v>
      </c>
      <c r="W24" s="43">
        <f t="shared" si="4"/>
        <v>-19066897</v>
      </c>
      <c r="X24" s="44">
        <f>+IF(V24&lt;&gt;0,(W24/V24)*100,0)</f>
        <v>-1071.173988764045</v>
      </c>
      <c r="Y24" s="45">
        <f t="shared" si="4"/>
        <v>1780000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36389703</v>
      </c>
      <c r="C27" s="65">
        <v>15135000</v>
      </c>
      <c r="D27" s="66">
        <v>14135000</v>
      </c>
      <c r="E27" s="66">
        <v>0</v>
      </c>
      <c r="F27" s="66">
        <v>523472</v>
      </c>
      <c r="G27" s="66">
        <v>1475807</v>
      </c>
      <c r="H27" s="66">
        <v>1999279</v>
      </c>
      <c r="I27" s="66">
        <v>1445650</v>
      </c>
      <c r="J27" s="66">
        <v>1093418</v>
      </c>
      <c r="K27" s="66">
        <v>0</v>
      </c>
      <c r="L27" s="66">
        <v>2539068</v>
      </c>
      <c r="M27" s="66">
        <v>0</v>
      </c>
      <c r="N27" s="66">
        <v>1393804</v>
      </c>
      <c r="O27" s="66">
        <v>1923942</v>
      </c>
      <c r="P27" s="66">
        <v>3317746</v>
      </c>
      <c r="Q27" s="66">
        <v>1237183</v>
      </c>
      <c r="R27" s="66">
        <v>393188</v>
      </c>
      <c r="S27" s="66">
        <v>824351</v>
      </c>
      <c r="T27" s="66">
        <v>2454722</v>
      </c>
      <c r="U27" s="66">
        <v>10310815</v>
      </c>
      <c r="V27" s="66">
        <v>14135000</v>
      </c>
      <c r="W27" s="66">
        <v>-3824185</v>
      </c>
      <c r="X27" s="67">
        <v>-27.05</v>
      </c>
      <c r="Y27" s="68">
        <v>14135000</v>
      </c>
    </row>
    <row r="28" spans="1:25" ht="13.5">
      <c r="A28" s="69" t="s">
        <v>45</v>
      </c>
      <c r="B28" s="2">
        <v>0</v>
      </c>
      <c r="C28" s="25">
        <v>0</v>
      </c>
      <c r="D28" s="26">
        <v>12355000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1923942</v>
      </c>
      <c r="P28" s="26">
        <v>1923942</v>
      </c>
      <c r="Q28" s="26">
        <v>1237183</v>
      </c>
      <c r="R28" s="26">
        <v>393188</v>
      </c>
      <c r="S28" s="26">
        <v>824351</v>
      </c>
      <c r="T28" s="26">
        <v>2454722</v>
      </c>
      <c r="U28" s="26">
        <v>4378664</v>
      </c>
      <c r="V28" s="26">
        <v>12355000</v>
      </c>
      <c r="W28" s="26">
        <v>-7976336</v>
      </c>
      <c r="X28" s="27">
        <v>-64.56</v>
      </c>
      <c r="Y28" s="28">
        <v>12355000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7">
        <v>0</v>
      </c>
      <c r="Y31" s="28">
        <v>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0</v>
      </c>
      <c r="D32" s="66">
        <f t="shared" si="5"/>
        <v>12355000</v>
      </c>
      <c r="E32" s="66">
        <f t="shared" si="5"/>
        <v>0</v>
      </c>
      <c r="F32" s="66">
        <f t="shared" si="5"/>
        <v>0</v>
      </c>
      <c r="G32" s="66">
        <f t="shared" si="5"/>
        <v>0</v>
      </c>
      <c r="H32" s="66">
        <f t="shared" si="5"/>
        <v>0</v>
      </c>
      <c r="I32" s="66">
        <f t="shared" si="5"/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1923942</v>
      </c>
      <c r="P32" s="66">
        <f t="shared" si="5"/>
        <v>1923942</v>
      </c>
      <c r="Q32" s="66">
        <f t="shared" si="5"/>
        <v>1237183</v>
      </c>
      <c r="R32" s="66">
        <f t="shared" si="5"/>
        <v>393188</v>
      </c>
      <c r="S32" s="66">
        <f t="shared" si="5"/>
        <v>824351</v>
      </c>
      <c r="T32" s="66">
        <f t="shared" si="5"/>
        <v>2454722</v>
      </c>
      <c r="U32" s="66">
        <f t="shared" si="5"/>
        <v>4378664</v>
      </c>
      <c r="V32" s="66">
        <f t="shared" si="5"/>
        <v>12355000</v>
      </c>
      <c r="W32" s="66">
        <f t="shared" si="5"/>
        <v>-7976336</v>
      </c>
      <c r="X32" s="67">
        <f>+IF(V32&lt;&gt;0,(W32/V32)*100,0)</f>
        <v>-64.55957911776609</v>
      </c>
      <c r="Y32" s="68">
        <f t="shared" si="5"/>
        <v>12355000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5705661</v>
      </c>
      <c r="C35" s="25">
        <v>27069187</v>
      </c>
      <c r="D35" s="26">
        <v>5705660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2273152</v>
      </c>
      <c r="T35" s="26">
        <v>2273152</v>
      </c>
      <c r="U35" s="26">
        <v>2273152</v>
      </c>
      <c r="V35" s="26">
        <v>5705660</v>
      </c>
      <c r="W35" s="26">
        <v>-3432508</v>
      </c>
      <c r="X35" s="27">
        <v>-60.16</v>
      </c>
      <c r="Y35" s="28">
        <v>5705660</v>
      </c>
    </row>
    <row r="36" spans="1:25" ht="13.5">
      <c r="A36" s="24" t="s">
        <v>56</v>
      </c>
      <c r="B36" s="2">
        <v>36217511</v>
      </c>
      <c r="C36" s="25">
        <v>40285717</v>
      </c>
      <c r="D36" s="26">
        <v>36217511</v>
      </c>
      <c r="E36" s="26">
        <v>0</v>
      </c>
      <c r="F36" s="26">
        <v>523472</v>
      </c>
      <c r="G36" s="26">
        <v>952332</v>
      </c>
      <c r="H36" s="26">
        <v>1475804</v>
      </c>
      <c r="I36" s="26">
        <v>1445650</v>
      </c>
      <c r="J36" s="26">
        <v>1093418</v>
      </c>
      <c r="K36" s="26">
        <v>0</v>
      </c>
      <c r="L36" s="26">
        <v>2539068</v>
      </c>
      <c r="M36" s="26">
        <v>0</v>
      </c>
      <c r="N36" s="26">
        <v>1393804</v>
      </c>
      <c r="O36" s="26">
        <v>1923942</v>
      </c>
      <c r="P36" s="26">
        <v>3317746</v>
      </c>
      <c r="Q36" s="26">
        <v>1273183</v>
      </c>
      <c r="R36" s="26">
        <v>393188</v>
      </c>
      <c r="S36" s="26">
        <v>824351</v>
      </c>
      <c r="T36" s="26">
        <v>2490722</v>
      </c>
      <c r="U36" s="26">
        <v>9823340</v>
      </c>
      <c r="V36" s="26">
        <v>36217511</v>
      </c>
      <c r="W36" s="26">
        <v>-26394171</v>
      </c>
      <c r="X36" s="27">
        <v>-72.88</v>
      </c>
      <c r="Y36" s="28">
        <v>36217511</v>
      </c>
    </row>
    <row r="37" spans="1:25" ht="13.5">
      <c r="A37" s="24" t="s">
        <v>57</v>
      </c>
      <c r="B37" s="2">
        <v>22929444</v>
      </c>
      <c r="C37" s="25">
        <v>6195507</v>
      </c>
      <c r="D37" s="26">
        <v>22929444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3864655</v>
      </c>
      <c r="N37" s="26">
        <v>0</v>
      </c>
      <c r="O37" s="26">
        <v>0</v>
      </c>
      <c r="P37" s="26">
        <v>3864655</v>
      </c>
      <c r="Q37" s="26">
        <v>0</v>
      </c>
      <c r="R37" s="26">
        <v>0</v>
      </c>
      <c r="S37" s="26">
        <v>7299727</v>
      </c>
      <c r="T37" s="26">
        <v>7299727</v>
      </c>
      <c r="U37" s="26">
        <v>11164382</v>
      </c>
      <c r="V37" s="26">
        <v>22929444</v>
      </c>
      <c r="W37" s="26">
        <v>-11765062</v>
      </c>
      <c r="X37" s="27">
        <v>-51.31</v>
      </c>
      <c r="Y37" s="28">
        <v>22929444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18993728</v>
      </c>
      <c r="C39" s="25">
        <v>61159397</v>
      </c>
      <c r="D39" s="26">
        <v>18993727</v>
      </c>
      <c r="E39" s="26">
        <v>0</v>
      </c>
      <c r="F39" s="26">
        <v>523472</v>
      </c>
      <c r="G39" s="26">
        <v>952332</v>
      </c>
      <c r="H39" s="26">
        <v>1475804</v>
      </c>
      <c r="I39" s="26">
        <v>1445650</v>
      </c>
      <c r="J39" s="26">
        <v>1093418</v>
      </c>
      <c r="K39" s="26">
        <v>0</v>
      </c>
      <c r="L39" s="26">
        <v>2539068</v>
      </c>
      <c r="M39" s="26">
        <v>0</v>
      </c>
      <c r="N39" s="26">
        <v>1393804</v>
      </c>
      <c r="O39" s="26">
        <v>1923942</v>
      </c>
      <c r="P39" s="26">
        <v>3317746</v>
      </c>
      <c r="Q39" s="26">
        <v>1273183</v>
      </c>
      <c r="R39" s="26">
        <v>393188</v>
      </c>
      <c r="S39" s="26">
        <v>0</v>
      </c>
      <c r="T39" s="26">
        <v>1666371</v>
      </c>
      <c r="U39" s="26">
        <v>8998989</v>
      </c>
      <c r="V39" s="26">
        <v>18993727</v>
      </c>
      <c r="W39" s="26">
        <v>-9994738</v>
      </c>
      <c r="X39" s="27">
        <v>-52.62</v>
      </c>
      <c r="Y39" s="28">
        <v>18993727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16212515</v>
      </c>
      <c r="C42" s="25">
        <v>15135001</v>
      </c>
      <c r="D42" s="26">
        <v>15135001</v>
      </c>
      <c r="E42" s="26">
        <v>6213174</v>
      </c>
      <c r="F42" s="26">
        <v>-1461157</v>
      </c>
      <c r="G42" s="26">
        <v>10806678</v>
      </c>
      <c r="H42" s="26">
        <v>15558695</v>
      </c>
      <c r="I42" s="26">
        <v>-1918437</v>
      </c>
      <c r="J42" s="26">
        <v>383563</v>
      </c>
      <c r="K42" s="26">
        <v>2253535</v>
      </c>
      <c r="L42" s="26">
        <v>718661</v>
      </c>
      <c r="M42" s="26">
        <v>-3101076</v>
      </c>
      <c r="N42" s="26">
        <v>1102229</v>
      </c>
      <c r="O42" s="26">
        <v>9247304</v>
      </c>
      <c r="P42" s="26">
        <v>7248457</v>
      </c>
      <c r="Q42" s="26">
        <v>-7783892</v>
      </c>
      <c r="R42" s="26">
        <v>-115320</v>
      </c>
      <c r="S42" s="26">
        <v>-597713</v>
      </c>
      <c r="T42" s="26">
        <v>-8496925</v>
      </c>
      <c r="U42" s="26">
        <v>15028888</v>
      </c>
      <c r="V42" s="26">
        <v>15135001</v>
      </c>
      <c r="W42" s="26">
        <v>-106113</v>
      </c>
      <c r="X42" s="27">
        <v>-0.7</v>
      </c>
      <c r="Y42" s="28">
        <v>15135001</v>
      </c>
    </row>
    <row r="43" spans="1:25" ht="13.5">
      <c r="A43" s="24" t="s">
        <v>62</v>
      </c>
      <c r="B43" s="2">
        <v>-15827750</v>
      </c>
      <c r="C43" s="25">
        <v>-15135000</v>
      </c>
      <c r="D43" s="26">
        <v>-15135000</v>
      </c>
      <c r="E43" s="26">
        <v>-5743050</v>
      </c>
      <c r="F43" s="26">
        <v>1235542</v>
      </c>
      <c r="G43" s="26">
        <v>-9033603</v>
      </c>
      <c r="H43" s="26">
        <v>-13541111</v>
      </c>
      <c r="I43" s="26">
        <v>17369</v>
      </c>
      <c r="J43" s="26">
        <v>940000</v>
      </c>
      <c r="K43" s="26">
        <v>-194503</v>
      </c>
      <c r="L43" s="26">
        <v>762866</v>
      </c>
      <c r="M43" s="26">
        <v>0</v>
      </c>
      <c r="N43" s="26">
        <v>-1659309</v>
      </c>
      <c r="O43" s="26">
        <v>91736</v>
      </c>
      <c r="P43" s="26">
        <v>-1567573</v>
      </c>
      <c r="Q43" s="26">
        <v>-759208</v>
      </c>
      <c r="R43" s="26">
        <v>0</v>
      </c>
      <c r="S43" s="26">
        <v>-26816</v>
      </c>
      <c r="T43" s="26">
        <v>-786024</v>
      </c>
      <c r="U43" s="26">
        <v>-15131842</v>
      </c>
      <c r="V43" s="26">
        <v>-15135000</v>
      </c>
      <c r="W43" s="26">
        <v>3158</v>
      </c>
      <c r="X43" s="27">
        <v>-0.02</v>
      </c>
      <c r="Y43" s="28">
        <v>-15135000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405808</v>
      </c>
      <c r="C45" s="65">
        <v>112330</v>
      </c>
      <c r="D45" s="66">
        <v>112330</v>
      </c>
      <c r="E45" s="66">
        <v>582453</v>
      </c>
      <c r="F45" s="66">
        <v>356838</v>
      </c>
      <c r="G45" s="66">
        <v>2129913</v>
      </c>
      <c r="H45" s="66">
        <v>2129913</v>
      </c>
      <c r="I45" s="66">
        <v>228845</v>
      </c>
      <c r="J45" s="66">
        <v>1552408</v>
      </c>
      <c r="K45" s="66">
        <v>3611440</v>
      </c>
      <c r="L45" s="66">
        <v>3611440</v>
      </c>
      <c r="M45" s="66">
        <v>510364</v>
      </c>
      <c r="N45" s="66">
        <v>-46716</v>
      </c>
      <c r="O45" s="66">
        <v>9292324</v>
      </c>
      <c r="P45" s="66">
        <v>9292324</v>
      </c>
      <c r="Q45" s="66">
        <v>749224</v>
      </c>
      <c r="R45" s="66">
        <v>633904</v>
      </c>
      <c r="S45" s="66">
        <v>9375</v>
      </c>
      <c r="T45" s="66">
        <v>9375</v>
      </c>
      <c r="U45" s="66">
        <v>9375</v>
      </c>
      <c r="V45" s="66">
        <v>112330</v>
      </c>
      <c r="W45" s="66">
        <v>-102955</v>
      </c>
      <c r="X45" s="67">
        <v>-91.65</v>
      </c>
      <c r="Y45" s="68">
        <v>112330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308190</v>
      </c>
      <c r="C49" s="95">
        <v>227163</v>
      </c>
      <c r="D49" s="20">
        <v>156400</v>
      </c>
      <c r="E49" s="20">
        <v>0</v>
      </c>
      <c r="F49" s="20">
        <v>0</v>
      </c>
      <c r="G49" s="20">
        <v>0</v>
      </c>
      <c r="H49" s="20">
        <v>118924</v>
      </c>
      <c r="I49" s="20">
        <v>0</v>
      </c>
      <c r="J49" s="20">
        <v>0</v>
      </c>
      <c r="K49" s="20">
        <v>0</v>
      </c>
      <c r="L49" s="20">
        <v>88248</v>
      </c>
      <c r="M49" s="20">
        <v>0</v>
      </c>
      <c r="N49" s="20">
        <v>0</v>
      </c>
      <c r="O49" s="20">
        <v>0</v>
      </c>
      <c r="P49" s="20">
        <v>78080</v>
      </c>
      <c r="Q49" s="20">
        <v>0</v>
      </c>
      <c r="R49" s="20">
        <v>0</v>
      </c>
      <c r="S49" s="20">
        <v>0</v>
      </c>
      <c r="T49" s="20">
        <v>73040</v>
      </c>
      <c r="U49" s="20">
        <v>1133269</v>
      </c>
      <c r="V49" s="20">
        <v>2183314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2613069</v>
      </c>
      <c r="C51" s="95">
        <v>989328</v>
      </c>
      <c r="D51" s="20">
        <v>401804</v>
      </c>
      <c r="E51" s="20">
        <v>0</v>
      </c>
      <c r="F51" s="20">
        <v>0</v>
      </c>
      <c r="G51" s="20">
        <v>0</v>
      </c>
      <c r="H51" s="20">
        <v>780457</v>
      </c>
      <c r="I51" s="20">
        <v>0</v>
      </c>
      <c r="J51" s="20">
        <v>0</v>
      </c>
      <c r="K51" s="20">
        <v>0</v>
      </c>
      <c r="L51" s="20">
        <v>399956</v>
      </c>
      <c r="M51" s="20">
        <v>0</v>
      </c>
      <c r="N51" s="20">
        <v>0</v>
      </c>
      <c r="O51" s="20">
        <v>0</v>
      </c>
      <c r="P51" s="20">
        <v>328140</v>
      </c>
      <c r="Q51" s="20">
        <v>0</v>
      </c>
      <c r="R51" s="20">
        <v>0</v>
      </c>
      <c r="S51" s="20">
        <v>0</v>
      </c>
      <c r="T51" s="20">
        <v>394944</v>
      </c>
      <c r="U51" s="20">
        <v>1392029</v>
      </c>
      <c r="V51" s="20">
        <v>7299727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50266047</v>
      </c>
      <c r="D5" s="120">
        <f t="shared" si="0"/>
        <v>40240131</v>
      </c>
      <c r="E5" s="66">
        <f t="shared" si="0"/>
        <v>40355131</v>
      </c>
      <c r="F5" s="66">
        <f t="shared" si="0"/>
        <v>15869663</v>
      </c>
      <c r="G5" s="66">
        <f t="shared" si="0"/>
        <v>1107412</v>
      </c>
      <c r="H5" s="66">
        <f t="shared" si="0"/>
        <v>13042942</v>
      </c>
      <c r="I5" s="66">
        <f t="shared" si="0"/>
        <v>30020017</v>
      </c>
      <c r="J5" s="66">
        <f t="shared" si="0"/>
        <v>501844</v>
      </c>
      <c r="K5" s="66">
        <f t="shared" si="0"/>
        <v>391144</v>
      </c>
      <c r="L5" s="66">
        <f t="shared" si="0"/>
        <v>14282100</v>
      </c>
      <c r="M5" s="66">
        <f t="shared" si="0"/>
        <v>15175088</v>
      </c>
      <c r="N5" s="66">
        <f t="shared" si="0"/>
        <v>357111</v>
      </c>
      <c r="O5" s="66">
        <f t="shared" si="0"/>
        <v>5045035</v>
      </c>
      <c r="P5" s="66">
        <f t="shared" si="0"/>
        <v>15128936</v>
      </c>
      <c r="Q5" s="66">
        <f t="shared" si="0"/>
        <v>20531082</v>
      </c>
      <c r="R5" s="66">
        <f t="shared" si="0"/>
        <v>1681296</v>
      </c>
      <c r="S5" s="66">
        <f t="shared" si="0"/>
        <v>367076</v>
      </c>
      <c r="T5" s="66">
        <f t="shared" si="0"/>
        <v>1479684</v>
      </c>
      <c r="U5" s="66">
        <f t="shared" si="0"/>
        <v>3528056</v>
      </c>
      <c r="V5" s="66">
        <f t="shared" si="0"/>
        <v>69254243</v>
      </c>
      <c r="W5" s="66">
        <f t="shared" si="0"/>
        <v>40355131</v>
      </c>
      <c r="X5" s="66">
        <f t="shared" si="0"/>
        <v>28899112</v>
      </c>
      <c r="Y5" s="103">
        <f>+IF(W5&lt;&gt;0,+(X5/W5)*100,0)</f>
        <v>71.61198906775944</v>
      </c>
      <c r="Z5" s="119">
        <f>SUM(Z6:Z8)</f>
        <v>40355131</v>
      </c>
    </row>
    <row r="6" spans="1:26" ht="13.5">
      <c r="A6" s="104" t="s">
        <v>74</v>
      </c>
      <c r="B6" s="102"/>
      <c r="C6" s="121">
        <v>50266047</v>
      </c>
      <c r="D6" s="122"/>
      <c r="E6" s="26">
        <v>40355131</v>
      </c>
      <c r="F6" s="26">
        <v>15869663</v>
      </c>
      <c r="G6" s="26">
        <v>1107412</v>
      </c>
      <c r="H6" s="26">
        <v>13042942</v>
      </c>
      <c r="I6" s="26">
        <v>30020017</v>
      </c>
      <c r="J6" s="26">
        <v>501844</v>
      </c>
      <c r="K6" s="26">
        <v>391144</v>
      </c>
      <c r="L6" s="26">
        <v>14282100</v>
      </c>
      <c r="M6" s="26">
        <v>15175088</v>
      </c>
      <c r="N6" s="26">
        <v>357111</v>
      </c>
      <c r="O6" s="26">
        <v>5045035</v>
      </c>
      <c r="P6" s="26">
        <v>15128936</v>
      </c>
      <c r="Q6" s="26">
        <v>20531082</v>
      </c>
      <c r="R6" s="26">
        <v>1681296</v>
      </c>
      <c r="S6" s="26">
        <v>367076</v>
      </c>
      <c r="T6" s="26">
        <v>1479684</v>
      </c>
      <c r="U6" s="26">
        <v>3528056</v>
      </c>
      <c r="V6" s="26">
        <v>69254243</v>
      </c>
      <c r="W6" s="26">
        <v>40355131</v>
      </c>
      <c r="X6" s="26">
        <v>28899112</v>
      </c>
      <c r="Y6" s="106">
        <v>71.61</v>
      </c>
      <c r="Z6" s="121">
        <v>40355131</v>
      </c>
    </row>
    <row r="7" spans="1:26" ht="13.5">
      <c r="A7" s="104" t="s">
        <v>75</v>
      </c>
      <c r="B7" s="102"/>
      <c r="C7" s="123"/>
      <c r="D7" s="124">
        <v>37740131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>
        <v>0</v>
      </c>
      <c r="Z7" s="123"/>
    </row>
    <row r="8" spans="1:26" ht="13.5">
      <c r="A8" s="104" t="s">
        <v>76</v>
      </c>
      <c r="B8" s="102"/>
      <c r="C8" s="121"/>
      <c r="D8" s="122">
        <v>2500000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12355000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0</v>
      </c>
      <c r="X15" s="66">
        <f t="shared" si="2"/>
        <v>0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>
        <v>12355000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119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>
        <v>0</v>
      </c>
      <c r="Z21" s="121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50266047</v>
      </c>
      <c r="D25" s="139">
        <f t="shared" si="4"/>
        <v>52595131</v>
      </c>
      <c r="E25" s="39">
        <f t="shared" si="4"/>
        <v>40355131</v>
      </c>
      <c r="F25" s="39">
        <f t="shared" si="4"/>
        <v>15869663</v>
      </c>
      <c r="G25" s="39">
        <f t="shared" si="4"/>
        <v>1107412</v>
      </c>
      <c r="H25" s="39">
        <f t="shared" si="4"/>
        <v>13042942</v>
      </c>
      <c r="I25" s="39">
        <f t="shared" si="4"/>
        <v>30020017</v>
      </c>
      <c r="J25" s="39">
        <f t="shared" si="4"/>
        <v>501844</v>
      </c>
      <c r="K25" s="39">
        <f t="shared" si="4"/>
        <v>391144</v>
      </c>
      <c r="L25" s="39">
        <f t="shared" si="4"/>
        <v>14282100</v>
      </c>
      <c r="M25" s="39">
        <f t="shared" si="4"/>
        <v>15175088</v>
      </c>
      <c r="N25" s="39">
        <f t="shared" si="4"/>
        <v>357111</v>
      </c>
      <c r="O25" s="39">
        <f t="shared" si="4"/>
        <v>5045035</v>
      </c>
      <c r="P25" s="39">
        <f t="shared" si="4"/>
        <v>15128936</v>
      </c>
      <c r="Q25" s="39">
        <f t="shared" si="4"/>
        <v>20531082</v>
      </c>
      <c r="R25" s="39">
        <f t="shared" si="4"/>
        <v>1681296</v>
      </c>
      <c r="S25" s="39">
        <f t="shared" si="4"/>
        <v>367076</v>
      </c>
      <c r="T25" s="39">
        <f t="shared" si="4"/>
        <v>1479684</v>
      </c>
      <c r="U25" s="39">
        <f t="shared" si="4"/>
        <v>3528056</v>
      </c>
      <c r="V25" s="39">
        <f t="shared" si="4"/>
        <v>69254243</v>
      </c>
      <c r="W25" s="39">
        <f t="shared" si="4"/>
        <v>40355131</v>
      </c>
      <c r="X25" s="39">
        <f t="shared" si="4"/>
        <v>28899112</v>
      </c>
      <c r="Y25" s="140">
        <f>+IF(W25&lt;&gt;0,+(X25/W25)*100,0)</f>
        <v>71.61198906775944</v>
      </c>
      <c r="Z25" s="138">
        <f>+Z5+Z9+Z15+Z19+Z24</f>
        <v>40355131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32650145</v>
      </c>
      <c r="D28" s="120">
        <f t="shared" si="5"/>
        <v>26690249</v>
      </c>
      <c r="E28" s="66">
        <f t="shared" si="5"/>
        <v>38575131</v>
      </c>
      <c r="F28" s="66">
        <f t="shared" si="5"/>
        <v>13267059</v>
      </c>
      <c r="G28" s="66">
        <f t="shared" si="5"/>
        <v>2449395</v>
      </c>
      <c r="H28" s="66">
        <f t="shared" si="5"/>
        <v>13506448</v>
      </c>
      <c r="I28" s="66">
        <f t="shared" si="5"/>
        <v>29222902</v>
      </c>
      <c r="J28" s="66">
        <f t="shared" si="5"/>
        <v>3293519</v>
      </c>
      <c r="K28" s="66">
        <f t="shared" si="5"/>
        <v>12274877</v>
      </c>
      <c r="L28" s="66">
        <f t="shared" si="5"/>
        <v>9337068</v>
      </c>
      <c r="M28" s="66">
        <f t="shared" si="5"/>
        <v>24905464</v>
      </c>
      <c r="N28" s="66">
        <f t="shared" si="5"/>
        <v>2645985</v>
      </c>
      <c r="O28" s="66">
        <f t="shared" si="5"/>
        <v>7072641</v>
      </c>
      <c r="P28" s="66">
        <f t="shared" si="5"/>
        <v>7062949</v>
      </c>
      <c r="Q28" s="66">
        <f t="shared" si="5"/>
        <v>16781575</v>
      </c>
      <c r="R28" s="66">
        <f t="shared" si="5"/>
        <v>9297715</v>
      </c>
      <c r="S28" s="66">
        <f t="shared" si="5"/>
        <v>3185195</v>
      </c>
      <c r="T28" s="66">
        <f t="shared" si="5"/>
        <v>3148289</v>
      </c>
      <c r="U28" s="66">
        <f t="shared" si="5"/>
        <v>15631199</v>
      </c>
      <c r="V28" s="66">
        <f t="shared" si="5"/>
        <v>86541140</v>
      </c>
      <c r="W28" s="66">
        <f t="shared" si="5"/>
        <v>38575131</v>
      </c>
      <c r="X28" s="66">
        <f t="shared" si="5"/>
        <v>47966009</v>
      </c>
      <c r="Y28" s="103">
        <f>+IF(W28&lt;&gt;0,+(X28/W28)*100,0)</f>
        <v>124.34438395037466</v>
      </c>
      <c r="Z28" s="119">
        <f>SUM(Z29:Z31)</f>
        <v>38575131</v>
      </c>
    </row>
    <row r="29" spans="1:26" ht="13.5">
      <c r="A29" s="104" t="s">
        <v>74</v>
      </c>
      <c r="B29" s="102"/>
      <c r="C29" s="121">
        <v>32650145</v>
      </c>
      <c r="D29" s="122">
        <v>6755167</v>
      </c>
      <c r="E29" s="26">
        <v>38575131</v>
      </c>
      <c r="F29" s="26">
        <v>13267059</v>
      </c>
      <c r="G29" s="26">
        <v>2449395</v>
      </c>
      <c r="H29" s="26">
        <v>13506448</v>
      </c>
      <c r="I29" s="26">
        <v>29222902</v>
      </c>
      <c r="J29" s="26">
        <v>3293519</v>
      </c>
      <c r="K29" s="26">
        <v>12274877</v>
      </c>
      <c r="L29" s="26">
        <v>9337068</v>
      </c>
      <c r="M29" s="26">
        <v>24905464</v>
      </c>
      <c r="N29" s="26">
        <v>2645985</v>
      </c>
      <c r="O29" s="26">
        <v>7072641</v>
      </c>
      <c r="P29" s="26">
        <v>7062949</v>
      </c>
      <c r="Q29" s="26">
        <v>16781575</v>
      </c>
      <c r="R29" s="26">
        <v>9297715</v>
      </c>
      <c r="S29" s="26">
        <v>3185195</v>
      </c>
      <c r="T29" s="26">
        <v>3148289</v>
      </c>
      <c r="U29" s="26">
        <v>15631199</v>
      </c>
      <c r="V29" s="26">
        <v>86541140</v>
      </c>
      <c r="W29" s="26">
        <v>38575131</v>
      </c>
      <c r="X29" s="26">
        <v>47966009</v>
      </c>
      <c r="Y29" s="106">
        <v>124.34</v>
      </c>
      <c r="Z29" s="121">
        <v>38575131</v>
      </c>
    </row>
    <row r="30" spans="1:26" ht="13.5">
      <c r="A30" s="104" t="s">
        <v>75</v>
      </c>
      <c r="B30" s="102"/>
      <c r="C30" s="123"/>
      <c r="D30" s="124">
        <v>9804826</v>
      </c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>
        <v>0</v>
      </c>
      <c r="Z30" s="123"/>
    </row>
    <row r="31" spans="1:26" ht="13.5">
      <c r="A31" s="104" t="s">
        <v>76</v>
      </c>
      <c r="B31" s="102"/>
      <c r="C31" s="121"/>
      <c r="D31" s="122">
        <v>10130256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>
        <v>0</v>
      </c>
      <c r="Z31" s="121"/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0</v>
      </c>
      <c r="E32" s="66">
        <f t="shared" si="6"/>
        <v>0</v>
      </c>
      <c r="F32" s="66">
        <f t="shared" si="6"/>
        <v>0</v>
      </c>
      <c r="G32" s="66">
        <f t="shared" si="6"/>
        <v>0</v>
      </c>
      <c r="H32" s="66">
        <f t="shared" si="6"/>
        <v>0</v>
      </c>
      <c r="I32" s="66">
        <f t="shared" si="6"/>
        <v>0</v>
      </c>
      <c r="J32" s="66">
        <f t="shared" si="6"/>
        <v>0</v>
      </c>
      <c r="K32" s="66">
        <f t="shared" si="6"/>
        <v>0</v>
      </c>
      <c r="L32" s="66">
        <f t="shared" si="6"/>
        <v>0</v>
      </c>
      <c r="M32" s="66">
        <f t="shared" si="6"/>
        <v>0</v>
      </c>
      <c r="N32" s="66">
        <f t="shared" si="6"/>
        <v>0</v>
      </c>
      <c r="O32" s="66">
        <f t="shared" si="6"/>
        <v>0</v>
      </c>
      <c r="P32" s="66">
        <f t="shared" si="6"/>
        <v>0</v>
      </c>
      <c r="Q32" s="66">
        <f t="shared" si="6"/>
        <v>0</v>
      </c>
      <c r="R32" s="66">
        <f t="shared" si="6"/>
        <v>0</v>
      </c>
      <c r="S32" s="66">
        <f t="shared" si="6"/>
        <v>0</v>
      </c>
      <c r="T32" s="66">
        <f t="shared" si="6"/>
        <v>0</v>
      </c>
      <c r="U32" s="66">
        <f t="shared" si="6"/>
        <v>0</v>
      </c>
      <c r="V32" s="66">
        <f t="shared" si="6"/>
        <v>0</v>
      </c>
      <c r="W32" s="66">
        <f t="shared" si="6"/>
        <v>0</v>
      </c>
      <c r="X32" s="66">
        <f t="shared" si="6"/>
        <v>0</v>
      </c>
      <c r="Y32" s="103">
        <f>+IF(W32&lt;&gt;0,+(X32/W32)*100,0)</f>
        <v>0</v>
      </c>
      <c r="Z32" s="119">
        <f>SUM(Z33:Z37)</f>
        <v>0</v>
      </c>
    </row>
    <row r="33" spans="1:26" ht="13.5">
      <c r="A33" s="104" t="s">
        <v>78</v>
      </c>
      <c r="B33" s="102"/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>
        <v>0</v>
      </c>
      <c r="Z33" s="121"/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10769885</v>
      </c>
      <c r="E38" s="66">
        <f t="shared" si="7"/>
        <v>0</v>
      </c>
      <c r="F38" s="66">
        <f t="shared" si="7"/>
        <v>0</v>
      </c>
      <c r="G38" s="66">
        <f t="shared" si="7"/>
        <v>0</v>
      </c>
      <c r="H38" s="66">
        <f t="shared" si="7"/>
        <v>0</v>
      </c>
      <c r="I38" s="66">
        <f t="shared" si="7"/>
        <v>0</v>
      </c>
      <c r="J38" s="66">
        <f t="shared" si="7"/>
        <v>0</v>
      </c>
      <c r="K38" s="66">
        <f t="shared" si="7"/>
        <v>0</v>
      </c>
      <c r="L38" s="66">
        <f t="shared" si="7"/>
        <v>0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66">
        <f t="shared" si="7"/>
        <v>0</v>
      </c>
      <c r="R38" s="66">
        <f t="shared" si="7"/>
        <v>0</v>
      </c>
      <c r="S38" s="66">
        <f t="shared" si="7"/>
        <v>0</v>
      </c>
      <c r="T38" s="66">
        <f t="shared" si="7"/>
        <v>0</v>
      </c>
      <c r="U38" s="66">
        <f t="shared" si="7"/>
        <v>0</v>
      </c>
      <c r="V38" s="66">
        <f t="shared" si="7"/>
        <v>0</v>
      </c>
      <c r="W38" s="66">
        <f t="shared" si="7"/>
        <v>0</v>
      </c>
      <c r="X38" s="66">
        <f t="shared" si="7"/>
        <v>0</v>
      </c>
      <c r="Y38" s="103">
        <f>+IF(W38&lt;&gt;0,+(X38/W38)*100,0)</f>
        <v>0</v>
      </c>
      <c r="Z38" s="119">
        <f>SUM(Z39:Z41)</f>
        <v>0</v>
      </c>
    </row>
    <row r="39" spans="1:26" ht="13.5">
      <c r="A39" s="104" t="s">
        <v>84</v>
      </c>
      <c r="B39" s="102"/>
      <c r="C39" s="121"/>
      <c r="D39" s="122">
        <v>10769885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0</v>
      </c>
      <c r="E42" s="66">
        <f t="shared" si="8"/>
        <v>0</v>
      </c>
      <c r="F42" s="66">
        <f t="shared" si="8"/>
        <v>0</v>
      </c>
      <c r="G42" s="66">
        <f t="shared" si="8"/>
        <v>0</v>
      </c>
      <c r="H42" s="66">
        <f t="shared" si="8"/>
        <v>0</v>
      </c>
      <c r="I42" s="66">
        <f t="shared" si="8"/>
        <v>0</v>
      </c>
      <c r="J42" s="66">
        <f t="shared" si="8"/>
        <v>0</v>
      </c>
      <c r="K42" s="66">
        <f t="shared" si="8"/>
        <v>0</v>
      </c>
      <c r="L42" s="66">
        <f t="shared" si="8"/>
        <v>0</v>
      </c>
      <c r="M42" s="66">
        <f t="shared" si="8"/>
        <v>0</v>
      </c>
      <c r="N42" s="66">
        <f t="shared" si="8"/>
        <v>0</v>
      </c>
      <c r="O42" s="66">
        <f t="shared" si="8"/>
        <v>0</v>
      </c>
      <c r="P42" s="66">
        <f t="shared" si="8"/>
        <v>0</v>
      </c>
      <c r="Q42" s="66">
        <f t="shared" si="8"/>
        <v>0</v>
      </c>
      <c r="R42" s="66">
        <f t="shared" si="8"/>
        <v>0</v>
      </c>
      <c r="S42" s="66">
        <f t="shared" si="8"/>
        <v>0</v>
      </c>
      <c r="T42" s="66">
        <f t="shared" si="8"/>
        <v>0</v>
      </c>
      <c r="U42" s="66">
        <f t="shared" si="8"/>
        <v>0</v>
      </c>
      <c r="V42" s="66">
        <f t="shared" si="8"/>
        <v>0</v>
      </c>
      <c r="W42" s="66">
        <f t="shared" si="8"/>
        <v>0</v>
      </c>
      <c r="X42" s="66">
        <f t="shared" si="8"/>
        <v>0</v>
      </c>
      <c r="Y42" s="103">
        <f>+IF(W42&lt;&gt;0,+(X42/W42)*100,0)</f>
        <v>0</v>
      </c>
      <c r="Z42" s="119">
        <f>SUM(Z43:Z46)</f>
        <v>0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/>
      <c r="D44" s="12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6">
        <v>0</v>
      </c>
      <c r="Z44" s="121"/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32650145</v>
      </c>
      <c r="D48" s="139">
        <f t="shared" si="9"/>
        <v>37460134</v>
      </c>
      <c r="E48" s="39">
        <f t="shared" si="9"/>
        <v>38575131</v>
      </c>
      <c r="F48" s="39">
        <f t="shared" si="9"/>
        <v>13267059</v>
      </c>
      <c r="G48" s="39">
        <f t="shared" si="9"/>
        <v>2449395</v>
      </c>
      <c r="H48" s="39">
        <f t="shared" si="9"/>
        <v>13506448</v>
      </c>
      <c r="I48" s="39">
        <f t="shared" si="9"/>
        <v>29222902</v>
      </c>
      <c r="J48" s="39">
        <f t="shared" si="9"/>
        <v>3293519</v>
      </c>
      <c r="K48" s="39">
        <f t="shared" si="9"/>
        <v>12274877</v>
      </c>
      <c r="L48" s="39">
        <f t="shared" si="9"/>
        <v>9337068</v>
      </c>
      <c r="M48" s="39">
        <f t="shared" si="9"/>
        <v>24905464</v>
      </c>
      <c r="N48" s="39">
        <f t="shared" si="9"/>
        <v>2645985</v>
      </c>
      <c r="O48" s="39">
        <f t="shared" si="9"/>
        <v>7072641</v>
      </c>
      <c r="P48" s="39">
        <f t="shared" si="9"/>
        <v>7062949</v>
      </c>
      <c r="Q48" s="39">
        <f t="shared" si="9"/>
        <v>16781575</v>
      </c>
      <c r="R48" s="39">
        <f t="shared" si="9"/>
        <v>9297715</v>
      </c>
      <c r="S48" s="39">
        <f t="shared" si="9"/>
        <v>3185195</v>
      </c>
      <c r="T48" s="39">
        <f t="shared" si="9"/>
        <v>3148289</v>
      </c>
      <c r="U48" s="39">
        <f t="shared" si="9"/>
        <v>15631199</v>
      </c>
      <c r="V48" s="39">
        <f t="shared" si="9"/>
        <v>86541140</v>
      </c>
      <c r="W48" s="39">
        <f t="shared" si="9"/>
        <v>38575131</v>
      </c>
      <c r="X48" s="39">
        <f t="shared" si="9"/>
        <v>47966009</v>
      </c>
      <c r="Y48" s="140">
        <f>+IF(W48&lt;&gt;0,+(X48/W48)*100,0)</f>
        <v>124.34438395037466</v>
      </c>
      <c r="Z48" s="138">
        <f>+Z28+Z32+Z38+Z42+Z47</f>
        <v>38575131</v>
      </c>
    </row>
    <row r="49" spans="1:26" ht="13.5">
      <c r="A49" s="114" t="s">
        <v>48</v>
      </c>
      <c r="B49" s="115"/>
      <c r="C49" s="141">
        <f aca="true" t="shared" si="10" ref="C49:X49">+C25-C48</f>
        <v>17615902</v>
      </c>
      <c r="D49" s="142">
        <f t="shared" si="10"/>
        <v>15134997</v>
      </c>
      <c r="E49" s="143">
        <f t="shared" si="10"/>
        <v>1780000</v>
      </c>
      <c r="F49" s="143">
        <f t="shared" si="10"/>
        <v>2602604</v>
      </c>
      <c r="G49" s="143">
        <f t="shared" si="10"/>
        <v>-1341983</v>
      </c>
      <c r="H49" s="143">
        <f t="shared" si="10"/>
        <v>-463506</v>
      </c>
      <c r="I49" s="143">
        <f t="shared" si="10"/>
        <v>797115</v>
      </c>
      <c r="J49" s="143">
        <f t="shared" si="10"/>
        <v>-2791675</v>
      </c>
      <c r="K49" s="143">
        <f t="shared" si="10"/>
        <v>-11883733</v>
      </c>
      <c r="L49" s="143">
        <f t="shared" si="10"/>
        <v>4945032</v>
      </c>
      <c r="M49" s="143">
        <f t="shared" si="10"/>
        <v>-9730376</v>
      </c>
      <c r="N49" s="143">
        <f t="shared" si="10"/>
        <v>-2288874</v>
      </c>
      <c r="O49" s="143">
        <f t="shared" si="10"/>
        <v>-2027606</v>
      </c>
      <c r="P49" s="143">
        <f t="shared" si="10"/>
        <v>8065987</v>
      </c>
      <c r="Q49" s="143">
        <f t="shared" si="10"/>
        <v>3749507</v>
      </c>
      <c r="R49" s="143">
        <f t="shared" si="10"/>
        <v>-7616419</v>
      </c>
      <c r="S49" s="143">
        <f t="shared" si="10"/>
        <v>-2818119</v>
      </c>
      <c r="T49" s="143">
        <f t="shared" si="10"/>
        <v>-1668605</v>
      </c>
      <c r="U49" s="143">
        <f t="shared" si="10"/>
        <v>-12103143</v>
      </c>
      <c r="V49" s="143">
        <f t="shared" si="10"/>
        <v>-17286897</v>
      </c>
      <c r="W49" s="143">
        <f>IF(E25=E48,0,W25-W48)</f>
        <v>1780000</v>
      </c>
      <c r="X49" s="143">
        <f t="shared" si="10"/>
        <v>-19066897</v>
      </c>
      <c r="Y49" s="144">
        <f>+IF(W49&lt;&gt;0,+(X49/W49)*100,0)</f>
        <v>-1071.173988764045</v>
      </c>
      <c r="Z49" s="141">
        <f>+Z25-Z48</f>
        <v>1780000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2201239</v>
      </c>
      <c r="D5" s="122">
        <v>3975950</v>
      </c>
      <c r="E5" s="26">
        <v>3975950</v>
      </c>
      <c r="F5" s="26">
        <v>311009</v>
      </c>
      <c r="G5" s="26">
        <v>310828</v>
      </c>
      <c r="H5" s="26">
        <v>310704</v>
      </c>
      <c r="I5" s="26">
        <v>932541</v>
      </c>
      <c r="J5" s="26">
        <v>310704</v>
      </c>
      <c r="K5" s="26">
        <v>310704</v>
      </c>
      <c r="L5" s="26">
        <v>310704</v>
      </c>
      <c r="M5" s="26">
        <v>932112</v>
      </c>
      <c r="N5" s="26">
        <v>309008</v>
      </c>
      <c r="O5" s="26">
        <v>308549</v>
      </c>
      <c r="P5" s="26">
        <v>2042309</v>
      </c>
      <c r="Q5" s="26">
        <v>2659866</v>
      </c>
      <c r="R5" s="26">
        <v>308549</v>
      </c>
      <c r="S5" s="26">
        <v>308549</v>
      </c>
      <c r="T5" s="26">
        <v>308549</v>
      </c>
      <c r="U5" s="26">
        <v>925647</v>
      </c>
      <c r="V5" s="26">
        <v>5450166</v>
      </c>
      <c r="W5" s="26">
        <v>3975950</v>
      </c>
      <c r="X5" s="26">
        <v>1474216</v>
      </c>
      <c r="Y5" s="106">
        <v>37.08</v>
      </c>
      <c r="Z5" s="121">
        <v>3975950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106">
        <v>0</v>
      </c>
      <c r="Z8" s="121">
        <v>0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195187</v>
      </c>
      <c r="D11" s="122">
        <v>207748</v>
      </c>
      <c r="E11" s="26">
        <v>207748</v>
      </c>
      <c r="F11" s="26">
        <v>17597</v>
      </c>
      <c r="G11" s="26">
        <v>17597</v>
      </c>
      <c r="H11" s="26">
        <v>17564</v>
      </c>
      <c r="I11" s="26">
        <v>52758</v>
      </c>
      <c r="J11" s="26">
        <v>17619</v>
      </c>
      <c r="K11" s="26">
        <v>17619</v>
      </c>
      <c r="L11" s="26">
        <v>17619</v>
      </c>
      <c r="M11" s="26">
        <v>52857</v>
      </c>
      <c r="N11" s="26">
        <v>17587</v>
      </c>
      <c r="O11" s="26">
        <v>17587</v>
      </c>
      <c r="P11" s="26">
        <v>17587</v>
      </c>
      <c r="Q11" s="26">
        <v>52761</v>
      </c>
      <c r="R11" s="26">
        <v>17558</v>
      </c>
      <c r="S11" s="26">
        <v>17558</v>
      </c>
      <c r="T11" s="26">
        <v>17558</v>
      </c>
      <c r="U11" s="26">
        <v>52674</v>
      </c>
      <c r="V11" s="26">
        <v>211050</v>
      </c>
      <c r="W11" s="26">
        <v>207748</v>
      </c>
      <c r="X11" s="26">
        <v>3302</v>
      </c>
      <c r="Y11" s="106">
        <v>1.59</v>
      </c>
      <c r="Z11" s="121">
        <v>207748</v>
      </c>
    </row>
    <row r="12" spans="1:26" ht="13.5">
      <c r="A12" s="159" t="s">
        <v>107</v>
      </c>
      <c r="B12" s="161"/>
      <c r="C12" s="121">
        <v>71301</v>
      </c>
      <c r="D12" s="122">
        <v>120000</v>
      </c>
      <c r="E12" s="26">
        <v>120000</v>
      </c>
      <c r="F12" s="26">
        <v>0</v>
      </c>
      <c r="G12" s="26">
        <v>12801</v>
      </c>
      <c r="H12" s="26">
        <v>4267</v>
      </c>
      <c r="I12" s="26">
        <v>17068</v>
      </c>
      <c r="J12" s="26">
        <v>16563</v>
      </c>
      <c r="K12" s="26">
        <v>1002</v>
      </c>
      <c r="L12" s="26">
        <v>7147</v>
      </c>
      <c r="M12" s="26">
        <v>24712</v>
      </c>
      <c r="N12" s="26">
        <v>1670</v>
      </c>
      <c r="O12" s="26">
        <v>20455</v>
      </c>
      <c r="P12" s="26">
        <v>5900</v>
      </c>
      <c r="Q12" s="26">
        <v>28025</v>
      </c>
      <c r="R12" s="26">
        <v>4312</v>
      </c>
      <c r="S12" s="26">
        <v>22826</v>
      </c>
      <c r="T12" s="26">
        <v>62708</v>
      </c>
      <c r="U12" s="26">
        <v>89846</v>
      </c>
      <c r="V12" s="26">
        <v>159651</v>
      </c>
      <c r="W12" s="26">
        <v>120000</v>
      </c>
      <c r="X12" s="26">
        <v>39651</v>
      </c>
      <c r="Y12" s="106">
        <v>33.04</v>
      </c>
      <c r="Z12" s="121">
        <v>120000</v>
      </c>
    </row>
    <row r="13" spans="1:26" ht="13.5">
      <c r="A13" s="157" t="s">
        <v>108</v>
      </c>
      <c r="B13" s="161"/>
      <c r="C13" s="121">
        <v>86930</v>
      </c>
      <c r="D13" s="122">
        <v>60000</v>
      </c>
      <c r="E13" s="26">
        <v>60000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7051</v>
      </c>
      <c r="L13" s="26">
        <v>0</v>
      </c>
      <c r="M13" s="26">
        <v>7051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7051</v>
      </c>
      <c r="W13" s="26">
        <v>60000</v>
      </c>
      <c r="X13" s="26">
        <v>-52949</v>
      </c>
      <c r="Y13" s="106">
        <v>-88.25</v>
      </c>
      <c r="Z13" s="121">
        <v>60000</v>
      </c>
    </row>
    <row r="14" spans="1:26" ht="13.5">
      <c r="A14" s="157" t="s">
        <v>109</v>
      </c>
      <c r="B14" s="161"/>
      <c r="C14" s="121">
        <v>0</v>
      </c>
      <c r="D14" s="122">
        <v>0</v>
      </c>
      <c r="E14" s="26">
        <v>0</v>
      </c>
      <c r="F14" s="26">
        <v>12221</v>
      </c>
      <c r="G14" s="26">
        <v>12550</v>
      </c>
      <c r="H14" s="26">
        <v>13436</v>
      </c>
      <c r="I14" s="26">
        <v>38207</v>
      </c>
      <c r="J14" s="26">
        <v>13958</v>
      </c>
      <c r="K14" s="26">
        <v>14768</v>
      </c>
      <c r="L14" s="26">
        <v>14768</v>
      </c>
      <c r="M14" s="26">
        <v>43494</v>
      </c>
      <c r="N14" s="26">
        <v>15487</v>
      </c>
      <c r="O14" s="26">
        <v>15895</v>
      </c>
      <c r="P14" s="26">
        <v>16718</v>
      </c>
      <c r="Q14" s="26">
        <v>48100</v>
      </c>
      <c r="R14" s="26">
        <v>13412</v>
      </c>
      <c r="S14" s="26">
        <v>14314</v>
      </c>
      <c r="T14" s="26">
        <v>15426</v>
      </c>
      <c r="U14" s="26">
        <v>43152</v>
      </c>
      <c r="V14" s="26">
        <v>172953</v>
      </c>
      <c r="W14" s="26">
        <v>0</v>
      </c>
      <c r="X14" s="26">
        <v>172953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1920606</v>
      </c>
      <c r="D16" s="122">
        <v>2500000</v>
      </c>
      <c r="E16" s="26">
        <v>2500000</v>
      </c>
      <c r="F16" s="26">
        <v>15606</v>
      </c>
      <c r="G16" s="26">
        <v>0</v>
      </c>
      <c r="H16" s="26">
        <v>40000</v>
      </c>
      <c r="I16" s="26">
        <v>55606</v>
      </c>
      <c r="J16" s="26">
        <v>0</v>
      </c>
      <c r="K16" s="26">
        <v>40000</v>
      </c>
      <c r="L16" s="26">
        <v>0</v>
      </c>
      <c r="M16" s="26">
        <v>40000</v>
      </c>
      <c r="N16" s="26">
        <v>0</v>
      </c>
      <c r="O16" s="26">
        <v>30000</v>
      </c>
      <c r="P16" s="26">
        <v>0</v>
      </c>
      <c r="Q16" s="26">
        <v>30000</v>
      </c>
      <c r="R16" s="26">
        <v>0</v>
      </c>
      <c r="S16" s="26">
        <v>0</v>
      </c>
      <c r="T16" s="26">
        <v>20000</v>
      </c>
      <c r="U16" s="26">
        <v>20000</v>
      </c>
      <c r="V16" s="26">
        <v>145606</v>
      </c>
      <c r="W16" s="26">
        <v>2500000</v>
      </c>
      <c r="X16" s="26">
        <v>-2354394</v>
      </c>
      <c r="Y16" s="106">
        <v>-94.18</v>
      </c>
      <c r="Z16" s="121">
        <v>2500000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27447375</v>
      </c>
      <c r="D19" s="122">
        <v>33190933</v>
      </c>
      <c r="E19" s="26">
        <v>33190933</v>
      </c>
      <c r="F19" s="26">
        <v>14217056</v>
      </c>
      <c r="G19" s="26">
        <v>750000</v>
      </c>
      <c r="H19" s="26">
        <v>2000000</v>
      </c>
      <c r="I19" s="26">
        <v>16967056</v>
      </c>
      <c r="J19" s="26">
        <v>0</v>
      </c>
      <c r="K19" s="26">
        <v>0</v>
      </c>
      <c r="L19" s="26">
        <v>10414000</v>
      </c>
      <c r="M19" s="26">
        <v>10414000</v>
      </c>
      <c r="N19" s="26">
        <v>0</v>
      </c>
      <c r="O19" s="26">
        <v>0</v>
      </c>
      <c r="P19" s="26">
        <v>7810233</v>
      </c>
      <c r="Q19" s="26">
        <v>7810233</v>
      </c>
      <c r="R19" s="26">
        <v>0</v>
      </c>
      <c r="S19" s="26">
        <v>0</v>
      </c>
      <c r="T19" s="26">
        <v>0</v>
      </c>
      <c r="U19" s="26">
        <v>0</v>
      </c>
      <c r="V19" s="26">
        <v>35191289</v>
      </c>
      <c r="W19" s="26">
        <v>33190933</v>
      </c>
      <c r="X19" s="26">
        <v>2000356</v>
      </c>
      <c r="Y19" s="106">
        <v>6.03</v>
      </c>
      <c r="Z19" s="121">
        <v>33190933</v>
      </c>
    </row>
    <row r="20" spans="1:26" ht="13.5">
      <c r="A20" s="157" t="s">
        <v>34</v>
      </c>
      <c r="B20" s="161" t="s">
        <v>95</v>
      </c>
      <c r="C20" s="121">
        <v>447285</v>
      </c>
      <c r="D20" s="122">
        <v>185500</v>
      </c>
      <c r="E20" s="20">
        <v>300500</v>
      </c>
      <c r="F20" s="20">
        <v>1296174</v>
      </c>
      <c r="G20" s="20">
        <v>3636</v>
      </c>
      <c r="H20" s="20">
        <v>0</v>
      </c>
      <c r="I20" s="20">
        <v>1299810</v>
      </c>
      <c r="J20" s="20">
        <v>143000</v>
      </c>
      <c r="K20" s="20">
        <v>0</v>
      </c>
      <c r="L20" s="20">
        <v>1002862</v>
      </c>
      <c r="M20" s="20">
        <v>1145862</v>
      </c>
      <c r="N20" s="20">
        <v>13359</v>
      </c>
      <c r="O20" s="20">
        <v>152549</v>
      </c>
      <c r="P20" s="20">
        <v>16189</v>
      </c>
      <c r="Q20" s="20">
        <v>182097</v>
      </c>
      <c r="R20" s="20">
        <v>37465</v>
      </c>
      <c r="S20" s="20">
        <v>3829</v>
      </c>
      <c r="T20" s="20">
        <v>1055443</v>
      </c>
      <c r="U20" s="20">
        <v>1096737</v>
      </c>
      <c r="V20" s="20">
        <v>3724506</v>
      </c>
      <c r="W20" s="20">
        <v>300500</v>
      </c>
      <c r="X20" s="20">
        <v>3424006</v>
      </c>
      <c r="Y20" s="160">
        <v>1139.44</v>
      </c>
      <c r="Z20" s="96">
        <v>300500</v>
      </c>
    </row>
    <row r="21" spans="1:26" ht="13.5">
      <c r="A21" s="157" t="s">
        <v>114</v>
      </c>
      <c r="B21" s="161"/>
      <c r="C21" s="121">
        <v>52865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200000</v>
      </c>
      <c r="Q21" s="26">
        <v>200000</v>
      </c>
      <c r="R21" s="26">
        <v>1300000</v>
      </c>
      <c r="S21" s="26">
        <v>0</v>
      </c>
      <c r="T21" s="26">
        <v>0</v>
      </c>
      <c r="U21" s="26">
        <v>1300000</v>
      </c>
      <c r="V21" s="48">
        <v>1500000</v>
      </c>
      <c r="W21" s="26">
        <v>0</v>
      </c>
      <c r="X21" s="26">
        <v>1500000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32422788</v>
      </c>
      <c r="D22" s="165">
        <f t="shared" si="0"/>
        <v>40240131</v>
      </c>
      <c r="E22" s="166">
        <f t="shared" si="0"/>
        <v>40355131</v>
      </c>
      <c r="F22" s="166">
        <f t="shared" si="0"/>
        <v>15869663</v>
      </c>
      <c r="G22" s="166">
        <f t="shared" si="0"/>
        <v>1107412</v>
      </c>
      <c r="H22" s="166">
        <f t="shared" si="0"/>
        <v>2385971</v>
      </c>
      <c r="I22" s="166">
        <f t="shared" si="0"/>
        <v>19363046</v>
      </c>
      <c r="J22" s="166">
        <f t="shared" si="0"/>
        <v>501844</v>
      </c>
      <c r="K22" s="166">
        <f t="shared" si="0"/>
        <v>391144</v>
      </c>
      <c r="L22" s="166">
        <f t="shared" si="0"/>
        <v>11767100</v>
      </c>
      <c r="M22" s="166">
        <f t="shared" si="0"/>
        <v>12660088</v>
      </c>
      <c r="N22" s="166">
        <f t="shared" si="0"/>
        <v>357111</v>
      </c>
      <c r="O22" s="166">
        <f t="shared" si="0"/>
        <v>545035</v>
      </c>
      <c r="P22" s="166">
        <f t="shared" si="0"/>
        <v>10108936</v>
      </c>
      <c r="Q22" s="166">
        <f t="shared" si="0"/>
        <v>11011082</v>
      </c>
      <c r="R22" s="166">
        <f t="shared" si="0"/>
        <v>1681296</v>
      </c>
      <c r="S22" s="166">
        <f t="shared" si="0"/>
        <v>367076</v>
      </c>
      <c r="T22" s="166">
        <f t="shared" si="0"/>
        <v>1479684</v>
      </c>
      <c r="U22" s="166">
        <f t="shared" si="0"/>
        <v>3528056</v>
      </c>
      <c r="V22" s="166">
        <f t="shared" si="0"/>
        <v>46562272</v>
      </c>
      <c r="W22" s="166">
        <f t="shared" si="0"/>
        <v>40355131</v>
      </c>
      <c r="X22" s="166">
        <f t="shared" si="0"/>
        <v>6207141</v>
      </c>
      <c r="Y22" s="167">
        <f>+IF(W22&lt;&gt;0,+(X22/W22)*100,0)</f>
        <v>15.381293149562566</v>
      </c>
      <c r="Z22" s="164">
        <f>SUM(Z5:Z21)</f>
        <v>40355131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12651990</v>
      </c>
      <c r="D25" s="122">
        <v>14821987</v>
      </c>
      <c r="E25" s="26">
        <v>14820984</v>
      </c>
      <c r="F25" s="26">
        <v>1691718</v>
      </c>
      <c r="G25" s="26">
        <v>1280034</v>
      </c>
      <c r="H25" s="26">
        <v>1130601</v>
      </c>
      <c r="I25" s="26">
        <v>4102353</v>
      </c>
      <c r="J25" s="26">
        <v>1499532</v>
      </c>
      <c r="K25" s="26">
        <v>7045993</v>
      </c>
      <c r="L25" s="26">
        <v>1284838</v>
      </c>
      <c r="M25" s="26">
        <v>9830363</v>
      </c>
      <c r="N25" s="26">
        <v>911962</v>
      </c>
      <c r="O25" s="26">
        <v>1734929</v>
      </c>
      <c r="P25" s="26">
        <v>1350674</v>
      </c>
      <c r="Q25" s="26">
        <v>3997565</v>
      </c>
      <c r="R25" s="26">
        <v>1993196</v>
      </c>
      <c r="S25" s="26">
        <v>1273503</v>
      </c>
      <c r="T25" s="26">
        <v>1327284</v>
      </c>
      <c r="U25" s="26">
        <v>4593983</v>
      </c>
      <c r="V25" s="26">
        <v>22524264</v>
      </c>
      <c r="W25" s="26">
        <v>14820984</v>
      </c>
      <c r="X25" s="26">
        <v>7703280</v>
      </c>
      <c r="Y25" s="106">
        <v>51.98</v>
      </c>
      <c r="Z25" s="121">
        <v>14820984</v>
      </c>
    </row>
    <row r="26" spans="1:26" ht="13.5">
      <c r="A26" s="159" t="s">
        <v>37</v>
      </c>
      <c r="B26" s="158"/>
      <c r="C26" s="121">
        <v>4377294</v>
      </c>
      <c r="D26" s="122">
        <v>4794247</v>
      </c>
      <c r="E26" s="26">
        <v>4794247</v>
      </c>
      <c r="F26" s="26">
        <v>361307</v>
      </c>
      <c r="G26" s="26">
        <v>144480</v>
      </c>
      <c r="H26" s="26">
        <v>338713</v>
      </c>
      <c r="I26" s="26">
        <v>844500</v>
      </c>
      <c r="J26" s="26">
        <v>350026</v>
      </c>
      <c r="K26" s="26">
        <v>1244261</v>
      </c>
      <c r="L26" s="26">
        <v>261823</v>
      </c>
      <c r="M26" s="26">
        <v>1856110</v>
      </c>
      <c r="N26" s="26">
        <v>255415</v>
      </c>
      <c r="O26" s="26">
        <v>371420</v>
      </c>
      <c r="P26" s="26">
        <v>267507</v>
      </c>
      <c r="Q26" s="26">
        <v>894342</v>
      </c>
      <c r="R26" s="26">
        <v>349881</v>
      </c>
      <c r="S26" s="26">
        <v>349881</v>
      </c>
      <c r="T26" s="26">
        <v>443863</v>
      </c>
      <c r="U26" s="26">
        <v>1143625</v>
      </c>
      <c r="V26" s="26">
        <v>4738577</v>
      </c>
      <c r="W26" s="26">
        <v>4794247</v>
      </c>
      <c r="X26" s="26">
        <v>-55670</v>
      </c>
      <c r="Y26" s="106">
        <v>-1.16</v>
      </c>
      <c r="Z26" s="121">
        <v>4794247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1603126</v>
      </c>
      <c r="D28" s="122">
        <v>1200000</v>
      </c>
      <c r="E28" s="26">
        <v>1200000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1200000</v>
      </c>
      <c r="X28" s="26">
        <v>-1200000</v>
      </c>
      <c r="Y28" s="106">
        <v>-100</v>
      </c>
      <c r="Z28" s="121">
        <v>1200000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175929</v>
      </c>
      <c r="P30" s="26">
        <v>150752</v>
      </c>
      <c r="Q30" s="26">
        <v>326681</v>
      </c>
      <c r="R30" s="26">
        <v>0</v>
      </c>
      <c r="S30" s="26">
        <v>0</v>
      </c>
      <c r="T30" s="26">
        <v>0</v>
      </c>
      <c r="U30" s="26">
        <v>0</v>
      </c>
      <c r="V30" s="26">
        <v>326681</v>
      </c>
      <c r="W30" s="26">
        <v>0</v>
      </c>
      <c r="X30" s="26">
        <v>326681</v>
      </c>
      <c r="Y30" s="106">
        <v>0</v>
      </c>
      <c r="Z30" s="121">
        <v>0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351880</v>
      </c>
      <c r="D32" s="122">
        <v>0</v>
      </c>
      <c r="E32" s="26">
        <v>200000</v>
      </c>
      <c r="F32" s="26">
        <v>142759</v>
      </c>
      <c r="G32" s="26">
        <v>0</v>
      </c>
      <c r="H32" s="26">
        <v>28125</v>
      </c>
      <c r="I32" s="26">
        <v>170884</v>
      </c>
      <c r="J32" s="26">
        <v>0</v>
      </c>
      <c r="K32" s="26">
        <v>0</v>
      </c>
      <c r="L32" s="26">
        <v>157996</v>
      </c>
      <c r="M32" s="26">
        <v>157996</v>
      </c>
      <c r="N32" s="26">
        <v>7308</v>
      </c>
      <c r="O32" s="26">
        <v>0</v>
      </c>
      <c r="P32" s="26">
        <v>320553</v>
      </c>
      <c r="Q32" s="26">
        <v>327861</v>
      </c>
      <c r="R32" s="26">
        <v>27757</v>
      </c>
      <c r="S32" s="26">
        <v>190582</v>
      </c>
      <c r="T32" s="26">
        <v>232435</v>
      </c>
      <c r="U32" s="26">
        <v>450774</v>
      </c>
      <c r="V32" s="26">
        <v>1107515</v>
      </c>
      <c r="W32" s="26">
        <v>200000</v>
      </c>
      <c r="X32" s="26">
        <v>907515</v>
      </c>
      <c r="Y32" s="106">
        <v>453.76</v>
      </c>
      <c r="Z32" s="121">
        <v>200000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195000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195000</v>
      </c>
      <c r="X33" s="26">
        <v>-195000</v>
      </c>
      <c r="Y33" s="106">
        <v>-100</v>
      </c>
      <c r="Z33" s="121">
        <v>195000</v>
      </c>
    </row>
    <row r="34" spans="1:26" ht="13.5">
      <c r="A34" s="159" t="s">
        <v>42</v>
      </c>
      <c r="B34" s="158" t="s">
        <v>122</v>
      </c>
      <c r="C34" s="121">
        <v>13665855</v>
      </c>
      <c r="D34" s="122">
        <v>16643900</v>
      </c>
      <c r="E34" s="26">
        <v>17364900</v>
      </c>
      <c r="F34" s="26">
        <v>11071275</v>
      </c>
      <c r="G34" s="26">
        <v>1024881</v>
      </c>
      <c r="H34" s="26">
        <v>12009009</v>
      </c>
      <c r="I34" s="26">
        <v>24105165</v>
      </c>
      <c r="J34" s="26">
        <v>1443961</v>
      </c>
      <c r="K34" s="26">
        <v>3984623</v>
      </c>
      <c r="L34" s="26">
        <v>7632411</v>
      </c>
      <c r="M34" s="26">
        <v>13060995</v>
      </c>
      <c r="N34" s="26">
        <v>1471300</v>
      </c>
      <c r="O34" s="26">
        <v>4790363</v>
      </c>
      <c r="P34" s="26">
        <v>4973463</v>
      </c>
      <c r="Q34" s="26">
        <v>11235126</v>
      </c>
      <c r="R34" s="26">
        <v>6926881</v>
      </c>
      <c r="S34" s="26">
        <v>1371229</v>
      </c>
      <c r="T34" s="26">
        <v>1144707</v>
      </c>
      <c r="U34" s="26">
        <v>9442817</v>
      </c>
      <c r="V34" s="26">
        <v>57844103</v>
      </c>
      <c r="W34" s="26">
        <v>17364900</v>
      </c>
      <c r="X34" s="26">
        <v>40479203</v>
      </c>
      <c r="Y34" s="106">
        <v>233.11</v>
      </c>
      <c r="Z34" s="121">
        <v>17364900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32650145</v>
      </c>
      <c r="D36" s="165">
        <f t="shared" si="1"/>
        <v>37460134</v>
      </c>
      <c r="E36" s="166">
        <f t="shared" si="1"/>
        <v>38575131</v>
      </c>
      <c r="F36" s="166">
        <f t="shared" si="1"/>
        <v>13267059</v>
      </c>
      <c r="G36" s="166">
        <f t="shared" si="1"/>
        <v>2449395</v>
      </c>
      <c r="H36" s="166">
        <f t="shared" si="1"/>
        <v>13506448</v>
      </c>
      <c r="I36" s="166">
        <f t="shared" si="1"/>
        <v>29222902</v>
      </c>
      <c r="J36" s="166">
        <f t="shared" si="1"/>
        <v>3293519</v>
      </c>
      <c r="K36" s="166">
        <f t="shared" si="1"/>
        <v>12274877</v>
      </c>
      <c r="L36" s="166">
        <f t="shared" si="1"/>
        <v>9337068</v>
      </c>
      <c r="M36" s="166">
        <f t="shared" si="1"/>
        <v>24905464</v>
      </c>
      <c r="N36" s="166">
        <f t="shared" si="1"/>
        <v>2645985</v>
      </c>
      <c r="O36" s="166">
        <f t="shared" si="1"/>
        <v>7072641</v>
      </c>
      <c r="P36" s="166">
        <f t="shared" si="1"/>
        <v>7062949</v>
      </c>
      <c r="Q36" s="166">
        <f t="shared" si="1"/>
        <v>16781575</v>
      </c>
      <c r="R36" s="166">
        <f t="shared" si="1"/>
        <v>9297715</v>
      </c>
      <c r="S36" s="166">
        <f t="shared" si="1"/>
        <v>3185195</v>
      </c>
      <c r="T36" s="166">
        <f t="shared" si="1"/>
        <v>3148289</v>
      </c>
      <c r="U36" s="166">
        <f t="shared" si="1"/>
        <v>15631199</v>
      </c>
      <c r="V36" s="166">
        <f t="shared" si="1"/>
        <v>86541140</v>
      </c>
      <c r="W36" s="166">
        <f t="shared" si="1"/>
        <v>38575131</v>
      </c>
      <c r="X36" s="166">
        <f t="shared" si="1"/>
        <v>47966009</v>
      </c>
      <c r="Y36" s="167">
        <f>+IF(W36&lt;&gt;0,+(X36/W36)*100,0)</f>
        <v>124.34438395037466</v>
      </c>
      <c r="Z36" s="164">
        <f>SUM(Z25:Z35)</f>
        <v>38575131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-227357</v>
      </c>
      <c r="D38" s="176">
        <f t="shared" si="2"/>
        <v>2779997</v>
      </c>
      <c r="E38" s="72">
        <f t="shared" si="2"/>
        <v>1780000</v>
      </c>
      <c r="F38" s="72">
        <f t="shared" si="2"/>
        <v>2602604</v>
      </c>
      <c r="G38" s="72">
        <f t="shared" si="2"/>
        <v>-1341983</v>
      </c>
      <c r="H38" s="72">
        <f t="shared" si="2"/>
        <v>-11120477</v>
      </c>
      <c r="I38" s="72">
        <f t="shared" si="2"/>
        <v>-9859856</v>
      </c>
      <c r="J38" s="72">
        <f t="shared" si="2"/>
        <v>-2791675</v>
      </c>
      <c r="K38" s="72">
        <f t="shared" si="2"/>
        <v>-11883733</v>
      </c>
      <c r="L38" s="72">
        <f t="shared" si="2"/>
        <v>2430032</v>
      </c>
      <c r="M38" s="72">
        <f t="shared" si="2"/>
        <v>-12245376</v>
      </c>
      <c r="N38" s="72">
        <f t="shared" si="2"/>
        <v>-2288874</v>
      </c>
      <c r="O38" s="72">
        <f t="shared" si="2"/>
        <v>-6527606</v>
      </c>
      <c r="P38" s="72">
        <f t="shared" si="2"/>
        <v>3045987</v>
      </c>
      <c r="Q38" s="72">
        <f t="shared" si="2"/>
        <v>-5770493</v>
      </c>
      <c r="R38" s="72">
        <f t="shared" si="2"/>
        <v>-7616419</v>
      </c>
      <c r="S38" s="72">
        <f t="shared" si="2"/>
        <v>-2818119</v>
      </c>
      <c r="T38" s="72">
        <f t="shared" si="2"/>
        <v>-1668605</v>
      </c>
      <c r="U38" s="72">
        <f t="shared" si="2"/>
        <v>-12103143</v>
      </c>
      <c r="V38" s="72">
        <f t="shared" si="2"/>
        <v>-39978868</v>
      </c>
      <c r="W38" s="72">
        <f>IF(E22=E36,0,W22-W36)</f>
        <v>1780000</v>
      </c>
      <c r="X38" s="72">
        <f t="shared" si="2"/>
        <v>-41758868</v>
      </c>
      <c r="Y38" s="177">
        <f>+IF(W38&lt;&gt;0,+(X38/W38)*100,0)</f>
        <v>-2346.003820224719</v>
      </c>
      <c r="Z38" s="175">
        <f>+Z22-Z36</f>
        <v>1780000</v>
      </c>
    </row>
    <row r="39" spans="1:26" ht="13.5">
      <c r="A39" s="157" t="s">
        <v>45</v>
      </c>
      <c r="B39" s="161"/>
      <c r="C39" s="121">
        <v>17843259</v>
      </c>
      <c r="D39" s="122">
        <v>12355000</v>
      </c>
      <c r="E39" s="26">
        <v>0</v>
      </c>
      <c r="F39" s="26">
        <v>0</v>
      </c>
      <c r="G39" s="26">
        <v>0</v>
      </c>
      <c r="H39" s="26">
        <v>10656971</v>
      </c>
      <c r="I39" s="26">
        <v>10656971</v>
      </c>
      <c r="J39" s="26">
        <v>0</v>
      </c>
      <c r="K39" s="26">
        <v>0</v>
      </c>
      <c r="L39" s="26">
        <v>2515000</v>
      </c>
      <c r="M39" s="26">
        <v>2515000</v>
      </c>
      <c r="N39" s="26">
        <v>0</v>
      </c>
      <c r="O39" s="26">
        <v>4500000</v>
      </c>
      <c r="P39" s="26">
        <v>5020000</v>
      </c>
      <c r="Q39" s="26">
        <v>9520000</v>
      </c>
      <c r="R39" s="26">
        <v>0</v>
      </c>
      <c r="S39" s="26">
        <v>0</v>
      </c>
      <c r="T39" s="26">
        <v>0</v>
      </c>
      <c r="U39" s="26">
        <v>0</v>
      </c>
      <c r="V39" s="26">
        <v>22691971</v>
      </c>
      <c r="W39" s="26">
        <v>0</v>
      </c>
      <c r="X39" s="26">
        <v>22691971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17615902</v>
      </c>
      <c r="D42" s="183">
        <f t="shared" si="3"/>
        <v>15134997</v>
      </c>
      <c r="E42" s="54">
        <f t="shared" si="3"/>
        <v>1780000</v>
      </c>
      <c r="F42" s="54">
        <f t="shared" si="3"/>
        <v>2602604</v>
      </c>
      <c r="G42" s="54">
        <f t="shared" si="3"/>
        <v>-1341983</v>
      </c>
      <c r="H42" s="54">
        <f t="shared" si="3"/>
        <v>-463506</v>
      </c>
      <c r="I42" s="54">
        <f t="shared" si="3"/>
        <v>797115</v>
      </c>
      <c r="J42" s="54">
        <f t="shared" si="3"/>
        <v>-2791675</v>
      </c>
      <c r="K42" s="54">
        <f t="shared" si="3"/>
        <v>-11883733</v>
      </c>
      <c r="L42" s="54">
        <f t="shared" si="3"/>
        <v>4945032</v>
      </c>
      <c r="M42" s="54">
        <f t="shared" si="3"/>
        <v>-9730376</v>
      </c>
      <c r="N42" s="54">
        <f t="shared" si="3"/>
        <v>-2288874</v>
      </c>
      <c r="O42" s="54">
        <f t="shared" si="3"/>
        <v>-2027606</v>
      </c>
      <c r="P42" s="54">
        <f t="shared" si="3"/>
        <v>8065987</v>
      </c>
      <c r="Q42" s="54">
        <f t="shared" si="3"/>
        <v>3749507</v>
      </c>
      <c r="R42" s="54">
        <f t="shared" si="3"/>
        <v>-7616419</v>
      </c>
      <c r="S42" s="54">
        <f t="shared" si="3"/>
        <v>-2818119</v>
      </c>
      <c r="T42" s="54">
        <f t="shared" si="3"/>
        <v>-1668605</v>
      </c>
      <c r="U42" s="54">
        <f t="shared" si="3"/>
        <v>-12103143</v>
      </c>
      <c r="V42" s="54">
        <f t="shared" si="3"/>
        <v>-17286897</v>
      </c>
      <c r="W42" s="54">
        <f t="shared" si="3"/>
        <v>1780000</v>
      </c>
      <c r="X42" s="54">
        <f t="shared" si="3"/>
        <v>-19066897</v>
      </c>
      <c r="Y42" s="184">
        <f>+IF(W42&lt;&gt;0,+(X42/W42)*100,0)</f>
        <v>-1071.173988764045</v>
      </c>
      <c r="Z42" s="182">
        <f>SUM(Z38:Z41)</f>
        <v>1780000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17615902</v>
      </c>
      <c r="D44" s="187">
        <f t="shared" si="4"/>
        <v>15134997</v>
      </c>
      <c r="E44" s="43">
        <f t="shared" si="4"/>
        <v>1780000</v>
      </c>
      <c r="F44" s="43">
        <f t="shared" si="4"/>
        <v>2602604</v>
      </c>
      <c r="G44" s="43">
        <f t="shared" si="4"/>
        <v>-1341983</v>
      </c>
      <c r="H44" s="43">
        <f t="shared" si="4"/>
        <v>-463506</v>
      </c>
      <c r="I44" s="43">
        <f t="shared" si="4"/>
        <v>797115</v>
      </c>
      <c r="J44" s="43">
        <f t="shared" si="4"/>
        <v>-2791675</v>
      </c>
      <c r="K44" s="43">
        <f t="shared" si="4"/>
        <v>-11883733</v>
      </c>
      <c r="L44" s="43">
        <f t="shared" si="4"/>
        <v>4945032</v>
      </c>
      <c r="M44" s="43">
        <f t="shared" si="4"/>
        <v>-9730376</v>
      </c>
      <c r="N44" s="43">
        <f t="shared" si="4"/>
        <v>-2288874</v>
      </c>
      <c r="O44" s="43">
        <f t="shared" si="4"/>
        <v>-2027606</v>
      </c>
      <c r="P44" s="43">
        <f t="shared" si="4"/>
        <v>8065987</v>
      </c>
      <c r="Q44" s="43">
        <f t="shared" si="4"/>
        <v>3749507</v>
      </c>
      <c r="R44" s="43">
        <f t="shared" si="4"/>
        <v>-7616419</v>
      </c>
      <c r="S44" s="43">
        <f t="shared" si="4"/>
        <v>-2818119</v>
      </c>
      <c r="T44" s="43">
        <f t="shared" si="4"/>
        <v>-1668605</v>
      </c>
      <c r="U44" s="43">
        <f t="shared" si="4"/>
        <v>-12103143</v>
      </c>
      <c r="V44" s="43">
        <f t="shared" si="4"/>
        <v>-17286897</v>
      </c>
      <c r="W44" s="43">
        <f t="shared" si="4"/>
        <v>1780000</v>
      </c>
      <c r="X44" s="43">
        <f t="shared" si="4"/>
        <v>-19066897</v>
      </c>
      <c r="Y44" s="188">
        <f>+IF(W44&lt;&gt;0,+(X44/W44)*100,0)</f>
        <v>-1071.173988764045</v>
      </c>
      <c r="Z44" s="186">
        <f>+Z42-Z43</f>
        <v>1780000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17615902</v>
      </c>
      <c r="D46" s="183">
        <f t="shared" si="5"/>
        <v>15134997</v>
      </c>
      <c r="E46" s="54">
        <f t="shared" si="5"/>
        <v>1780000</v>
      </c>
      <c r="F46" s="54">
        <f t="shared" si="5"/>
        <v>2602604</v>
      </c>
      <c r="G46" s="54">
        <f t="shared" si="5"/>
        <v>-1341983</v>
      </c>
      <c r="H46" s="54">
        <f t="shared" si="5"/>
        <v>-463506</v>
      </c>
      <c r="I46" s="54">
        <f t="shared" si="5"/>
        <v>797115</v>
      </c>
      <c r="J46" s="54">
        <f t="shared" si="5"/>
        <v>-2791675</v>
      </c>
      <c r="K46" s="54">
        <f t="shared" si="5"/>
        <v>-11883733</v>
      </c>
      <c r="L46" s="54">
        <f t="shared" si="5"/>
        <v>4945032</v>
      </c>
      <c r="M46" s="54">
        <f t="shared" si="5"/>
        <v>-9730376</v>
      </c>
      <c r="N46" s="54">
        <f t="shared" si="5"/>
        <v>-2288874</v>
      </c>
      <c r="O46" s="54">
        <f t="shared" si="5"/>
        <v>-2027606</v>
      </c>
      <c r="P46" s="54">
        <f t="shared" si="5"/>
        <v>8065987</v>
      </c>
      <c r="Q46" s="54">
        <f t="shared" si="5"/>
        <v>3749507</v>
      </c>
      <c r="R46" s="54">
        <f t="shared" si="5"/>
        <v>-7616419</v>
      </c>
      <c r="S46" s="54">
        <f t="shared" si="5"/>
        <v>-2818119</v>
      </c>
      <c r="T46" s="54">
        <f t="shared" si="5"/>
        <v>-1668605</v>
      </c>
      <c r="U46" s="54">
        <f t="shared" si="5"/>
        <v>-12103143</v>
      </c>
      <c r="V46" s="54">
        <f t="shared" si="5"/>
        <v>-17286897</v>
      </c>
      <c r="W46" s="54">
        <f t="shared" si="5"/>
        <v>1780000</v>
      </c>
      <c r="X46" s="54">
        <f t="shared" si="5"/>
        <v>-19066897</v>
      </c>
      <c r="Y46" s="184">
        <f>+IF(W46&lt;&gt;0,+(X46/W46)*100,0)</f>
        <v>-1071.173988764045</v>
      </c>
      <c r="Z46" s="182">
        <f>SUM(Z44:Z45)</f>
        <v>1780000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17615902</v>
      </c>
      <c r="D48" s="194">
        <f t="shared" si="6"/>
        <v>15134997</v>
      </c>
      <c r="E48" s="195">
        <f t="shared" si="6"/>
        <v>1780000</v>
      </c>
      <c r="F48" s="195">
        <f t="shared" si="6"/>
        <v>2602604</v>
      </c>
      <c r="G48" s="196">
        <f t="shared" si="6"/>
        <v>-1341983</v>
      </c>
      <c r="H48" s="196">
        <f t="shared" si="6"/>
        <v>-463506</v>
      </c>
      <c r="I48" s="196">
        <f t="shared" si="6"/>
        <v>797115</v>
      </c>
      <c r="J48" s="196">
        <f t="shared" si="6"/>
        <v>-2791675</v>
      </c>
      <c r="K48" s="196">
        <f t="shared" si="6"/>
        <v>-11883733</v>
      </c>
      <c r="L48" s="195">
        <f t="shared" si="6"/>
        <v>4945032</v>
      </c>
      <c r="M48" s="195">
        <f t="shared" si="6"/>
        <v>-9730376</v>
      </c>
      <c r="N48" s="196">
        <f t="shared" si="6"/>
        <v>-2288874</v>
      </c>
      <c r="O48" s="196">
        <f t="shared" si="6"/>
        <v>-2027606</v>
      </c>
      <c r="P48" s="196">
        <f t="shared" si="6"/>
        <v>8065987</v>
      </c>
      <c r="Q48" s="196">
        <f t="shared" si="6"/>
        <v>3749507</v>
      </c>
      <c r="R48" s="196">
        <f t="shared" si="6"/>
        <v>-7616419</v>
      </c>
      <c r="S48" s="195">
        <f t="shared" si="6"/>
        <v>-2818119</v>
      </c>
      <c r="T48" s="195">
        <f t="shared" si="6"/>
        <v>-1668605</v>
      </c>
      <c r="U48" s="196">
        <f t="shared" si="6"/>
        <v>-12103143</v>
      </c>
      <c r="V48" s="196">
        <f t="shared" si="6"/>
        <v>-17286897</v>
      </c>
      <c r="W48" s="196">
        <f t="shared" si="6"/>
        <v>1780000</v>
      </c>
      <c r="X48" s="196">
        <f t="shared" si="6"/>
        <v>-19066897</v>
      </c>
      <c r="Y48" s="197">
        <f>+IF(W48&lt;&gt;0,+(X48/W48)*100,0)</f>
        <v>-1071.173988764045</v>
      </c>
      <c r="Z48" s="198">
        <f>SUM(Z46:Z47)</f>
        <v>1780000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36389703</v>
      </c>
      <c r="D5" s="120">
        <f t="shared" si="0"/>
        <v>3100000</v>
      </c>
      <c r="E5" s="66">
        <f t="shared" si="0"/>
        <v>14135000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0</v>
      </c>
      <c r="T5" s="66">
        <f t="shared" si="0"/>
        <v>0</v>
      </c>
      <c r="U5" s="66">
        <f t="shared" si="0"/>
        <v>0</v>
      </c>
      <c r="V5" s="66">
        <f t="shared" si="0"/>
        <v>0</v>
      </c>
      <c r="W5" s="66">
        <f t="shared" si="0"/>
        <v>14135000</v>
      </c>
      <c r="X5" s="66">
        <f t="shared" si="0"/>
        <v>-14135000</v>
      </c>
      <c r="Y5" s="103">
        <f>+IF(W5&lt;&gt;0,+(X5/W5)*100,0)</f>
        <v>-100</v>
      </c>
      <c r="Z5" s="119">
        <f>SUM(Z6:Z8)</f>
        <v>14135000</v>
      </c>
    </row>
    <row r="6" spans="1:26" ht="13.5">
      <c r="A6" s="104" t="s">
        <v>74</v>
      </c>
      <c r="B6" s="102"/>
      <c r="C6" s="121">
        <v>36389703</v>
      </c>
      <c r="D6" s="122"/>
      <c r="E6" s="26">
        <v>14135000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14135000</v>
      </c>
      <c r="X6" s="26">
        <v>-14135000</v>
      </c>
      <c r="Y6" s="106">
        <v>-100</v>
      </c>
      <c r="Z6" s="28">
        <v>14135000</v>
      </c>
    </row>
    <row r="7" spans="1:26" ht="13.5">
      <c r="A7" s="104" t="s">
        <v>75</v>
      </c>
      <c r="B7" s="102"/>
      <c r="C7" s="123"/>
      <c r="D7" s="124">
        <v>2100000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>
        <v>1000000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952335</v>
      </c>
      <c r="I9" s="66">
        <f t="shared" si="1"/>
        <v>952335</v>
      </c>
      <c r="J9" s="66">
        <f t="shared" si="1"/>
        <v>1445650</v>
      </c>
      <c r="K9" s="66">
        <f t="shared" si="1"/>
        <v>1093418</v>
      </c>
      <c r="L9" s="66">
        <f t="shared" si="1"/>
        <v>0</v>
      </c>
      <c r="M9" s="66">
        <f t="shared" si="1"/>
        <v>2539068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3491403</v>
      </c>
      <c r="W9" s="66">
        <f t="shared" si="1"/>
        <v>0</v>
      </c>
      <c r="X9" s="66">
        <f t="shared" si="1"/>
        <v>3491403</v>
      </c>
      <c r="Y9" s="103">
        <f>+IF(W9&lt;&gt;0,+(X9/W9)*100,0)</f>
        <v>0</v>
      </c>
      <c r="Z9" s="68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>
        <v>952335</v>
      </c>
      <c r="I10" s="26">
        <v>952335</v>
      </c>
      <c r="J10" s="26">
        <v>1445650</v>
      </c>
      <c r="K10" s="26">
        <v>1093418</v>
      </c>
      <c r="L10" s="26"/>
      <c r="M10" s="26">
        <v>2539068</v>
      </c>
      <c r="N10" s="26"/>
      <c r="O10" s="26"/>
      <c r="P10" s="26"/>
      <c r="Q10" s="26"/>
      <c r="R10" s="26"/>
      <c r="S10" s="26"/>
      <c r="T10" s="26"/>
      <c r="U10" s="26"/>
      <c r="V10" s="26">
        <v>3491403</v>
      </c>
      <c r="W10" s="26"/>
      <c r="X10" s="26">
        <v>3491403</v>
      </c>
      <c r="Y10" s="106"/>
      <c r="Z10" s="28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12035000</v>
      </c>
      <c r="E15" s="66">
        <f t="shared" si="2"/>
        <v>0</v>
      </c>
      <c r="F15" s="66">
        <f t="shared" si="2"/>
        <v>0</v>
      </c>
      <c r="G15" s="66">
        <f t="shared" si="2"/>
        <v>523472</v>
      </c>
      <c r="H15" s="66">
        <f t="shared" si="2"/>
        <v>523472</v>
      </c>
      <c r="I15" s="66">
        <f t="shared" si="2"/>
        <v>1046944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1393804</v>
      </c>
      <c r="P15" s="66">
        <f t="shared" si="2"/>
        <v>1923942</v>
      </c>
      <c r="Q15" s="66">
        <f t="shared" si="2"/>
        <v>3317746</v>
      </c>
      <c r="R15" s="66">
        <f t="shared" si="2"/>
        <v>1237183</v>
      </c>
      <c r="S15" s="66">
        <f t="shared" si="2"/>
        <v>393188</v>
      </c>
      <c r="T15" s="66">
        <f t="shared" si="2"/>
        <v>824351</v>
      </c>
      <c r="U15" s="66">
        <f t="shared" si="2"/>
        <v>2454722</v>
      </c>
      <c r="V15" s="66">
        <f t="shared" si="2"/>
        <v>6819412</v>
      </c>
      <c r="W15" s="66">
        <f t="shared" si="2"/>
        <v>0</v>
      </c>
      <c r="X15" s="66">
        <f t="shared" si="2"/>
        <v>6819412</v>
      </c>
      <c r="Y15" s="103">
        <f>+IF(W15&lt;&gt;0,+(X15/W15)*100,0)</f>
        <v>0</v>
      </c>
      <c r="Z15" s="68">
        <f>SUM(Z16:Z18)</f>
        <v>0</v>
      </c>
    </row>
    <row r="16" spans="1:26" ht="13.5">
      <c r="A16" s="104" t="s">
        <v>84</v>
      </c>
      <c r="B16" s="102"/>
      <c r="C16" s="121"/>
      <c r="D16" s="122">
        <v>12035000</v>
      </c>
      <c r="E16" s="26"/>
      <c r="F16" s="26"/>
      <c r="G16" s="26">
        <v>523472</v>
      </c>
      <c r="H16" s="26">
        <v>523472</v>
      </c>
      <c r="I16" s="26">
        <v>1046944</v>
      </c>
      <c r="J16" s="26"/>
      <c r="K16" s="26"/>
      <c r="L16" s="26"/>
      <c r="M16" s="26"/>
      <c r="N16" s="26"/>
      <c r="O16" s="26">
        <v>1393804</v>
      </c>
      <c r="P16" s="26">
        <v>1923942</v>
      </c>
      <c r="Q16" s="26">
        <v>3317746</v>
      </c>
      <c r="R16" s="26">
        <v>1237183</v>
      </c>
      <c r="S16" s="26">
        <v>393188</v>
      </c>
      <c r="T16" s="26">
        <v>824351</v>
      </c>
      <c r="U16" s="26">
        <v>2454722</v>
      </c>
      <c r="V16" s="26">
        <v>6819412</v>
      </c>
      <c r="W16" s="26"/>
      <c r="X16" s="26">
        <v>6819412</v>
      </c>
      <c r="Y16" s="106"/>
      <c r="Z16" s="28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0</v>
      </c>
      <c r="E19" s="66">
        <f t="shared" si="3"/>
        <v>0</v>
      </c>
      <c r="F19" s="66">
        <f t="shared" si="3"/>
        <v>0</v>
      </c>
      <c r="G19" s="66">
        <f t="shared" si="3"/>
        <v>0</v>
      </c>
      <c r="H19" s="66">
        <f t="shared" si="3"/>
        <v>0</v>
      </c>
      <c r="I19" s="66">
        <f t="shared" si="3"/>
        <v>0</v>
      </c>
      <c r="J19" s="66">
        <f t="shared" si="3"/>
        <v>0</v>
      </c>
      <c r="K19" s="66">
        <f t="shared" si="3"/>
        <v>0</v>
      </c>
      <c r="L19" s="66">
        <f t="shared" si="3"/>
        <v>0</v>
      </c>
      <c r="M19" s="66">
        <f t="shared" si="3"/>
        <v>0</v>
      </c>
      <c r="N19" s="66">
        <f t="shared" si="3"/>
        <v>0</v>
      </c>
      <c r="O19" s="66">
        <f t="shared" si="3"/>
        <v>0</v>
      </c>
      <c r="P19" s="66">
        <f t="shared" si="3"/>
        <v>0</v>
      </c>
      <c r="Q19" s="66">
        <f t="shared" si="3"/>
        <v>0</v>
      </c>
      <c r="R19" s="66">
        <f t="shared" si="3"/>
        <v>0</v>
      </c>
      <c r="S19" s="66">
        <f t="shared" si="3"/>
        <v>0</v>
      </c>
      <c r="T19" s="66">
        <f t="shared" si="3"/>
        <v>0</v>
      </c>
      <c r="U19" s="66">
        <f t="shared" si="3"/>
        <v>0</v>
      </c>
      <c r="V19" s="66">
        <f t="shared" si="3"/>
        <v>0</v>
      </c>
      <c r="W19" s="66">
        <f t="shared" si="3"/>
        <v>0</v>
      </c>
      <c r="X19" s="66">
        <f t="shared" si="3"/>
        <v>0</v>
      </c>
      <c r="Y19" s="103">
        <f>+IF(W19&lt;&gt;0,+(X19/W19)*100,0)</f>
        <v>0</v>
      </c>
      <c r="Z19" s="68">
        <f>SUM(Z20:Z23)</f>
        <v>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36389703</v>
      </c>
      <c r="D25" s="206">
        <f t="shared" si="4"/>
        <v>15135000</v>
      </c>
      <c r="E25" s="195">
        <f t="shared" si="4"/>
        <v>14135000</v>
      </c>
      <c r="F25" s="195">
        <f t="shared" si="4"/>
        <v>0</v>
      </c>
      <c r="G25" s="195">
        <f t="shared" si="4"/>
        <v>523472</v>
      </c>
      <c r="H25" s="195">
        <f t="shared" si="4"/>
        <v>1475807</v>
      </c>
      <c r="I25" s="195">
        <f t="shared" si="4"/>
        <v>1999279</v>
      </c>
      <c r="J25" s="195">
        <f t="shared" si="4"/>
        <v>1445650</v>
      </c>
      <c r="K25" s="195">
        <f t="shared" si="4"/>
        <v>1093418</v>
      </c>
      <c r="L25" s="195">
        <f t="shared" si="4"/>
        <v>0</v>
      </c>
      <c r="M25" s="195">
        <f t="shared" si="4"/>
        <v>2539068</v>
      </c>
      <c r="N25" s="195">
        <f t="shared" si="4"/>
        <v>0</v>
      </c>
      <c r="O25" s="195">
        <f t="shared" si="4"/>
        <v>1393804</v>
      </c>
      <c r="P25" s="195">
        <f t="shared" si="4"/>
        <v>1923942</v>
      </c>
      <c r="Q25" s="195">
        <f t="shared" si="4"/>
        <v>3317746</v>
      </c>
      <c r="R25" s="195">
        <f t="shared" si="4"/>
        <v>1237183</v>
      </c>
      <c r="S25" s="195">
        <f t="shared" si="4"/>
        <v>393188</v>
      </c>
      <c r="T25" s="195">
        <f t="shared" si="4"/>
        <v>824351</v>
      </c>
      <c r="U25" s="195">
        <f t="shared" si="4"/>
        <v>2454722</v>
      </c>
      <c r="V25" s="195">
        <f t="shared" si="4"/>
        <v>10310815</v>
      </c>
      <c r="W25" s="195">
        <f t="shared" si="4"/>
        <v>14135000</v>
      </c>
      <c r="X25" s="195">
        <f t="shared" si="4"/>
        <v>-3824185</v>
      </c>
      <c r="Y25" s="207">
        <f>+IF(W25&lt;&gt;0,+(X25/W25)*100,0)</f>
        <v>-27.054722320481073</v>
      </c>
      <c r="Z25" s="208">
        <f>+Z5+Z9+Z15+Z19+Z24</f>
        <v>14135000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/>
      <c r="E28" s="26">
        <v>12355000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v>1923942</v>
      </c>
      <c r="Q28" s="26">
        <v>1923942</v>
      </c>
      <c r="R28" s="26">
        <v>1237183</v>
      </c>
      <c r="S28" s="26">
        <v>393188</v>
      </c>
      <c r="T28" s="26">
        <v>824351</v>
      </c>
      <c r="U28" s="26">
        <v>2454722</v>
      </c>
      <c r="V28" s="26">
        <v>4378664</v>
      </c>
      <c r="W28" s="26">
        <v>12355000</v>
      </c>
      <c r="X28" s="26">
        <v>-7976336</v>
      </c>
      <c r="Y28" s="106">
        <v>-64.56</v>
      </c>
      <c r="Z28" s="121">
        <v>12355000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0</v>
      </c>
      <c r="E32" s="43">
        <f t="shared" si="5"/>
        <v>12355000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1923942</v>
      </c>
      <c r="Q32" s="43">
        <f t="shared" si="5"/>
        <v>1923942</v>
      </c>
      <c r="R32" s="43">
        <f t="shared" si="5"/>
        <v>1237183</v>
      </c>
      <c r="S32" s="43">
        <f t="shared" si="5"/>
        <v>393188</v>
      </c>
      <c r="T32" s="43">
        <f t="shared" si="5"/>
        <v>824351</v>
      </c>
      <c r="U32" s="43">
        <f t="shared" si="5"/>
        <v>2454722</v>
      </c>
      <c r="V32" s="43">
        <f t="shared" si="5"/>
        <v>4378664</v>
      </c>
      <c r="W32" s="43">
        <f t="shared" si="5"/>
        <v>12355000</v>
      </c>
      <c r="X32" s="43">
        <f t="shared" si="5"/>
        <v>-7976336</v>
      </c>
      <c r="Y32" s="188">
        <f>+IF(W32&lt;&gt;0,+(X32/W32)*100,0)</f>
        <v>-64.55957911776609</v>
      </c>
      <c r="Z32" s="45">
        <f>SUM(Z28:Z31)</f>
        <v>12355000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0</v>
      </c>
      <c r="E36" s="196">
        <f t="shared" si="6"/>
        <v>12355000</v>
      </c>
      <c r="F36" s="196">
        <f t="shared" si="6"/>
        <v>0</v>
      </c>
      <c r="G36" s="196">
        <f t="shared" si="6"/>
        <v>0</v>
      </c>
      <c r="H36" s="196">
        <f t="shared" si="6"/>
        <v>0</v>
      </c>
      <c r="I36" s="196">
        <f t="shared" si="6"/>
        <v>0</v>
      </c>
      <c r="J36" s="196">
        <f t="shared" si="6"/>
        <v>0</v>
      </c>
      <c r="K36" s="196">
        <f t="shared" si="6"/>
        <v>0</v>
      </c>
      <c r="L36" s="196">
        <f t="shared" si="6"/>
        <v>0</v>
      </c>
      <c r="M36" s="196">
        <f t="shared" si="6"/>
        <v>0</v>
      </c>
      <c r="N36" s="196">
        <f t="shared" si="6"/>
        <v>0</v>
      </c>
      <c r="O36" s="196">
        <f t="shared" si="6"/>
        <v>0</v>
      </c>
      <c r="P36" s="196">
        <f t="shared" si="6"/>
        <v>1923942</v>
      </c>
      <c r="Q36" s="196">
        <f t="shared" si="6"/>
        <v>1923942</v>
      </c>
      <c r="R36" s="196">
        <f t="shared" si="6"/>
        <v>1237183</v>
      </c>
      <c r="S36" s="196">
        <f t="shared" si="6"/>
        <v>393188</v>
      </c>
      <c r="T36" s="196">
        <f t="shared" si="6"/>
        <v>824351</v>
      </c>
      <c r="U36" s="196">
        <f t="shared" si="6"/>
        <v>2454722</v>
      </c>
      <c r="V36" s="196">
        <f t="shared" si="6"/>
        <v>4378664</v>
      </c>
      <c r="W36" s="196">
        <f t="shared" si="6"/>
        <v>12355000</v>
      </c>
      <c r="X36" s="196">
        <f t="shared" si="6"/>
        <v>-7976336</v>
      </c>
      <c r="Y36" s="197">
        <f>+IF(W36&lt;&gt;0,+(X36/W36)*100,0)</f>
        <v>-64.55957911776609</v>
      </c>
      <c r="Z36" s="215">
        <f>SUM(Z32:Z35)</f>
        <v>12355000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405808</v>
      </c>
      <c r="D6" s="25">
        <v>14293078</v>
      </c>
      <c r="E6" s="26">
        <v>405808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>
        <v>9575</v>
      </c>
      <c r="U6" s="26">
        <v>9575</v>
      </c>
      <c r="V6" s="26">
        <v>9575</v>
      </c>
      <c r="W6" s="26">
        <v>405808</v>
      </c>
      <c r="X6" s="26">
        <v>-396233</v>
      </c>
      <c r="Y6" s="106">
        <v>-97.64</v>
      </c>
      <c r="Z6" s="28">
        <v>405808</v>
      </c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>
        <v>3060127</v>
      </c>
      <c r="D8" s="25">
        <v>10872456</v>
      </c>
      <c r="E8" s="26">
        <v>3192277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>
        <v>2263577</v>
      </c>
      <c r="U8" s="26">
        <v>2263577</v>
      </c>
      <c r="V8" s="26">
        <v>2263577</v>
      </c>
      <c r="W8" s="26">
        <v>3192277</v>
      </c>
      <c r="X8" s="26">
        <v>-928700</v>
      </c>
      <c r="Y8" s="106">
        <v>-29.09</v>
      </c>
      <c r="Z8" s="28">
        <v>3192277</v>
      </c>
    </row>
    <row r="9" spans="1:26" ht="13.5">
      <c r="A9" s="225" t="s">
        <v>148</v>
      </c>
      <c r="B9" s="158"/>
      <c r="C9" s="121">
        <v>2107575</v>
      </c>
      <c r="D9" s="25">
        <v>1903653</v>
      </c>
      <c r="E9" s="26">
        <v>2107575</v>
      </c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2107575</v>
      </c>
      <c r="X9" s="26">
        <v>-2107575</v>
      </c>
      <c r="Y9" s="106">
        <v>-100</v>
      </c>
      <c r="Z9" s="28">
        <v>2107575</v>
      </c>
    </row>
    <row r="10" spans="1:26" ht="13.5">
      <c r="A10" s="225" t="s">
        <v>149</v>
      </c>
      <c r="B10" s="158"/>
      <c r="C10" s="121">
        <v>132151</v>
      </c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5705661</v>
      </c>
      <c r="D12" s="38">
        <f t="shared" si="0"/>
        <v>27069187</v>
      </c>
      <c r="E12" s="39">
        <f t="shared" si="0"/>
        <v>5705660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  <c r="Q12" s="39">
        <f t="shared" si="0"/>
        <v>0</v>
      </c>
      <c r="R12" s="39">
        <f t="shared" si="0"/>
        <v>0</v>
      </c>
      <c r="S12" s="39">
        <f t="shared" si="0"/>
        <v>0</v>
      </c>
      <c r="T12" s="39">
        <f t="shared" si="0"/>
        <v>2273152</v>
      </c>
      <c r="U12" s="39">
        <f t="shared" si="0"/>
        <v>2273152</v>
      </c>
      <c r="V12" s="39">
        <f t="shared" si="0"/>
        <v>2273152</v>
      </c>
      <c r="W12" s="39">
        <f t="shared" si="0"/>
        <v>5705660</v>
      </c>
      <c r="X12" s="39">
        <f t="shared" si="0"/>
        <v>-3432508</v>
      </c>
      <c r="Y12" s="140">
        <f>+IF(W12&lt;&gt;0,+(X12/W12)*100,0)</f>
        <v>-60.1597010687633</v>
      </c>
      <c r="Z12" s="40">
        <f>SUM(Z6:Z11)</f>
        <v>5705660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>
        <v>1590000</v>
      </c>
      <c r="E16" s="26"/>
      <c r="F16" s="125"/>
      <c r="G16" s="125">
        <v>523472</v>
      </c>
      <c r="H16" s="125"/>
      <c r="I16" s="26">
        <v>523472</v>
      </c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>
        <v>523472</v>
      </c>
      <c r="W16" s="26"/>
      <c r="X16" s="125">
        <v>523472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36217511</v>
      </c>
      <c r="D19" s="25">
        <v>38695717</v>
      </c>
      <c r="E19" s="26">
        <v>36217511</v>
      </c>
      <c r="F19" s="26"/>
      <c r="G19" s="26"/>
      <c r="H19" s="26">
        <v>952332</v>
      </c>
      <c r="I19" s="26">
        <v>952332</v>
      </c>
      <c r="J19" s="26"/>
      <c r="K19" s="26"/>
      <c r="L19" s="26"/>
      <c r="M19" s="26"/>
      <c r="N19" s="26"/>
      <c r="O19" s="26">
        <v>1393804</v>
      </c>
      <c r="P19" s="26">
        <v>1923942</v>
      </c>
      <c r="Q19" s="26">
        <v>3317746</v>
      </c>
      <c r="R19" s="26">
        <v>1273183</v>
      </c>
      <c r="S19" s="26">
        <v>393188</v>
      </c>
      <c r="T19" s="26">
        <v>824351</v>
      </c>
      <c r="U19" s="26">
        <v>2490722</v>
      </c>
      <c r="V19" s="26">
        <v>6760800</v>
      </c>
      <c r="W19" s="26">
        <v>36217511</v>
      </c>
      <c r="X19" s="26">
        <v>-29456711</v>
      </c>
      <c r="Y19" s="106">
        <v>-81.33</v>
      </c>
      <c r="Z19" s="28">
        <v>36217511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>
        <v>1445650</v>
      </c>
      <c r="K23" s="125">
        <v>1093418</v>
      </c>
      <c r="L23" s="26"/>
      <c r="M23" s="125">
        <v>2539068</v>
      </c>
      <c r="N23" s="125"/>
      <c r="O23" s="125"/>
      <c r="P23" s="26"/>
      <c r="Q23" s="125"/>
      <c r="R23" s="125"/>
      <c r="S23" s="26"/>
      <c r="T23" s="125"/>
      <c r="U23" s="125"/>
      <c r="V23" s="125">
        <v>2539068</v>
      </c>
      <c r="W23" s="26"/>
      <c r="X23" s="125">
        <v>2539068</v>
      </c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36217511</v>
      </c>
      <c r="D24" s="42">
        <f t="shared" si="1"/>
        <v>40285717</v>
      </c>
      <c r="E24" s="43">
        <f t="shared" si="1"/>
        <v>36217511</v>
      </c>
      <c r="F24" s="43">
        <f t="shared" si="1"/>
        <v>0</v>
      </c>
      <c r="G24" s="43">
        <f t="shared" si="1"/>
        <v>523472</v>
      </c>
      <c r="H24" s="43">
        <f t="shared" si="1"/>
        <v>952332</v>
      </c>
      <c r="I24" s="43">
        <f t="shared" si="1"/>
        <v>1475804</v>
      </c>
      <c r="J24" s="43">
        <f t="shared" si="1"/>
        <v>1445650</v>
      </c>
      <c r="K24" s="43">
        <f t="shared" si="1"/>
        <v>1093418</v>
      </c>
      <c r="L24" s="43">
        <f t="shared" si="1"/>
        <v>0</v>
      </c>
      <c r="M24" s="43">
        <f t="shared" si="1"/>
        <v>2539068</v>
      </c>
      <c r="N24" s="43">
        <f t="shared" si="1"/>
        <v>0</v>
      </c>
      <c r="O24" s="43">
        <f t="shared" si="1"/>
        <v>1393804</v>
      </c>
      <c r="P24" s="43">
        <f t="shared" si="1"/>
        <v>1923942</v>
      </c>
      <c r="Q24" s="43">
        <f t="shared" si="1"/>
        <v>3317746</v>
      </c>
      <c r="R24" s="43">
        <f t="shared" si="1"/>
        <v>1273183</v>
      </c>
      <c r="S24" s="43">
        <f t="shared" si="1"/>
        <v>393188</v>
      </c>
      <c r="T24" s="43">
        <f t="shared" si="1"/>
        <v>824351</v>
      </c>
      <c r="U24" s="43">
        <f t="shared" si="1"/>
        <v>2490722</v>
      </c>
      <c r="V24" s="43">
        <f t="shared" si="1"/>
        <v>9823340</v>
      </c>
      <c r="W24" s="43">
        <f t="shared" si="1"/>
        <v>36217511</v>
      </c>
      <c r="X24" s="43">
        <f t="shared" si="1"/>
        <v>-26394171</v>
      </c>
      <c r="Y24" s="188">
        <f>+IF(W24&lt;&gt;0,+(X24/W24)*100,0)</f>
        <v>-72.87682193290422</v>
      </c>
      <c r="Z24" s="45">
        <f>SUM(Z15:Z23)</f>
        <v>36217511</v>
      </c>
    </row>
    <row r="25" spans="1:26" ht="13.5">
      <c r="A25" s="226" t="s">
        <v>161</v>
      </c>
      <c r="B25" s="227"/>
      <c r="C25" s="138">
        <f aca="true" t="shared" si="2" ref="C25:X25">+C12+C24</f>
        <v>41923172</v>
      </c>
      <c r="D25" s="38">
        <f t="shared" si="2"/>
        <v>67354904</v>
      </c>
      <c r="E25" s="39">
        <f t="shared" si="2"/>
        <v>41923171</v>
      </c>
      <c r="F25" s="39">
        <f t="shared" si="2"/>
        <v>0</v>
      </c>
      <c r="G25" s="39">
        <f t="shared" si="2"/>
        <v>523472</v>
      </c>
      <c r="H25" s="39">
        <f t="shared" si="2"/>
        <v>952332</v>
      </c>
      <c r="I25" s="39">
        <f t="shared" si="2"/>
        <v>1475804</v>
      </c>
      <c r="J25" s="39">
        <f t="shared" si="2"/>
        <v>1445650</v>
      </c>
      <c r="K25" s="39">
        <f t="shared" si="2"/>
        <v>1093418</v>
      </c>
      <c r="L25" s="39">
        <f t="shared" si="2"/>
        <v>0</v>
      </c>
      <c r="M25" s="39">
        <f t="shared" si="2"/>
        <v>2539068</v>
      </c>
      <c r="N25" s="39">
        <f t="shared" si="2"/>
        <v>0</v>
      </c>
      <c r="O25" s="39">
        <f t="shared" si="2"/>
        <v>1393804</v>
      </c>
      <c r="P25" s="39">
        <f t="shared" si="2"/>
        <v>1923942</v>
      </c>
      <c r="Q25" s="39">
        <f t="shared" si="2"/>
        <v>3317746</v>
      </c>
      <c r="R25" s="39">
        <f t="shared" si="2"/>
        <v>1273183</v>
      </c>
      <c r="S25" s="39">
        <f t="shared" si="2"/>
        <v>393188</v>
      </c>
      <c r="T25" s="39">
        <f t="shared" si="2"/>
        <v>3097503</v>
      </c>
      <c r="U25" s="39">
        <f t="shared" si="2"/>
        <v>4763874</v>
      </c>
      <c r="V25" s="39">
        <f t="shared" si="2"/>
        <v>12096492</v>
      </c>
      <c r="W25" s="39">
        <f t="shared" si="2"/>
        <v>41923171</v>
      </c>
      <c r="X25" s="39">
        <f t="shared" si="2"/>
        <v>-29826679</v>
      </c>
      <c r="Y25" s="140">
        <f>+IF(W25&lt;&gt;0,+(X25/W25)*100,0)</f>
        <v>-71.14604713465019</v>
      </c>
      <c r="Z25" s="40">
        <f>+Z12+Z24</f>
        <v>41923171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>
        <v>22163282</v>
      </c>
      <c r="D32" s="25">
        <v>5195507</v>
      </c>
      <c r="E32" s="26">
        <v>22163282</v>
      </c>
      <c r="F32" s="26"/>
      <c r="G32" s="26"/>
      <c r="H32" s="26"/>
      <c r="I32" s="26"/>
      <c r="J32" s="26"/>
      <c r="K32" s="26"/>
      <c r="L32" s="26"/>
      <c r="M32" s="26"/>
      <c r="N32" s="26">
        <v>3864655</v>
      </c>
      <c r="O32" s="26"/>
      <c r="P32" s="26"/>
      <c r="Q32" s="26">
        <v>3864655</v>
      </c>
      <c r="R32" s="26"/>
      <c r="S32" s="26"/>
      <c r="T32" s="26">
        <v>7299727</v>
      </c>
      <c r="U32" s="26">
        <v>7299727</v>
      </c>
      <c r="V32" s="26">
        <v>11164382</v>
      </c>
      <c r="W32" s="26">
        <v>22163282</v>
      </c>
      <c r="X32" s="26">
        <v>-10998900</v>
      </c>
      <c r="Y32" s="106">
        <v>-49.63</v>
      </c>
      <c r="Z32" s="28">
        <v>22163282</v>
      </c>
    </row>
    <row r="33" spans="1:26" ht="13.5">
      <c r="A33" s="225" t="s">
        <v>167</v>
      </c>
      <c r="B33" s="158"/>
      <c r="C33" s="121">
        <v>766162</v>
      </c>
      <c r="D33" s="25">
        <v>1000000</v>
      </c>
      <c r="E33" s="26">
        <v>766162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766162</v>
      </c>
      <c r="X33" s="26">
        <v>-766162</v>
      </c>
      <c r="Y33" s="106">
        <v>-100</v>
      </c>
      <c r="Z33" s="28">
        <v>766162</v>
      </c>
    </row>
    <row r="34" spans="1:26" ht="13.5">
      <c r="A34" s="226" t="s">
        <v>57</v>
      </c>
      <c r="B34" s="227"/>
      <c r="C34" s="138">
        <f aca="true" t="shared" si="3" ref="C34:X34">SUM(C29:C33)</f>
        <v>22929444</v>
      </c>
      <c r="D34" s="38">
        <f t="shared" si="3"/>
        <v>6195507</v>
      </c>
      <c r="E34" s="39">
        <f t="shared" si="3"/>
        <v>22929444</v>
      </c>
      <c r="F34" s="39">
        <f t="shared" si="3"/>
        <v>0</v>
      </c>
      <c r="G34" s="39">
        <f t="shared" si="3"/>
        <v>0</v>
      </c>
      <c r="H34" s="39">
        <f t="shared" si="3"/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3864655</v>
      </c>
      <c r="O34" s="39">
        <f t="shared" si="3"/>
        <v>0</v>
      </c>
      <c r="P34" s="39">
        <f t="shared" si="3"/>
        <v>0</v>
      </c>
      <c r="Q34" s="39">
        <f t="shared" si="3"/>
        <v>3864655</v>
      </c>
      <c r="R34" s="39">
        <f t="shared" si="3"/>
        <v>0</v>
      </c>
      <c r="S34" s="39">
        <f t="shared" si="3"/>
        <v>0</v>
      </c>
      <c r="T34" s="39">
        <f t="shared" si="3"/>
        <v>7299727</v>
      </c>
      <c r="U34" s="39">
        <f t="shared" si="3"/>
        <v>7299727</v>
      </c>
      <c r="V34" s="39">
        <f t="shared" si="3"/>
        <v>11164382</v>
      </c>
      <c r="W34" s="39">
        <f t="shared" si="3"/>
        <v>22929444</v>
      </c>
      <c r="X34" s="39">
        <f t="shared" si="3"/>
        <v>-11765062</v>
      </c>
      <c r="Y34" s="140">
        <f>+IF(W34&lt;&gt;0,+(X34/W34)*100,0)</f>
        <v>-51.309844233466805</v>
      </c>
      <c r="Z34" s="40">
        <f>SUM(Z29:Z33)</f>
        <v>22929444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22929444</v>
      </c>
      <c r="D40" s="38">
        <f t="shared" si="5"/>
        <v>6195507</v>
      </c>
      <c r="E40" s="39">
        <f t="shared" si="5"/>
        <v>22929444</v>
      </c>
      <c r="F40" s="39">
        <f t="shared" si="5"/>
        <v>0</v>
      </c>
      <c r="G40" s="39">
        <f t="shared" si="5"/>
        <v>0</v>
      </c>
      <c r="H40" s="39">
        <f t="shared" si="5"/>
        <v>0</v>
      </c>
      <c r="I40" s="39">
        <f t="shared" si="5"/>
        <v>0</v>
      </c>
      <c r="J40" s="39">
        <f t="shared" si="5"/>
        <v>0</v>
      </c>
      <c r="K40" s="39">
        <f t="shared" si="5"/>
        <v>0</v>
      </c>
      <c r="L40" s="39">
        <f t="shared" si="5"/>
        <v>0</v>
      </c>
      <c r="M40" s="39">
        <f t="shared" si="5"/>
        <v>0</v>
      </c>
      <c r="N40" s="39">
        <f t="shared" si="5"/>
        <v>3864655</v>
      </c>
      <c r="O40" s="39">
        <f t="shared" si="5"/>
        <v>0</v>
      </c>
      <c r="P40" s="39">
        <f t="shared" si="5"/>
        <v>0</v>
      </c>
      <c r="Q40" s="39">
        <f t="shared" si="5"/>
        <v>3864655</v>
      </c>
      <c r="R40" s="39">
        <f t="shared" si="5"/>
        <v>0</v>
      </c>
      <c r="S40" s="39">
        <f t="shared" si="5"/>
        <v>0</v>
      </c>
      <c r="T40" s="39">
        <f t="shared" si="5"/>
        <v>7299727</v>
      </c>
      <c r="U40" s="39">
        <f t="shared" si="5"/>
        <v>7299727</v>
      </c>
      <c r="V40" s="39">
        <f t="shared" si="5"/>
        <v>11164382</v>
      </c>
      <c r="W40" s="39">
        <f t="shared" si="5"/>
        <v>22929444</v>
      </c>
      <c r="X40" s="39">
        <f t="shared" si="5"/>
        <v>-11765062</v>
      </c>
      <c r="Y40" s="140">
        <f>+IF(W40&lt;&gt;0,+(X40/W40)*100,0)</f>
        <v>-51.309844233466805</v>
      </c>
      <c r="Z40" s="40">
        <f>+Z34+Z39</f>
        <v>22929444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18993728</v>
      </c>
      <c r="D42" s="234">
        <f t="shared" si="6"/>
        <v>61159397</v>
      </c>
      <c r="E42" s="235">
        <f t="shared" si="6"/>
        <v>18993727</v>
      </c>
      <c r="F42" s="235">
        <f t="shared" si="6"/>
        <v>0</v>
      </c>
      <c r="G42" s="235">
        <f t="shared" si="6"/>
        <v>523472</v>
      </c>
      <c r="H42" s="235">
        <f t="shared" si="6"/>
        <v>952332</v>
      </c>
      <c r="I42" s="235">
        <f t="shared" si="6"/>
        <v>1475804</v>
      </c>
      <c r="J42" s="235">
        <f t="shared" si="6"/>
        <v>1445650</v>
      </c>
      <c r="K42" s="235">
        <f t="shared" si="6"/>
        <v>1093418</v>
      </c>
      <c r="L42" s="235">
        <f t="shared" si="6"/>
        <v>0</v>
      </c>
      <c r="M42" s="235">
        <f t="shared" si="6"/>
        <v>2539068</v>
      </c>
      <c r="N42" s="235">
        <f t="shared" si="6"/>
        <v>-3864655</v>
      </c>
      <c r="O42" s="235">
        <f t="shared" si="6"/>
        <v>1393804</v>
      </c>
      <c r="P42" s="235">
        <f t="shared" si="6"/>
        <v>1923942</v>
      </c>
      <c r="Q42" s="235">
        <f t="shared" si="6"/>
        <v>-546909</v>
      </c>
      <c r="R42" s="235">
        <f t="shared" si="6"/>
        <v>1273183</v>
      </c>
      <c r="S42" s="235">
        <f t="shared" si="6"/>
        <v>393188</v>
      </c>
      <c r="T42" s="235">
        <f t="shared" si="6"/>
        <v>-4202224</v>
      </c>
      <c r="U42" s="235">
        <f t="shared" si="6"/>
        <v>-2535853</v>
      </c>
      <c r="V42" s="235">
        <f t="shared" si="6"/>
        <v>932110</v>
      </c>
      <c r="W42" s="235">
        <f t="shared" si="6"/>
        <v>18993727</v>
      </c>
      <c r="X42" s="235">
        <f t="shared" si="6"/>
        <v>-18061617</v>
      </c>
      <c r="Y42" s="236">
        <f>+IF(W42&lt;&gt;0,+(X42/W42)*100,0)</f>
        <v>-95.09253765730128</v>
      </c>
      <c r="Z42" s="237">
        <f>+Z25-Z40</f>
        <v>18993727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18993728</v>
      </c>
      <c r="D45" s="25">
        <v>61159397</v>
      </c>
      <c r="E45" s="26">
        <v>18993727</v>
      </c>
      <c r="F45" s="26"/>
      <c r="G45" s="26">
        <v>523472</v>
      </c>
      <c r="H45" s="26">
        <v>952332</v>
      </c>
      <c r="I45" s="26">
        <v>1475804</v>
      </c>
      <c r="J45" s="26">
        <v>1445650</v>
      </c>
      <c r="K45" s="26">
        <v>1093418</v>
      </c>
      <c r="L45" s="26"/>
      <c r="M45" s="26">
        <v>2539068</v>
      </c>
      <c r="N45" s="26"/>
      <c r="O45" s="26">
        <v>1393804</v>
      </c>
      <c r="P45" s="26">
        <v>1923942</v>
      </c>
      <c r="Q45" s="26">
        <v>3317746</v>
      </c>
      <c r="R45" s="26">
        <v>1273183</v>
      </c>
      <c r="S45" s="26">
        <v>393188</v>
      </c>
      <c r="T45" s="26"/>
      <c r="U45" s="26">
        <v>1666371</v>
      </c>
      <c r="V45" s="26">
        <v>8998989</v>
      </c>
      <c r="W45" s="26">
        <v>18993727</v>
      </c>
      <c r="X45" s="26">
        <v>-9994738</v>
      </c>
      <c r="Y45" s="105">
        <v>-52.62</v>
      </c>
      <c r="Z45" s="28">
        <v>18993727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18993728</v>
      </c>
      <c r="D48" s="240">
        <f t="shared" si="7"/>
        <v>61159397</v>
      </c>
      <c r="E48" s="195">
        <f t="shared" si="7"/>
        <v>18993727</v>
      </c>
      <c r="F48" s="195">
        <f t="shared" si="7"/>
        <v>0</v>
      </c>
      <c r="G48" s="195">
        <f t="shared" si="7"/>
        <v>523472</v>
      </c>
      <c r="H48" s="195">
        <f t="shared" si="7"/>
        <v>952332</v>
      </c>
      <c r="I48" s="195">
        <f t="shared" si="7"/>
        <v>1475804</v>
      </c>
      <c r="J48" s="195">
        <f t="shared" si="7"/>
        <v>1445650</v>
      </c>
      <c r="K48" s="195">
        <f t="shared" si="7"/>
        <v>1093418</v>
      </c>
      <c r="L48" s="195">
        <f t="shared" si="7"/>
        <v>0</v>
      </c>
      <c r="M48" s="195">
        <f t="shared" si="7"/>
        <v>2539068</v>
      </c>
      <c r="N48" s="195">
        <f t="shared" si="7"/>
        <v>0</v>
      </c>
      <c r="O48" s="195">
        <f t="shared" si="7"/>
        <v>1393804</v>
      </c>
      <c r="P48" s="195">
        <f t="shared" si="7"/>
        <v>1923942</v>
      </c>
      <c r="Q48" s="195">
        <f t="shared" si="7"/>
        <v>3317746</v>
      </c>
      <c r="R48" s="195">
        <f t="shared" si="7"/>
        <v>1273183</v>
      </c>
      <c r="S48" s="195">
        <f t="shared" si="7"/>
        <v>393188</v>
      </c>
      <c r="T48" s="195">
        <f t="shared" si="7"/>
        <v>0</v>
      </c>
      <c r="U48" s="195">
        <f t="shared" si="7"/>
        <v>1666371</v>
      </c>
      <c r="V48" s="195">
        <f t="shared" si="7"/>
        <v>8998989</v>
      </c>
      <c r="W48" s="195">
        <f t="shared" si="7"/>
        <v>18993727</v>
      </c>
      <c r="X48" s="195">
        <f t="shared" si="7"/>
        <v>-9994738</v>
      </c>
      <c r="Y48" s="241">
        <f>+IF(W48&lt;&gt;0,+(X48/W48)*100,0)</f>
        <v>-52.62125753413219</v>
      </c>
      <c r="Z48" s="208">
        <f>SUM(Z45:Z47)</f>
        <v>18993727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2414389</v>
      </c>
      <c r="D6" s="25">
        <v>6989196</v>
      </c>
      <c r="E6" s="26">
        <v>6989196</v>
      </c>
      <c r="F6" s="26">
        <v>1714286</v>
      </c>
      <c r="G6" s="26">
        <v>624359</v>
      </c>
      <c r="H6" s="26">
        <v>243209</v>
      </c>
      <c r="I6" s="26">
        <v>2581854</v>
      </c>
      <c r="J6" s="26">
        <v>522422</v>
      </c>
      <c r="K6" s="26">
        <v>221200</v>
      </c>
      <c r="L6" s="26">
        <v>1322247</v>
      </c>
      <c r="M6" s="26">
        <v>2065869</v>
      </c>
      <c r="N6" s="26">
        <v>132659</v>
      </c>
      <c r="O6" s="26">
        <v>606374</v>
      </c>
      <c r="P6" s="26">
        <v>2109143</v>
      </c>
      <c r="Q6" s="26">
        <v>2848176</v>
      </c>
      <c r="R6" s="26">
        <v>297518</v>
      </c>
      <c r="S6" s="26">
        <v>187854</v>
      </c>
      <c r="T6" s="26">
        <v>1625194</v>
      </c>
      <c r="U6" s="26">
        <v>2110566</v>
      </c>
      <c r="V6" s="26">
        <v>9606465</v>
      </c>
      <c r="W6" s="26">
        <v>6989196</v>
      </c>
      <c r="X6" s="26">
        <v>2617269</v>
      </c>
      <c r="Y6" s="106">
        <v>37.45</v>
      </c>
      <c r="Z6" s="28">
        <v>6989196</v>
      </c>
    </row>
    <row r="7" spans="1:26" ht="13.5">
      <c r="A7" s="225" t="s">
        <v>180</v>
      </c>
      <c r="B7" s="158" t="s">
        <v>71</v>
      </c>
      <c r="C7" s="121">
        <v>44758215</v>
      </c>
      <c r="D7" s="25">
        <v>33190933</v>
      </c>
      <c r="E7" s="26">
        <v>33190933</v>
      </c>
      <c r="F7" s="26">
        <v>14217056</v>
      </c>
      <c r="G7" s="26">
        <v>750000</v>
      </c>
      <c r="H7" s="26">
        <v>2000000</v>
      </c>
      <c r="I7" s="26">
        <v>16967056</v>
      </c>
      <c r="J7" s="26"/>
      <c r="K7" s="26">
        <v>18032</v>
      </c>
      <c r="L7" s="26">
        <v>10414000</v>
      </c>
      <c r="M7" s="26">
        <v>10432032</v>
      </c>
      <c r="N7" s="26"/>
      <c r="O7" s="26"/>
      <c r="P7" s="26">
        <v>8810233</v>
      </c>
      <c r="Q7" s="26">
        <v>8810233</v>
      </c>
      <c r="R7" s="26"/>
      <c r="S7" s="26"/>
      <c r="T7" s="26"/>
      <c r="U7" s="26"/>
      <c r="V7" s="26">
        <v>36209321</v>
      </c>
      <c r="W7" s="26">
        <v>33190933</v>
      </c>
      <c r="X7" s="26">
        <v>3018388</v>
      </c>
      <c r="Y7" s="106">
        <v>9.09</v>
      </c>
      <c r="Z7" s="28">
        <v>33190933</v>
      </c>
    </row>
    <row r="8" spans="1:26" ht="13.5">
      <c r="A8" s="225" t="s">
        <v>181</v>
      </c>
      <c r="B8" s="158" t="s">
        <v>71</v>
      </c>
      <c r="C8" s="121"/>
      <c r="D8" s="25">
        <v>12355008</v>
      </c>
      <c r="E8" s="26">
        <v>12355008</v>
      </c>
      <c r="F8" s="26"/>
      <c r="G8" s="26"/>
      <c r="H8" s="26">
        <v>10656971</v>
      </c>
      <c r="I8" s="26">
        <v>10656971</v>
      </c>
      <c r="J8" s="26"/>
      <c r="K8" s="26">
        <v>2079935</v>
      </c>
      <c r="L8" s="26">
        <v>2515000</v>
      </c>
      <c r="M8" s="26">
        <v>4594935</v>
      </c>
      <c r="N8" s="26"/>
      <c r="O8" s="26">
        <v>4500000</v>
      </c>
      <c r="P8" s="26">
        <v>5020000</v>
      </c>
      <c r="Q8" s="26">
        <v>9520000</v>
      </c>
      <c r="R8" s="26">
        <v>1000000</v>
      </c>
      <c r="S8" s="26">
        <v>3000000</v>
      </c>
      <c r="T8" s="26"/>
      <c r="U8" s="26">
        <v>4000000</v>
      </c>
      <c r="V8" s="26">
        <v>28771906</v>
      </c>
      <c r="W8" s="26">
        <v>12355008</v>
      </c>
      <c r="X8" s="26">
        <v>16416898</v>
      </c>
      <c r="Y8" s="106">
        <v>132.88</v>
      </c>
      <c r="Z8" s="28">
        <v>12355008</v>
      </c>
    </row>
    <row r="9" spans="1:26" ht="13.5">
      <c r="A9" s="225" t="s">
        <v>182</v>
      </c>
      <c r="B9" s="158"/>
      <c r="C9" s="121">
        <v>86930</v>
      </c>
      <c r="D9" s="25">
        <v>60000</v>
      </c>
      <c r="E9" s="26">
        <v>60000</v>
      </c>
      <c r="F9" s="26"/>
      <c r="G9" s="26"/>
      <c r="H9" s="26"/>
      <c r="I9" s="26"/>
      <c r="J9" s="26"/>
      <c r="K9" s="26">
        <v>7051</v>
      </c>
      <c r="L9" s="26"/>
      <c r="M9" s="26">
        <v>7051</v>
      </c>
      <c r="N9" s="26"/>
      <c r="O9" s="26"/>
      <c r="P9" s="26"/>
      <c r="Q9" s="26"/>
      <c r="R9" s="26"/>
      <c r="S9" s="26"/>
      <c r="T9" s="26"/>
      <c r="U9" s="26"/>
      <c r="V9" s="26">
        <v>7051</v>
      </c>
      <c r="W9" s="26">
        <v>60000</v>
      </c>
      <c r="X9" s="26">
        <v>-52949</v>
      </c>
      <c r="Y9" s="106">
        <v>-88.25</v>
      </c>
      <c r="Z9" s="28">
        <v>60000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-30908229</v>
      </c>
      <c r="D12" s="25">
        <v>-37460136</v>
      </c>
      <c r="E12" s="26">
        <v>-37460136</v>
      </c>
      <c r="F12" s="26">
        <v>-9718168</v>
      </c>
      <c r="G12" s="26">
        <v>-2835516</v>
      </c>
      <c r="H12" s="26">
        <v>-2093502</v>
      </c>
      <c r="I12" s="26">
        <v>-14647186</v>
      </c>
      <c r="J12" s="26">
        <v>-2440859</v>
      </c>
      <c r="K12" s="26">
        <v>-1942655</v>
      </c>
      <c r="L12" s="26">
        <v>-11997712</v>
      </c>
      <c r="M12" s="26">
        <v>-16381226</v>
      </c>
      <c r="N12" s="26">
        <v>-3233735</v>
      </c>
      <c r="O12" s="26">
        <v>-4004145</v>
      </c>
      <c r="P12" s="26">
        <v>-6692072</v>
      </c>
      <c r="Q12" s="26">
        <v>-13929952</v>
      </c>
      <c r="R12" s="26">
        <v>-9081410</v>
      </c>
      <c r="S12" s="26">
        <v>-3303174</v>
      </c>
      <c r="T12" s="26">
        <v>-2222907</v>
      </c>
      <c r="U12" s="26">
        <v>-14607491</v>
      </c>
      <c r="V12" s="26">
        <v>-59565855</v>
      </c>
      <c r="W12" s="26">
        <v>-37460136</v>
      </c>
      <c r="X12" s="26">
        <v>-22105719</v>
      </c>
      <c r="Y12" s="106">
        <v>59.01</v>
      </c>
      <c r="Z12" s="28">
        <v>-37460136</v>
      </c>
    </row>
    <row r="13" spans="1:26" ht="13.5">
      <c r="A13" s="225" t="s">
        <v>39</v>
      </c>
      <c r="B13" s="158"/>
      <c r="C13" s="121">
        <v>-138790</v>
      </c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16212515</v>
      </c>
      <c r="D15" s="38">
        <f t="shared" si="0"/>
        <v>15135001</v>
      </c>
      <c r="E15" s="39">
        <f t="shared" si="0"/>
        <v>15135001</v>
      </c>
      <c r="F15" s="39">
        <f t="shared" si="0"/>
        <v>6213174</v>
      </c>
      <c r="G15" s="39">
        <f t="shared" si="0"/>
        <v>-1461157</v>
      </c>
      <c r="H15" s="39">
        <f t="shared" si="0"/>
        <v>10806678</v>
      </c>
      <c r="I15" s="39">
        <f t="shared" si="0"/>
        <v>15558695</v>
      </c>
      <c r="J15" s="39">
        <f t="shared" si="0"/>
        <v>-1918437</v>
      </c>
      <c r="K15" s="39">
        <f t="shared" si="0"/>
        <v>383563</v>
      </c>
      <c r="L15" s="39">
        <f t="shared" si="0"/>
        <v>2253535</v>
      </c>
      <c r="M15" s="39">
        <f t="shared" si="0"/>
        <v>718661</v>
      </c>
      <c r="N15" s="39">
        <f t="shared" si="0"/>
        <v>-3101076</v>
      </c>
      <c r="O15" s="39">
        <f t="shared" si="0"/>
        <v>1102229</v>
      </c>
      <c r="P15" s="39">
        <f t="shared" si="0"/>
        <v>9247304</v>
      </c>
      <c r="Q15" s="39">
        <f t="shared" si="0"/>
        <v>7248457</v>
      </c>
      <c r="R15" s="39">
        <f t="shared" si="0"/>
        <v>-7783892</v>
      </c>
      <c r="S15" s="39">
        <f t="shared" si="0"/>
        <v>-115320</v>
      </c>
      <c r="T15" s="39">
        <f t="shared" si="0"/>
        <v>-597713</v>
      </c>
      <c r="U15" s="39">
        <f t="shared" si="0"/>
        <v>-8496925</v>
      </c>
      <c r="V15" s="39">
        <f t="shared" si="0"/>
        <v>15028888</v>
      </c>
      <c r="W15" s="39">
        <f t="shared" si="0"/>
        <v>15135001</v>
      </c>
      <c r="X15" s="39">
        <f t="shared" si="0"/>
        <v>-106113</v>
      </c>
      <c r="Y15" s="140">
        <f>+IF(W15&lt;&gt;0,+(X15/W15)*100,0)</f>
        <v>-0.7011099635870522</v>
      </c>
      <c r="Z15" s="40">
        <f>SUM(Z6:Z14)</f>
        <v>15135001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38000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>
        <v>200000</v>
      </c>
      <c r="Q19" s="125">
        <v>200000</v>
      </c>
      <c r="R19" s="125">
        <v>1300000</v>
      </c>
      <c r="S19" s="26"/>
      <c r="T19" s="125"/>
      <c r="U19" s="125">
        <v>1300000</v>
      </c>
      <c r="V19" s="125">
        <v>1500000</v>
      </c>
      <c r="W19" s="26"/>
      <c r="X19" s="125">
        <v>1500000</v>
      </c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>
        <v>1500000</v>
      </c>
      <c r="H22" s="26">
        <v>1000000</v>
      </c>
      <c r="I22" s="26">
        <v>2500000</v>
      </c>
      <c r="J22" s="26">
        <v>600000</v>
      </c>
      <c r="K22" s="26">
        <v>940000</v>
      </c>
      <c r="L22" s="26"/>
      <c r="M22" s="26">
        <v>1540000</v>
      </c>
      <c r="N22" s="26"/>
      <c r="O22" s="26"/>
      <c r="P22" s="26"/>
      <c r="Q22" s="26"/>
      <c r="R22" s="26"/>
      <c r="S22" s="26"/>
      <c r="T22" s="26"/>
      <c r="U22" s="26"/>
      <c r="V22" s="26">
        <v>4040000</v>
      </c>
      <c r="W22" s="26"/>
      <c r="X22" s="26">
        <v>4040000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-15865750</v>
      </c>
      <c r="D24" s="25">
        <v>-15135000</v>
      </c>
      <c r="E24" s="26">
        <v>-15135000</v>
      </c>
      <c r="F24" s="26">
        <v>-5743050</v>
      </c>
      <c r="G24" s="26">
        <v>-264458</v>
      </c>
      <c r="H24" s="26">
        <v>-10033603</v>
      </c>
      <c r="I24" s="26">
        <v>-16041111</v>
      </c>
      <c r="J24" s="26">
        <v>-582631</v>
      </c>
      <c r="K24" s="26"/>
      <c r="L24" s="26">
        <v>-194503</v>
      </c>
      <c r="M24" s="26">
        <v>-777134</v>
      </c>
      <c r="N24" s="26"/>
      <c r="O24" s="26">
        <v>-1659309</v>
      </c>
      <c r="P24" s="26">
        <v>-108264</v>
      </c>
      <c r="Q24" s="26">
        <v>-1767573</v>
      </c>
      <c r="R24" s="26">
        <v>-2059208</v>
      </c>
      <c r="S24" s="26"/>
      <c r="T24" s="26">
        <v>-26816</v>
      </c>
      <c r="U24" s="26">
        <v>-2086024</v>
      </c>
      <c r="V24" s="26">
        <v>-20671842</v>
      </c>
      <c r="W24" s="26">
        <v>-15135000</v>
      </c>
      <c r="X24" s="26">
        <v>-5536842</v>
      </c>
      <c r="Y24" s="106">
        <v>36.58</v>
      </c>
      <c r="Z24" s="28">
        <v>-15135000</v>
      </c>
    </row>
    <row r="25" spans="1:26" ht="13.5">
      <c r="A25" s="226" t="s">
        <v>193</v>
      </c>
      <c r="B25" s="227"/>
      <c r="C25" s="138">
        <f aca="true" t="shared" si="1" ref="C25:X25">SUM(C19:C24)</f>
        <v>-15827750</v>
      </c>
      <c r="D25" s="38">
        <f t="shared" si="1"/>
        <v>-15135000</v>
      </c>
      <c r="E25" s="39">
        <f t="shared" si="1"/>
        <v>-15135000</v>
      </c>
      <c r="F25" s="39">
        <f t="shared" si="1"/>
        <v>-5743050</v>
      </c>
      <c r="G25" s="39">
        <f t="shared" si="1"/>
        <v>1235542</v>
      </c>
      <c r="H25" s="39">
        <f t="shared" si="1"/>
        <v>-9033603</v>
      </c>
      <c r="I25" s="39">
        <f t="shared" si="1"/>
        <v>-13541111</v>
      </c>
      <c r="J25" s="39">
        <f t="shared" si="1"/>
        <v>17369</v>
      </c>
      <c r="K25" s="39">
        <f t="shared" si="1"/>
        <v>940000</v>
      </c>
      <c r="L25" s="39">
        <f t="shared" si="1"/>
        <v>-194503</v>
      </c>
      <c r="M25" s="39">
        <f t="shared" si="1"/>
        <v>762866</v>
      </c>
      <c r="N25" s="39">
        <f t="shared" si="1"/>
        <v>0</v>
      </c>
      <c r="O25" s="39">
        <f t="shared" si="1"/>
        <v>-1659309</v>
      </c>
      <c r="P25" s="39">
        <f t="shared" si="1"/>
        <v>91736</v>
      </c>
      <c r="Q25" s="39">
        <f t="shared" si="1"/>
        <v>-1567573</v>
      </c>
      <c r="R25" s="39">
        <f t="shared" si="1"/>
        <v>-759208</v>
      </c>
      <c r="S25" s="39">
        <f t="shared" si="1"/>
        <v>0</v>
      </c>
      <c r="T25" s="39">
        <f t="shared" si="1"/>
        <v>-26816</v>
      </c>
      <c r="U25" s="39">
        <f t="shared" si="1"/>
        <v>-786024</v>
      </c>
      <c r="V25" s="39">
        <f t="shared" si="1"/>
        <v>-15131842</v>
      </c>
      <c r="W25" s="39">
        <f t="shared" si="1"/>
        <v>-15135000</v>
      </c>
      <c r="X25" s="39">
        <f t="shared" si="1"/>
        <v>3158</v>
      </c>
      <c r="Y25" s="140">
        <f>+IF(W25&lt;&gt;0,+(X25/W25)*100,0)</f>
        <v>-0.020865543442352166</v>
      </c>
      <c r="Z25" s="40">
        <f>SUM(Z19:Z24)</f>
        <v>-15135000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384765</v>
      </c>
      <c r="D36" s="65">
        <f t="shared" si="3"/>
        <v>1</v>
      </c>
      <c r="E36" s="66">
        <f t="shared" si="3"/>
        <v>1</v>
      </c>
      <c r="F36" s="66">
        <f t="shared" si="3"/>
        <v>470124</v>
      </c>
      <c r="G36" s="66">
        <f t="shared" si="3"/>
        <v>-225615</v>
      </c>
      <c r="H36" s="66">
        <f t="shared" si="3"/>
        <v>1773075</v>
      </c>
      <c r="I36" s="66">
        <f t="shared" si="3"/>
        <v>2017584</v>
      </c>
      <c r="J36" s="66">
        <f t="shared" si="3"/>
        <v>-1901068</v>
      </c>
      <c r="K36" s="66">
        <f t="shared" si="3"/>
        <v>1323563</v>
      </c>
      <c r="L36" s="66">
        <f t="shared" si="3"/>
        <v>2059032</v>
      </c>
      <c r="M36" s="66">
        <f t="shared" si="3"/>
        <v>1481527</v>
      </c>
      <c r="N36" s="66">
        <f t="shared" si="3"/>
        <v>-3101076</v>
      </c>
      <c r="O36" s="66">
        <f t="shared" si="3"/>
        <v>-557080</v>
      </c>
      <c r="P36" s="66">
        <f t="shared" si="3"/>
        <v>9339040</v>
      </c>
      <c r="Q36" s="66">
        <f t="shared" si="3"/>
        <v>5680884</v>
      </c>
      <c r="R36" s="66">
        <f t="shared" si="3"/>
        <v>-8543100</v>
      </c>
      <c r="S36" s="66">
        <f t="shared" si="3"/>
        <v>-115320</v>
      </c>
      <c r="T36" s="66">
        <f t="shared" si="3"/>
        <v>-624529</v>
      </c>
      <c r="U36" s="66">
        <f t="shared" si="3"/>
        <v>-9282949</v>
      </c>
      <c r="V36" s="66">
        <f t="shared" si="3"/>
        <v>-102954</v>
      </c>
      <c r="W36" s="66">
        <f t="shared" si="3"/>
        <v>1</v>
      </c>
      <c r="X36" s="66">
        <f t="shared" si="3"/>
        <v>-102955</v>
      </c>
      <c r="Y36" s="103">
        <f>+IF(W36&lt;&gt;0,+(X36/W36)*100,0)</f>
        <v>-10295500</v>
      </c>
      <c r="Z36" s="68">
        <f>+Z15+Z25+Z34</f>
        <v>1</v>
      </c>
    </row>
    <row r="37" spans="1:26" ht="13.5">
      <c r="A37" s="225" t="s">
        <v>201</v>
      </c>
      <c r="B37" s="158" t="s">
        <v>95</v>
      </c>
      <c r="C37" s="119">
        <v>21043</v>
      </c>
      <c r="D37" s="65">
        <v>112329</v>
      </c>
      <c r="E37" s="66">
        <v>112329</v>
      </c>
      <c r="F37" s="66">
        <v>112329</v>
      </c>
      <c r="G37" s="66">
        <v>582453</v>
      </c>
      <c r="H37" s="66">
        <v>356838</v>
      </c>
      <c r="I37" s="66">
        <v>112329</v>
      </c>
      <c r="J37" s="66">
        <v>2129913</v>
      </c>
      <c r="K37" s="66">
        <v>228845</v>
      </c>
      <c r="L37" s="66">
        <v>1552408</v>
      </c>
      <c r="M37" s="66">
        <v>2129913</v>
      </c>
      <c r="N37" s="66">
        <v>3611440</v>
      </c>
      <c r="O37" s="66">
        <v>510364</v>
      </c>
      <c r="P37" s="66">
        <v>-46716</v>
      </c>
      <c r="Q37" s="66">
        <v>3611440</v>
      </c>
      <c r="R37" s="66">
        <v>9292324</v>
      </c>
      <c r="S37" s="66">
        <v>749224</v>
      </c>
      <c r="T37" s="66">
        <v>633904</v>
      </c>
      <c r="U37" s="66">
        <v>9292324</v>
      </c>
      <c r="V37" s="66">
        <v>112329</v>
      </c>
      <c r="W37" s="66">
        <v>112329</v>
      </c>
      <c r="X37" s="66"/>
      <c r="Y37" s="103"/>
      <c r="Z37" s="68">
        <v>112329</v>
      </c>
    </row>
    <row r="38" spans="1:26" ht="13.5">
      <c r="A38" s="243" t="s">
        <v>202</v>
      </c>
      <c r="B38" s="232" t="s">
        <v>95</v>
      </c>
      <c r="C38" s="233">
        <v>405808</v>
      </c>
      <c r="D38" s="234">
        <v>112330</v>
      </c>
      <c r="E38" s="235">
        <v>112330</v>
      </c>
      <c r="F38" s="235">
        <v>582453</v>
      </c>
      <c r="G38" s="235">
        <v>356838</v>
      </c>
      <c r="H38" s="235">
        <v>2129913</v>
      </c>
      <c r="I38" s="235">
        <v>2129913</v>
      </c>
      <c r="J38" s="235">
        <v>228845</v>
      </c>
      <c r="K38" s="235">
        <v>1552408</v>
      </c>
      <c r="L38" s="235">
        <v>3611440</v>
      </c>
      <c r="M38" s="235">
        <v>3611440</v>
      </c>
      <c r="N38" s="235">
        <v>510364</v>
      </c>
      <c r="O38" s="235">
        <v>-46716</v>
      </c>
      <c r="P38" s="235">
        <v>9292324</v>
      </c>
      <c r="Q38" s="235">
        <v>9292324</v>
      </c>
      <c r="R38" s="235">
        <v>749224</v>
      </c>
      <c r="S38" s="235">
        <v>633904</v>
      </c>
      <c r="T38" s="235">
        <v>9375</v>
      </c>
      <c r="U38" s="235">
        <v>9375</v>
      </c>
      <c r="V38" s="235">
        <v>9375</v>
      </c>
      <c r="W38" s="235">
        <v>112330</v>
      </c>
      <c r="X38" s="235">
        <v>-102955</v>
      </c>
      <c r="Y38" s="236">
        <v>-91.65</v>
      </c>
      <c r="Z38" s="237">
        <v>112330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2011-08-12T16:09:26Z</dcterms:created>
  <dcterms:modified xsi:type="dcterms:W3CDTF">2011-08-12T16:09:26Z</dcterms:modified>
  <cp:category/>
  <cp:version/>
  <cp:contentType/>
  <cp:contentStatus/>
</cp:coreProperties>
</file>