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<sst xmlns="http://schemas.openxmlformats.org/spreadsheetml/2006/main" count="497" uniqueCount="248">
  <si>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Ndwedwe(KZN293)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</si>
  <si>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</si>
  <si>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</si>
  <si>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</si>
  <si>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</si>
  <si>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</si>
  <si>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</si>
  <si>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</si>
  <si>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</si>
  <si>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</si>
  <si>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</si>
  <si>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</si>
  <si>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</si>
  <si>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</si>
  <si>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</si>
  <si>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</si>
  <si>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</si>
  <si>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</si>
  <si>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</si>
  <si>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</si>
  <si>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</si>
  <si>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</si>
  <si>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</si>
  <si>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</si>
  <si>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</si>
  <si>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</si>
  <si>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</si>
  <si>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</si>
  <si>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</si>
  <si>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</si>
  <si>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</si>
  <si>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</si>
  <si>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</si>
  <si>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</si>
  <si>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</si>
  <si>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</si>
  <si>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</si>
  <si>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</si>
  <si>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</si>
  <si>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</si>
  <si>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</si>
  <si>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</si>
  <si>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</si>
  <si>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</si>
  <si>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</si>
  <si>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</si>
  <si>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</si>
  <si>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</si>
  <si>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</si>
  <si>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</si>
  <si>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</si>
  <si>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</si>
  <si>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</si>
  <si>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</si>
  <si>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</si>
  <si>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</si>
  <si>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</si>
  <si>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</si>
  <si>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</si>
  <si>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</si>
  <si>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</si>
  <si>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</si>
  <si>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</si>
  <si>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</si>
  <si>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</si>
  <si>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</si>
  <si>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</si>
  <si>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</si>
  <si>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</si>
  <si>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Ndwedwe(KZN293)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</si>
  <si>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</si>
  <si>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</si>
  <si>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</si>
  <si>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</si>
  <si>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</si>
  <si>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</si>
  <si>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</si>
  <si>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</si>
  <si>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</si>
  <si>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</si>
  <si>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</si>
  <si>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</si>
  <si>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</si>
  <si>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</si>
  <si>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</si>
  <si>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</si>
  <si>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</si>
  <si>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</si>
  <si>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</si>
  <si>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</si>
  <si>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</si>
  <si>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</si>
  <si>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</si>
  <si>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</si>
  <si>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</si>
  <si>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</si>
  <si>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</si>
  <si>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</si>
  <si>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</si>
  <si>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Ndwedwe(KZN293)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</si>
  <si>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</si>
  <si>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</si>
  <si>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</si>
  <si>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</si>
  <si>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</si>
  <si>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</si>
  <si>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</si>
  <si>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</si>
  <si>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</si>
  <si>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</si>
  <si>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</si>
  <si>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</si>
  <si>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</si>
  <si>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</si>
  <si>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</si>
  <si>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</si>
  <si>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</si>
  <si>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</si>
  <si>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</si>
  <si>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</si>
  <si>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</si>
  <si>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</si>
  <si>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</si>
  <si>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</si>
  <si>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</si>
  <si>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</si>
  <si>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</si>
  <si>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</si>
  <si>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</si>
  <si>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</si>
  <si>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</si>
  <si>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</si>
  <si>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Ndwedwe(KZN293)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</si>
  <si>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</si>
  <si>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</si>
  <si>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</si>
  <si>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</si>
  <si>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</si>
  <si>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</si>
  <si>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</si>
  <si>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</si>
  <si>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</si>
  <si>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Ndwedwe(KZN293)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</si>
  <si>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</si>
  <si>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</si>
  <si>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</si>
  <si>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</si>
  <si>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</si>
  <si>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</si>
  <si>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</si>
  <si>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</si>
  <si>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</si>
  <si>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</si>
  <si>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</si>
  <si>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</si>
  <si>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</si>
  <si>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</si>
  <si>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</si>
  <si>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</si>
  <si>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</si>
  <si>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</si>
  <si>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</si>
  <si>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</si>
  <si>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</si>
  <si>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</si>
  <si>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</si>
  <si>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</si>
  <si>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</si>
  <si>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</si>
  <si>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</si>
  <si>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</si>
  <si>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</si>
  <si>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</si>
  <si>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</si>
  <si>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</si>
  <si>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</si>
  <si>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Ndwedwe(KZN293)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</si>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</sst>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2532564</v>
      </c>
      <c r="C5" s="25">
        <v>5661700</v>
      </c>
      <c r="D5" s="26">
        <v>9116009</v>
      </c>
      <c r="E5" s="26">
        <v>1275971</v>
      </c>
      <c r="F5" s="26">
        <v>486213</v>
      </c>
      <c r="G5" s="26">
        <v>324283</v>
      </c>
      <c r="H5" s="26">
        <v>2086467</v>
      </c>
      <c r="I5" s="26">
        <v>2995905</v>
      </c>
      <c r="J5" s="26">
        <v>2548826</v>
      </c>
      <c r="K5" s="26">
        <v>506445</v>
      </c>
      <c r="L5" s="26">
        <v>6051176</v>
      </c>
      <c r="M5" s="26">
        <v>2225642</v>
      </c>
      <c r="N5" s="26">
        <v>-451258</v>
      </c>
      <c r="O5" s="26">
        <v>1224914</v>
      </c>
      <c r="P5" s="26">
        <v>2999298</v>
      </c>
      <c r="Q5" s="26">
        <v>463920</v>
      </c>
      <c r="R5" s="26">
        <v>463921</v>
      </c>
      <c r="S5" s="26">
        <v>242982</v>
      </c>
      <c r="T5" s="26">
        <v>1170823</v>
      </c>
      <c r="U5" s="26">
        <v>12307764</v>
      </c>
      <c r="V5" s="26">
        <v>9116009</v>
      </c>
      <c r="W5" s="26">
        <v>3191755</v>
      </c>
      <c r="X5" s="27">
        <v>35.01</v>
      </c>
      <c r="Y5" s="28">
        <v>9116009</v>
      </c>
    </row>
    <row r="6" spans="1:25" ht="13.5">
      <c r="A6" s="24" t="s">
        <v>31</v>
      </c>
      <c r="B6" s="2">
        <v>0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7">
        <v>0</v>
      </c>
      <c r="Y6" s="28">
        <v>0</v>
      </c>
    </row>
    <row r="7" spans="1:25" ht="13.5">
      <c r="A7" s="24" t="s">
        <v>32</v>
      </c>
      <c r="B7" s="2">
        <v>2287885</v>
      </c>
      <c r="C7" s="25">
        <v>3000000</v>
      </c>
      <c r="D7" s="26">
        <v>3000000</v>
      </c>
      <c r="E7" s="26">
        <v>223685</v>
      </c>
      <c r="F7" s="26">
        <v>-86574</v>
      </c>
      <c r="G7" s="26">
        <v>154034</v>
      </c>
      <c r="H7" s="26">
        <v>291145</v>
      </c>
      <c r="I7" s="26">
        <v>99226</v>
      </c>
      <c r="J7" s="26">
        <v>97883</v>
      </c>
      <c r="K7" s="26">
        <v>92852</v>
      </c>
      <c r="L7" s="26">
        <v>289961</v>
      </c>
      <c r="M7" s="26">
        <v>106469</v>
      </c>
      <c r="N7" s="26">
        <v>-61617</v>
      </c>
      <c r="O7" s="26">
        <v>81508</v>
      </c>
      <c r="P7" s="26">
        <v>126360</v>
      </c>
      <c r="Q7" s="26">
        <v>67913</v>
      </c>
      <c r="R7" s="26">
        <v>75570</v>
      </c>
      <c r="S7" s="26">
        <v>62009</v>
      </c>
      <c r="T7" s="26">
        <v>205492</v>
      </c>
      <c r="U7" s="26">
        <v>912958</v>
      </c>
      <c r="V7" s="26">
        <v>3000000</v>
      </c>
      <c r="W7" s="26">
        <v>-2087042</v>
      </c>
      <c r="X7" s="27">
        <v>-69.57</v>
      </c>
      <c r="Y7" s="28">
        <v>3000000</v>
      </c>
    </row>
    <row r="8" spans="1:25" ht="13.5">
      <c r="A8" s="24" t="s">
        <v>33</v>
      </c>
      <c r="B8" s="2">
        <v>39130141</v>
      </c>
      <c r="C8" s="25">
        <v>0</v>
      </c>
      <c r="D8" s="26">
        <v>44863000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13042153</v>
      </c>
      <c r="K8" s="26">
        <v>4316367</v>
      </c>
      <c r="L8" s="26">
        <v>17358520</v>
      </c>
      <c r="M8" s="26">
        <v>268370</v>
      </c>
      <c r="N8" s="26">
        <v>636541</v>
      </c>
      <c r="O8" s="26">
        <v>29194</v>
      </c>
      <c r="P8" s="26">
        <v>934105</v>
      </c>
      <c r="Q8" s="26">
        <v>0</v>
      </c>
      <c r="R8" s="26">
        <v>12394469</v>
      </c>
      <c r="S8" s="26">
        <v>4097930</v>
      </c>
      <c r="T8" s="26">
        <v>16492399</v>
      </c>
      <c r="U8" s="26">
        <v>34785024</v>
      </c>
      <c r="V8" s="26">
        <v>44863000</v>
      </c>
      <c r="W8" s="26">
        <v>-10077976</v>
      </c>
      <c r="X8" s="27">
        <v>-22.46</v>
      </c>
      <c r="Y8" s="28">
        <v>44863000</v>
      </c>
    </row>
    <row r="9" spans="1:25" ht="13.5">
      <c r="A9" s="24" t="s">
        <v>34</v>
      </c>
      <c r="B9" s="2">
        <v>1016812</v>
      </c>
      <c r="C9" s="25">
        <v>81928000</v>
      </c>
      <c r="D9" s="26">
        <v>730000</v>
      </c>
      <c r="E9" s="26">
        <v>1525508</v>
      </c>
      <c r="F9" s="26">
        <v>-44882</v>
      </c>
      <c r="G9" s="26">
        <v>41849</v>
      </c>
      <c r="H9" s="26">
        <v>1522475</v>
      </c>
      <c r="I9" s="26">
        <v>1045023</v>
      </c>
      <c r="J9" s="26">
        <v>92091</v>
      </c>
      <c r="K9" s="26">
        <v>52734</v>
      </c>
      <c r="L9" s="26">
        <v>1189848</v>
      </c>
      <c r="M9" s="26">
        <v>50463</v>
      </c>
      <c r="N9" s="26">
        <v>699885</v>
      </c>
      <c r="O9" s="26">
        <v>-52570</v>
      </c>
      <c r="P9" s="26">
        <v>697778</v>
      </c>
      <c r="Q9" s="26">
        <v>151020</v>
      </c>
      <c r="R9" s="26">
        <v>44454</v>
      </c>
      <c r="S9" s="26">
        <v>24855</v>
      </c>
      <c r="T9" s="26">
        <v>220329</v>
      </c>
      <c r="U9" s="26">
        <v>3630430</v>
      </c>
      <c r="V9" s="26">
        <v>730000</v>
      </c>
      <c r="W9" s="26">
        <v>2900430</v>
      </c>
      <c r="X9" s="27">
        <v>397.32</v>
      </c>
      <c r="Y9" s="28">
        <v>730000</v>
      </c>
    </row>
    <row r="10" spans="1:25" ht="25.5">
      <c r="A10" s="29" t="s">
        <v>212</v>
      </c>
      <c r="B10" s="30">
        <f>SUM(B5:B9)</f>
        <v>44967402</v>
      </c>
      <c r="C10" s="31">
        <f aca="true" t="shared" si="0" ref="C10:Y10">SUM(C5:C9)</f>
        <v>90589700</v>
      </c>
      <c r="D10" s="32">
        <f t="shared" si="0"/>
        <v>57709009</v>
      </c>
      <c r="E10" s="32">
        <f t="shared" si="0"/>
        <v>3025164</v>
      </c>
      <c r="F10" s="32">
        <f t="shared" si="0"/>
        <v>354757</v>
      </c>
      <c r="G10" s="32">
        <f t="shared" si="0"/>
        <v>520166</v>
      </c>
      <c r="H10" s="32">
        <f t="shared" si="0"/>
        <v>3900087</v>
      </c>
      <c r="I10" s="32">
        <f t="shared" si="0"/>
        <v>4140154</v>
      </c>
      <c r="J10" s="32">
        <f t="shared" si="0"/>
        <v>15780953</v>
      </c>
      <c r="K10" s="32">
        <f t="shared" si="0"/>
        <v>4968398</v>
      </c>
      <c r="L10" s="32">
        <f t="shared" si="0"/>
        <v>24889505</v>
      </c>
      <c r="M10" s="32">
        <f t="shared" si="0"/>
        <v>2650944</v>
      </c>
      <c r="N10" s="32">
        <f t="shared" si="0"/>
        <v>823551</v>
      </c>
      <c r="O10" s="32">
        <f t="shared" si="0"/>
        <v>1283046</v>
      </c>
      <c r="P10" s="32">
        <f t="shared" si="0"/>
        <v>4757541</v>
      </c>
      <c r="Q10" s="32">
        <f t="shared" si="0"/>
        <v>682853</v>
      </c>
      <c r="R10" s="32">
        <f t="shared" si="0"/>
        <v>12978414</v>
      </c>
      <c r="S10" s="32">
        <f t="shared" si="0"/>
        <v>4427776</v>
      </c>
      <c r="T10" s="32">
        <f t="shared" si="0"/>
        <v>18089043</v>
      </c>
      <c r="U10" s="32">
        <f t="shared" si="0"/>
        <v>51636176</v>
      </c>
      <c r="V10" s="32">
        <f t="shared" si="0"/>
        <v>57709009</v>
      </c>
      <c r="W10" s="32">
        <f t="shared" si="0"/>
        <v>-6072833</v>
      </c>
      <c r="X10" s="33">
        <f>+IF(V10&lt;&gt;0,(W10/V10)*100,0)</f>
        <v>-10.523197513234026</v>
      </c>
      <c r="Y10" s="34">
        <f t="shared" si="0"/>
        <v>57709009</v>
      </c>
    </row>
    <row r="11" spans="1:25" ht="13.5">
      <c r="A11" s="24" t="s">
        <v>36</v>
      </c>
      <c r="B11" s="2">
        <v>15033114</v>
      </c>
      <c r="C11" s="25">
        <v>26820722</v>
      </c>
      <c r="D11" s="26">
        <v>20031301</v>
      </c>
      <c r="E11" s="26">
        <v>1350933</v>
      </c>
      <c r="F11" s="26">
        <v>1357484</v>
      </c>
      <c r="G11" s="26">
        <v>-1419206</v>
      </c>
      <c r="H11" s="26">
        <v>1289211</v>
      </c>
      <c r="I11" s="26">
        <v>1507209</v>
      </c>
      <c r="J11" s="26">
        <v>2121893</v>
      </c>
      <c r="K11" s="26">
        <v>1388152</v>
      </c>
      <c r="L11" s="26">
        <v>5017254</v>
      </c>
      <c r="M11" s="26">
        <v>1511820</v>
      </c>
      <c r="N11" s="26">
        <v>-4147128</v>
      </c>
      <c r="O11" s="26">
        <v>1827308</v>
      </c>
      <c r="P11" s="26">
        <v>-808000</v>
      </c>
      <c r="Q11" s="26">
        <v>1470510</v>
      </c>
      <c r="R11" s="26">
        <v>1123037</v>
      </c>
      <c r="S11" s="26">
        <v>4273246</v>
      </c>
      <c r="T11" s="26">
        <v>6866793</v>
      </c>
      <c r="U11" s="26">
        <v>12365258</v>
      </c>
      <c r="V11" s="26">
        <v>20031301</v>
      </c>
      <c r="W11" s="26">
        <v>-7666043</v>
      </c>
      <c r="X11" s="27">
        <v>-38.27</v>
      </c>
      <c r="Y11" s="28">
        <v>20031301</v>
      </c>
    </row>
    <row r="12" spans="1:25" ht="13.5">
      <c r="A12" s="24" t="s">
        <v>37</v>
      </c>
      <c r="B12" s="2">
        <v>6587187</v>
      </c>
      <c r="C12" s="25">
        <v>0</v>
      </c>
      <c r="D12" s="26">
        <v>6932823</v>
      </c>
      <c r="E12" s="26">
        <v>551920</v>
      </c>
      <c r="F12" s="26">
        <v>551920</v>
      </c>
      <c r="G12" s="26">
        <v>-551920</v>
      </c>
      <c r="H12" s="26">
        <v>551920</v>
      </c>
      <c r="I12" s="26">
        <v>618972</v>
      </c>
      <c r="J12" s="26">
        <v>551934</v>
      </c>
      <c r="K12" s="26">
        <v>551934</v>
      </c>
      <c r="L12" s="26">
        <v>1722840</v>
      </c>
      <c r="M12" s="26">
        <v>554017</v>
      </c>
      <c r="N12" s="26">
        <v>3993878</v>
      </c>
      <c r="O12" s="26">
        <v>598403</v>
      </c>
      <c r="P12" s="26">
        <v>5146298</v>
      </c>
      <c r="Q12" s="26">
        <v>539485</v>
      </c>
      <c r="R12" s="26">
        <v>537008</v>
      </c>
      <c r="S12" s="26">
        <v>623727</v>
      </c>
      <c r="T12" s="26">
        <v>1700220</v>
      </c>
      <c r="U12" s="26">
        <v>9121278</v>
      </c>
      <c r="V12" s="26">
        <v>6932823</v>
      </c>
      <c r="W12" s="26">
        <v>2188455</v>
      </c>
      <c r="X12" s="27">
        <v>31.57</v>
      </c>
      <c r="Y12" s="28">
        <v>6932823</v>
      </c>
    </row>
    <row r="13" spans="1:25" ht="13.5">
      <c r="A13" s="24" t="s">
        <v>213</v>
      </c>
      <c r="B13" s="2">
        <v>2909079</v>
      </c>
      <c r="C13" s="25">
        <v>0</v>
      </c>
      <c r="D13" s="26">
        <v>500000</v>
      </c>
      <c r="E13" s="26">
        <v>-499</v>
      </c>
      <c r="F13" s="26">
        <v>0</v>
      </c>
      <c r="G13" s="26">
        <v>-499</v>
      </c>
      <c r="H13" s="26">
        <v>-998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-998</v>
      </c>
      <c r="V13" s="26">
        <v>500000</v>
      </c>
      <c r="W13" s="26">
        <v>-500998</v>
      </c>
      <c r="X13" s="27">
        <v>-100.2</v>
      </c>
      <c r="Y13" s="28">
        <v>500000</v>
      </c>
    </row>
    <row r="14" spans="1:25" ht="13.5">
      <c r="A14" s="24" t="s">
        <v>39</v>
      </c>
      <c r="B14" s="2">
        <v>620918</v>
      </c>
      <c r="C14" s="25">
        <v>0</v>
      </c>
      <c r="D14" s="26">
        <v>600000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47553</v>
      </c>
      <c r="T14" s="26">
        <v>47553</v>
      </c>
      <c r="U14" s="26">
        <v>47553</v>
      </c>
      <c r="V14" s="26">
        <v>600000</v>
      </c>
      <c r="W14" s="26">
        <v>-552447</v>
      </c>
      <c r="X14" s="27">
        <v>-92.07</v>
      </c>
      <c r="Y14" s="28">
        <v>600000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8">
        <v>0</v>
      </c>
    </row>
    <row r="16" spans="1:25" ht="13.5">
      <c r="A16" s="35" t="s">
        <v>41</v>
      </c>
      <c r="B16" s="2">
        <v>0</v>
      </c>
      <c r="C16" s="25">
        <v>15000000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-2660745</v>
      </c>
      <c r="N16" s="26">
        <v>2270295</v>
      </c>
      <c r="O16" s="26">
        <v>0</v>
      </c>
      <c r="P16" s="26">
        <v>-390450</v>
      </c>
      <c r="Q16" s="26">
        <v>0</v>
      </c>
      <c r="R16" s="26">
        <v>0</v>
      </c>
      <c r="S16" s="26">
        <v>0</v>
      </c>
      <c r="T16" s="26">
        <v>0</v>
      </c>
      <c r="U16" s="26">
        <v>-390450</v>
      </c>
      <c r="V16" s="26">
        <v>0</v>
      </c>
      <c r="W16" s="26">
        <v>-390450</v>
      </c>
      <c r="X16" s="27">
        <v>0</v>
      </c>
      <c r="Y16" s="28">
        <v>0</v>
      </c>
    </row>
    <row r="17" spans="1:25" ht="13.5">
      <c r="A17" s="24" t="s">
        <v>42</v>
      </c>
      <c r="B17" s="2">
        <v>22985487</v>
      </c>
      <c r="C17" s="25">
        <v>49018975</v>
      </c>
      <c r="D17" s="26">
        <v>29644885</v>
      </c>
      <c r="E17" s="26">
        <v>5558628</v>
      </c>
      <c r="F17" s="26">
        <v>1202661</v>
      </c>
      <c r="G17" s="26">
        <v>2731472</v>
      </c>
      <c r="H17" s="26">
        <v>9492761</v>
      </c>
      <c r="I17" s="26">
        <v>1883904</v>
      </c>
      <c r="J17" s="26">
        <v>1483102</v>
      </c>
      <c r="K17" s="26">
        <v>1897360</v>
      </c>
      <c r="L17" s="26">
        <v>5264366</v>
      </c>
      <c r="M17" s="26">
        <v>5243790</v>
      </c>
      <c r="N17" s="26">
        <v>-1952675</v>
      </c>
      <c r="O17" s="26">
        <v>3730231</v>
      </c>
      <c r="P17" s="26">
        <v>7021346</v>
      </c>
      <c r="Q17" s="26">
        <v>1790647</v>
      </c>
      <c r="R17" s="26">
        <v>2609940</v>
      </c>
      <c r="S17" s="26">
        <v>2072166</v>
      </c>
      <c r="T17" s="26">
        <v>6472753</v>
      </c>
      <c r="U17" s="26">
        <v>28251226</v>
      </c>
      <c r="V17" s="26">
        <v>29644885</v>
      </c>
      <c r="W17" s="26">
        <v>-1393659</v>
      </c>
      <c r="X17" s="27">
        <v>-4.7</v>
      </c>
      <c r="Y17" s="28">
        <v>29644885</v>
      </c>
    </row>
    <row r="18" spans="1:25" ht="13.5">
      <c r="A18" s="36" t="s">
        <v>43</v>
      </c>
      <c r="B18" s="37">
        <f>SUM(B11:B17)</f>
        <v>48135785</v>
      </c>
      <c r="C18" s="38">
        <f aca="true" t="shared" si="1" ref="C18:Y18">SUM(C11:C17)</f>
        <v>90839697</v>
      </c>
      <c r="D18" s="39">
        <f t="shared" si="1"/>
        <v>57709009</v>
      </c>
      <c r="E18" s="39">
        <f t="shared" si="1"/>
        <v>7460982</v>
      </c>
      <c r="F18" s="39">
        <f t="shared" si="1"/>
        <v>3112065</v>
      </c>
      <c r="G18" s="39">
        <f t="shared" si="1"/>
        <v>759847</v>
      </c>
      <c r="H18" s="39">
        <f t="shared" si="1"/>
        <v>11332894</v>
      </c>
      <c r="I18" s="39">
        <f t="shared" si="1"/>
        <v>4010085</v>
      </c>
      <c r="J18" s="39">
        <f t="shared" si="1"/>
        <v>4156929</v>
      </c>
      <c r="K18" s="39">
        <f t="shared" si="1"/>
        <v>3837446</v>
      </c>
      <c r="L18" s="39">
        <f t="shared" si="1"/>
        <v>12004460</v>
      </c>
      <c r="M18" s="39">
        <f t="shared" si="1"/>
        <v>4648882</v>
      </c>
      <c r="N18" s="39">
        <f t="shared" si="1"/>
        <v>164370</v>
      </c>
      <c r="O18" s="39">
        <f t="shared" si="1"/>
        <v>6155942</v>
      </c>
      <c r="P18" s="39">
        <f t="shared" si="1"/>
        <v>10969194</v>
      </c>
      <c r="Q18" s="39">
        <f t="shared" si="1"/>
        <v>3800642</v>
      </c>
      <c r="R18" s="39">
        <f t="shared" si="1"/>
        <v>4269985</v>
      </c>
      <c r="S18" s="39">
        <f t="shared" si="1"/>
        <v>7016692</v>
      </c>
      <c r="T18" s="39">
        <f t="shared" si="1"/>
        <v>15087319</v>
      </c>
      <c r="U18" s="39">
        <f t="shared" si="1"/>
        <v>49393867</v>
      </c>
      <c r="V18" s="39">
        <f t="shared" si="1"/>
        <v>57709009</v>
      </c>
      <c r="W18" s="39">
        <f t="shared" si="1"/>
        <v>-8315142</v>
      </c>
      <c r="X18" s="33">
        <f>+IF(V18&lt;&gt;0,(W18/V18)*100,0)</f>
        <v>-14.408741622993388</v>
      </c>
      <c r="Y18" s="40">
        <f t="shared" si="1"/>
        <v>57709009</v>
      </c>
    </row>
    <row r="19" spans="1:25" ht="13.5">
      <c r="A19" s="36" t="s">
        <v>44</v>
      </c>
      <c r="B19" s="41">
        <f>+B10-B18</f>
        <v>-3168383</v>
      </c>
      <c r="C19" s="42">
        <f aca="true" t="shared" si="2" ref="C19:Y19">+C10-C18</f>
        <v>-249997</v>
      </c>
      <c r="D19" s="43">
        <f t="shared" si="2"/>
        <v>0</v>
      </c>
      <c r="E19" s="43">
        <f t="shared" si="2"/>
        <v>-4435818</v>
      </c>
      <c r="F19" s="43">
        <f t="shared" si="2"/>
        <v>-2757308</v>
      </c>
      <c r="G19" s="43">
        <f t="shared" si="2"/>
        <v>-239681</v>
      </c>
      <c r="H19" s="43">
        <f t="shared" si="2"/>
        <v>-7432807</v>
      </c>
      <c r="I19" s="43">
        <f t="shared" si="2"/>
        <v>130069</v>
      </c>
      <c r="J19" s="43">
        <f t="shared" si="2"/>
        <v>11624024</v>
      </c>
      <c r="K19" s="43">
        <f t="shared" si="2"/>
        <v>1130952</v>
      </c>
      <c r="L19" s="43">
        <f t="shared" si="2"/>
        <v>12885045</v>
      </c>
      <c r="M19" s="43">
        <f t="shared" si="2"/>
        <v>-1997938</v>
      </c>
      <c r="N19" s="43">
        <f t="shared" si="2"/>
        <v>659181</v>
      </c>
      <c r="O19" s="43">
        <f t="shared" si="2"/>
        <v>-4872896</v>
      </c>
      <c r="P19" s="43">
        <f t="shared" si="2"/>
        <v>-6211653</v>
      </c>
      <c r="Q19" s="43">
        <f t="shared" si="2"/>
        <v>-3117789</v>
      </c>
      <c r="R19" s="43">
        <f t="shared" si="2"/>
        <v>8708429</v>
      </c>
      <c r="S19" s="43">
        <f t="shared" si="2"/>
        <v>-2588916</v>
      </c>
      <c r="T19" s="43">
        <f t="shared" si="2"/>
        <v>3001724</v>
      </c>
      <c r="U19" s="43">
        <f t="shared" si="2"/>
        <v>2242309</v>
      </c>
      <c r="V19" s="43">
        <f>IF(D10=D18,0,V10-V18)</f>
        <v>0</v>
      </c>
      <c r="W19" s="43">
        <f t="shared" si="2"/>
        <v>2242309</v>
      </c>
      <c r="X19" s="44">
        <f>+IF(V19&lt;&gt;0,(W19/V19)*100,0)</f>
        <v>0</v>
      </c>
      <c r="Y19" s="45">
        <f t="shared" si="2"/>
        <v>0</v>
      </c>
    </row>
    <row r="20" spans="1:25" ht="13.5">
      <c r="A20" s="24" t="s">
        <v>45</v>
      </c>
      <c r="B20" s="2">
        <v>17243609</v>
      </c>
      <c r="C20" s="25">
        <v>0</v>
      </c>
      <c r="D20" s="26">
        <v>0</v>
      </c>
      <c r="E20" s="26">
        <v>16957364</v>
      </c>
      <c r="F20" s="26">
        <v>1200000</v>
      </c>
      <c r="G20" s="26">
        <v>87334</v>
      </c>
      <c r="H20" s="26">
        <v>18244698</v>
      </c>
      <c r="I20" s="26">
        <v>62044</v>
      </c>
      <c r="J20" s="26">
        <v>0</v>
      </c>
      <c r="K20" s="26">
        <v>0</v>
      </c>
      <c r="L20" s="26">
        <v>62044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18306742</v>
      </c>
      <c r="V20" s="26">
        <v>0</v>
      </c>
      <c r="W20" s="26">
        <v>18306742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14075226</v>
      </c>
      <c r="C22" s="53">
        <f aca="true" t="shared" si="3" ref="C22:Y22">SUM(C19:C21)</f>
        <v>-249997</v>
      </c>
      <c r="D22" s="54">
        <f t="shared" si="3"/>
        <v>0</v>
      </c>
      <c r="E22" s="54">
        <f t="shared" si="3"/>
        <v>12521546</v>
      </c>
      <c r="F22" s="54">
        <f t="shared" si="3"/>
        <v>-1557308</v>
      </c>
      <c r="G22" s="54">
        <f t="shared" si="3"/>
        <v>-152347</v>
      </c>
      <c r="H22" s="54">
        <f t="shared" si="3"/>
        <v>10811891</v>
      </c>
      <c r="I22" s="54">
        <f t="shared" si="3"/>
        <v>192113</v>
      </c>
      <c r="J22" s="54">
        <f t="shared" si="3"/>
        <v>11624024</v>
      </c>
      <c r="K22" s="54">
        <f t="shared" si="3"/>
        <v>1130952</v>
      </c>
      <c r="L22" s="54">
        <f t="shared" si="3"/>
        <v>12947089</v>
      </c>
      <c r="M22" s="54">
        <f t="shared" si="3"/>
        <v>-1997938</v>
      </c>
      <c r="N22" s="54">
        <f t="shared" si="3"/>
        <v>659181</v>
      </c>
      <c r="O22" s="54">
        <f t="shared" si="3"/>
        <v>-4872896</v>
      </c>
      <c r="P22" s="54">
        <f t="shared" si="3"/>
        <v>-6211653</v>
      </c>
      <c r="Q22" s="54">
        <f t="shared" si="3"/>
        <v>-3117789</v>
      </c>
      <c r="R22" s="54">
        <f t="shared" si="3"/>
        <v>8708429</v>
      </c>
      <c r="S22" s="54">
        <f t="shared" si="3"/>
        <v>-2588916</v>
      </c>
      <c r="T22" s="54">
        <f t="shared" si="3"/>
        <v>3001724</v>
      </c>
      <c r="U22" s="54">
        <f t="shared" si="3"/>
        <v>20549051</v>
      </c>
      <c r="V22" s="54">
        <f t="shared" si="3"/>
        <v>0</v>
      </c>
      <c r="W22" s="54">
        <f t="shared" si="3"/>
        <v>20549051</v>
      </c>
      <c r="X22" s="55">
        <f>+IF(V22&lt;&gt;0,(W22/V22)*100,0)</f>
        <v>0</v>
      </c>
      <c r="Y22" s="56">
        <f t="shared" si="3"/>
        <v>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14075226</v>
      </c>
      <c r="C24" s="42">
        <f aca="true" t="shared" si="4" ref="C24:Y24">SUM(C22:C23)</f>
        <v>-249997</v>
      </c>
      <c r="D24" s="43">
        <f t="shared" si="4"/>
        <v>0</v>
      </c>
      <c r="E24" s="43">
        <f t="shared" si="4"/>
        <v>12521546</v>
      </c>
      <c r="F24" s="43">
        <f t="shared" si="4"/>
        <v>-1557308</v>
      </c>
      <c r="G24" s="43">
        <f t="shared" si="4"/>
        <v>-152347</v>
      </c>
      <c r="H24" s="43">
        <f t="shared" si="4"/>
        <v>10811891</v>
      </c>
      <c r="I24" s="43">
        <f t="shared" si="4"/>
        <v>192113</v>
      </c>
      <c r="J24" s="43">
        <f t="shared" si="4"/>
        <v>11624024</v>
      </c>
      <c r="K24" s="43">
        <f t="shared" si="4"/>
        <v>1130952</v>
      </c>
      <c r="L24" s="43">
        <f t="shared" si="4"/>
        <v>12947089</v>
      </c>
      <c r="M24" s="43">
        <f t="shared" si="4"/>
        <v>-1997938</v>
      </c>
      <c r="N24" s="43">
        <f t="shared" si="4"/>
        <v>659181</v>
      </c>
      <c r="O24" s="43">
        <f t="shared" si="4"/>
        <v>-4872896</v>
      </c>
      <c r="P24" s="43">
        <f t="shared" si="4"/>
        <v>-6211653</v>
      </c>
      <c r="Q24" s="43">
        <f t="shared" si="4"/>
        <v>-3117789</v>
      </c>
      <c r="R24" s="43">
        <f t="shared" si="4"/>
        <v>8708429</v>
      </c>
      <c r="S24" s="43">
        <f t="shared" si="4"/>
        <v>-2588916</v>
      </c>
      <c r="T24" s="43">
        <f t="shared" si="4"/>
        <v>3001724</v>
      </c>
      <c r="U24" s="43">
        <f t="shared" si="4"/>
        <v>20549051</v>
      </c>
      <c r="V24" s="43">
        <f t="shared" si="4"/>
        <v>0</v>
      </c>
      <c r="W24" s="43">
        <f t="shared" si="4"/>
        <v>20549051</v>
      </c>
      <c r="X24" s="44">
        <f>+IF(V24&lt;&gt;0,(W24/V24)*100,0)</f>
        <v>0</v>
      </c>
      <c r="Y24" s="45">
        <f t="shared" si="4"/>
        <v>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23805651</v>
      </c>
      <c r="C27" s="65">
        <v>42314108</v>
      </c>
      <c r="D27" s="66">
        <v>37153000</v>
      </c>
      <c r="E27" s="66">
        <v>108501</v>
      </c>
      <c r="F27" s="66">
        <v>616833</v>
      </c>
      <c r="G27" s="66">
        <v>3986590</v>
      </c>
      <c r="H27" s="66">
        <v>4711924</v>
      </c>
      <c r="I27" s="66">
        <v>2439945</v>
      </c>
      <c r="J27" s="66">
        <v>4141092</v>
      </c>
      <c r="K27" s="66">
        <v>3652558</v>
      </c>
      <c r="L27" s="66">
        <v>10233595</v>
      </c>
      <c r="M27" s="66">
        <v>2573129</v>
      </c>
      <c r="N27" s="66">
        <v>1915725</v>
      </c>
      <c r="O27" s="66">
        <v>3217473</v>
      </c>
      <c r="P27" s="66">
        <v>7706327</v>
      </c>
      <c r="Q27" s="66">
        <v>2367928</v>
      </c>
      <c r="R27" s="66">
        <v>4612227</v>
      </c>
      <c r="S27" s="66">
        <v>7457056</v>
      </c>
      <c r="T27" s="66">
        <v>14437211</v>
      </c>
      <c r="U27" s="66">
        <v>37089057</v>
      </c>
      <c r="V27" s="66">
        <v>37153000</v>
      </c>
      <c r="W27" s="66">
        <v>-63943</v>
      </c>
      <c r="X27" s="67">
        <v>-0.17</v>
      </c>
      <c r="Y27" s="68">
        <v>37153000</v>
      </c>
    </row>
    <row r="28" spans="1:25" ht="13.5">
      <c r="A28" s="69" t="s">
        <v>45</v>
      </c>
      <c r="B28" s="2">
        <v>23805651</v>
      </c>
      <c r="C28" s="25">
        <v>24314108</v>
      </c>
      <c r="D28" s="26">
        <v>37153000</v>
      </c>
      <c r="E28" s="26">
        <v>108501</v>
      </c>
      <c r="F28" s="26">
        <v>616833</v>
      </c>
      <c r="G28" s="26">
        <v>3986590</v>
      </c>
      <c r="H28" s="26">
        <v>4711924</v>
      </c>
      <c r="I28" s="26">
        <v>2439945</v>
      </c>
      <c r="J28" s="26">
        <v>4141092</v>
      </c>
      <c r="K28" s="26">
        <v>3652558</v>
      </c>
      <c r="L28" s="26">
        <v>10233595</v>
      </c>
      <c r="M28" s="26">
        <v>2573129</v>
      </c>
      <c r="N28" s="26">
        <v>1915725</v>
      </c>
      <c r="O28" s="26">
        <v>3217473</v>
      </c>
      <c r="P28" s="26">
        <v>7706327</v>
      </c>
      <c r="Q28" s="26">
        <v>2367928</v>
      </c>
      <c r="R28" s="26">
        <v>4612227</v>
      </c>
      <c r="S28" s="26">
        <v>7406502</v>
      </c>
      <c r="T28" s="26">
        <v>14386657</v>
      </c>
      <c r="U28" s="26">
        <v>37038503</v>
      </c>
      <c r="V28" s="26">
        <v>37153000</v>
      </c>
      <c r="W28" s="26">
        <v>-114497</v>
      </c>
      <c r="X28" s="27">
        <v>-0.31</v>
      </c>
      <c r="Y28" s="28">
        <v>37153000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23805651</v>
      </c>
      <c r="C32" s="65">
        <f aca="true" t="shared" si="5" ref="C32:Y32">SUM(C28:C31)</f>
        <v>24314108</v>
      </c>
      <c r="D32" s="66">
        <f t="shared" si="5"/>
        <v>37153000</v>
      </c>
      <c r="E32" s="66">
        <f t="shared" si="5"/>
        <v>108501</v>
      </c>
      <c r="F32" s="66">
        <f t="shared" si="5"/>
        <v>616833</v>
      </c>
      <c r="G32" s="66">
        <f t="shared" si="5"/>
        <v>3986590</v>
      </c>
      <c r="H32" s="66">
        <f t="shared" si="5"/>
        <v>4711924</v>
      </c>
      <c r="I32" s="66">
        <f t="shared" si="5"/>
        <v>2439945</v>
      </c>
      <c r="J32" s="66">
        <f t="shared" si="5"/>
        <v>4141092</v>
      </c>
      <c r="K32" s="66">
        <f t="shared" si="5"/>
        <v>3652558</v>
      </c>
      <c r="L32" s="66">
        <f t="shared" si="5"/>
        <v>10233595</v>
      </c>
      <c r="M32" s="66">
        <f t="shared" si="5"/>
        <v>2573129</v>
      </c>
      <c r="N32" s="66">
        <f t="shared" si="5"/>
        <v>1915725</v>
      </c>
      <c r="O32" s="66">
        <f t="shared" si="5"/>
        <v>3217473</v>
      </c>
      <c r="P32" s="66">
        <f t="shared" si="5"/>
        <v>7706327</v>
      </c>
      <c r="Q32" s="66">
        <f t="shared" si="5"/>
        <v>2367928</v>
      </c>
      <c r="R32" s="66">
        <f t="shared" si="5"/>
        <v>4612227</v>
      </c>
      <c r="S32" s="66">
        <f t="shared" si="5"/>
        <v>7406502</v>
      </c>
      <c r="T32" s="66">
        <f t="shared" si="5"/>
        <v>14386657</v>
      </c>
      <c r="U32" s="66">
        <f t="shared" si="5"/>
        <v>37038503</v>
      </c>
      <c r="V32" s="66">
        <f t="shared" si="5"/>
        <v>37153000</v>
      </c>
      <c r="W32" s="66">
        <f t="shared" si="5"/>
        <v>-114497</v>
      </c>
      <c r="X32" s="67">
        <f>+IF(V32&lt;&gt;0,(W32/V32)*100,0)</f>
        <v>-0.30817699781982616</v>
      </c>
      <c r="Y32" s="68">
        <f t="shared" si="5"/>
        <v>37153000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22708152</v>
      </c>
      <c r="C35" s="25">
        <v>12095850</v>
      </c>
      <c r="D35" s="26">
        <v>22708</v>
      </c>
      <c r="E35" s="26">
        <v>40603422</v>
      </c>
      <c r="F35" s="26">
        <v>38092455</v>
      </c>
      <c r="G35" s="26">
        <v>33275585</v>
      </c>
      <c r="H35" s="26">
        <v>111971462</v>
      </c>
      <c r="I35" s="26">
        <v>24503620</v>
      </c>
      <c r="J35" s="26">
        <v>37153484</v>
      </c>
      <c r="K35" s="26">
        <v>29461707</v>
      </c>
      <c r="L35" s="26">
        <v>91118811</v>
      </c>
      <c r="M35" s="26">
        <v>26281375</v>
      </c>
      <c r="N35" s="26">
        <v>25309488</v>
      </c>
      <c r="O35" s="26">
        <v>37340910</v>
      </c>
      <c r="P35" s="26">
        <v>88931773</v>
      </c>
      <c r="Q35" s="26">
        <v>24300670</v>
      </c>
      <c r="R35" s="26">
        <v>21479728</v>
      </c>
      <c r="S35" s="26">
        <v>7214234</v>
      </c>
      <c r="T35" s="26">
        <v>52994632</v>
      </c>
      <c r="U35" s="26">
        <v>345016678</v>
      </c>
      <c r="V35" s="26">
        <v>22708</v>
      </c>
      <c r="W35" s="26">
        <v>344993970</v>
      </c>
      <c r="X35" s="27">
        <v>1519261.8</v>
      </c>
      <c r="Y35" s="28">
        <v>22708</v>
      </c>
    </row>
    <row r="36" spans="1:25" ht="13.5">
      <c r="A36" s="24" t="s">
        <v>56</v>
      </c>
      <c r="B36" s="2">
        <v>67285322</v>
      </c>
      <c r="C36" s="25">
        <v>85102503</v>
      </c>
      <c r="D36" s="26">
        <v>67286</v>
      </c>
      <c r="E36" s="26">
        <v>62964703</v>
      </c>
      <c r="F36" s="26">
        <v>62981546</v>
      </c>
      <c r="G36" s="26">
        <v>67304427</v>
      </c>
      <c r="H36" s="26">
        <v>193250676</v>
      </c>
      <c r="I36" s="26">
        <v>67304426</v>
      </c>
      <c r="J36" s="26">
        <v>67304426</v>
      </c>
      <c r="K36" s="26">
        <v>67304427</v>
      </c>
      <c r="L36" s="26">
        <v>201913279</v>
      </c>
      <c r="M36" s="26">
        <v>67304427</v>
      </c>
      <c r="N36" s="26">
        <v>67304427</v>
      </c>
      <c r="O36" s="26">
        <v>68113440</v>
      </c>
      <c r="P36" s="26">
        <v>202722294</v>
      </c>
      <c r="Q36" s="26">
        <v>68113440</v>
      </c>
      <c r="R36" s="26">
        <v>68128304</v>
      </c>
      <c r="S36" s="26">
        <v>102643572</v>
      </c>
      <c r="T36" s="26">
        <v>238885316</v>
      </c>
      <c r="U36" s="26">
        <v>836771565</v>
      </c>
      <c r="V36" s="26">
        <v>67286</v>
      </c>
      <c r="W36" s="26">
        <v>836704279</v>
      </c>
      <c r="X36" s="27">
        <v>1243504.26</v>
      </c>
      <c r="Y36" s="28">
        <v>67286</v>
      </c>
    </row>
    <row r="37" spans="1:25" ht="13.5">
      <c r="A37" s="24" t="s">
        <v>57</v>
      </c>
      <c r="B37" s="2">
        <v>20272497</v>
      </c>
      <c r="C37" s="25">
        <v>8361822</v>
      </c>
      <c r="D37" s="26">
        <v>20274</v>
      </c>
      <c r="E37" s="26">
        <v>18858351</v>
      </c>
      <c r="F37" s="26">
        <v>20466503</v>
      </c>
      <c r="G37" s="26">
        <v>21883615</v>
      </c>
      <c r="H37" s="26">
        <v>61208469</v>
      </c>
      <c r="I37" s="26">
        <v>17128403</v>
      </c>
      <c r="J37" s="26">
        <v>17343560</v>
      </c>
      <c r="K37" s="26">
        <v>12253833</v>
      </c>
      <c r="L37" s="26">
        <v>46725796</v>
      </c>
      <c r="M37" s="26">
        <v>8896719</v>
      </c>
      <c r="N37" s="26">
        <v>12844568</v>
      </c>
      <c r="O37" s="26">
        <v>23011164</v>
      </c>
      <c r="P37" s="26">
        <v>44752451</v>
      </c>
      <c r="Q37" s="26">
        <v>20107841</v>
      </c>
      <c r="R37" s="26">
        <v>12880320</v>
      </c>
      <c r="S37" s="26">
        <v>8178859</v>
      </c>
      <c r="T37" s="26">
        <v>41167020</v>
      </c>
      <c r="U37" s="26">
        <v>193853736</v>
      </c>
      <c r="V37" s="26">
        <v>20274</v>
      </c>
      <c r="W37" s="26">
        <v>193833462</v>
      </c>
      <c r="X37" s="27">
        <v>956069.16</v>
      </c>
      <c r="Y37" s="28">
        <v>20274</v>
      </c>
    </row>
    <row r="38" spans="1:25" ht="13.5">
      <c r="A38" s="24" t="s">
        <v>58</v>
      </c>
      <c r="B38" s="2">
        <v>2757047</v>
      </c>
      <c r="C38" s="25">
        <v>1808381</v>
      </c>
      <c r="D38" s="26">
        <v>2757</v>
      </c>
      <c r="E38" s="26">
        <v>2688798</v>
      </c>
      <c r="F38" s="26">
        <v>2619667</v>
      </c>
      <c r="G38" s="26">
        <v>2550537</v>
      </c>
      <c r="H38" s="26">
        <v>7859002</v>
      </c>
      <c r="I38" s="26">
        <v>2479555</v>
      </c>
      <c r="J38" s="26">
        <v>2406245</v>
      </c>
      <c r="K38" s="26">
        <v>2325806</v>
      </c>
      <c r="L38" s="26">
        <v>7211606</v>
      </c>
      <c r="M38" s="26">
        <v>2240073</v>
      </c>
      <c r="N38" s="26">
        <v>2147999</v>
      </c>
      <c r="O38" s="26">
        <v>2057562</v>
      </c>
      <c r="P38" s="26">
        <v>6445634</v>
      </c>
      <c r="Q38" s="26">
        <v>2064990</v>
      </c>
      <c r="R38" s="26">
        <v>1890693</v>
      </c>
      <c r="S38" s="26">
        <v>1801334</v>
      </c>
      <c r="T38" s="26">
        <v>5757017</v>
      </c>
      <c r="U38" s="26">
        <v>27273259</v>
      </c>
      <c r="V38" s="26">
        <v>2757</v>
      </c>
      <c r="W38" s="26">
        <v>27270502</v>
      </c>
      <c r="X38" s="27">
        <v>989136.82</v>
      </c>
      <c r="Y38" s="28">
        <v>2757</v>
      </c>
    </row>
    <row r="39" spans="1:25" ht="13.5">
      <c r="A39" s="24" t="s">
        <v>59</v>
      </c>
      <c r="B39" s="2">
        <v>66963930</v>
      </c>
      <c r="C39" s="25">
        <v>87028150</v>
      </c>
      <c r="D39" s="26">
        <v>66963</v>
      </c>
      <c r="E39" s="26">
        <v>82020976</v>
      </c>
      <c r="F39" s="26">
        <v>77987831</v>
      </c>
      <c r="G39" s="26">
        <v>76145860</v>
      </c>
      <c r="H39" s="26">
        <v>236154667</v>
      </c>
      <c r="I39" s="26">
        <v>72200088</v>
      </c>
      <c r="J39" s="26">
        <v>84708105</v>
      </c>
      <c r="K39" s="26">
        <v>82186495</v>
      </c>
      <c r="L39" s="26">
        <v>239094688</v>
      </c>
      <c r="M39" s="26">
        <v>82449010</v>
      </c>
      <c r="N39" s="26">
        <v>77621348</v>
      </c>
      <c r="O39" s="26">
        <v>80385624</v>
      </c>
      <c r="P39" s="26">
        <v>240455982</v>
      </c>
      <c r="Q39" s="26">
        <v>70241279</v>
      </c>
      <c r="R39" s="26">
        <v>74837019</v>
      </c>
      <c r="S39" s="26">
        <v>99877613</v>
      </c>
      <c r="T39" s="26">
        <v>244955911</v>
      </c>
      <c r="U39" s="26">
        <v>960661248</v>
      </c>
      <c r="V39" s="26">
        <v>66963</v>
      </c>
      <c r="W39" s="26">
        <v>960594285</v>
      </c>
      <c r="X39" s="27">
        <v>1434515.01</v>
      </c>
      <c r="Y39" s="28">
        <v>66963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-22182</v>
      </c>
      <c r="C42" s="25">
        <v>40420366</v>
      </c>
      <c r="D42" s="26">
        <v>40420366</v>
      </c>
      <c r="E42" s="26">
        <v>16053517</v>
      </c>
      <c r="F42" s="26">
        <v>-2573747</v>
      </c>
      <c r="G42" s="26">
        <v>-5110827</v>
      </c>
      <c r="H42" s="26">
        <v>8368943</v>
      </c>
      <c r="I42" s="26">
        <v>-3661891</v>
      </c>
      <c r="J42" s="26">
        <v>8516659</v>
      </c>
      <c r="K42" s="26">
        <v>-8273665</v>
      </c>
      <c r="L42" s="26">
        <v>-3418897</v>
      </c>
      <c r="M42" s="26">
        <v>-6450243</v>
      </c>
      <c r="N42" s="26">
        <v>39449</v>
      </c>
      <c r="O42" s="26">
        <v>15115818</v>
      </c>
      <c r="P42" s="26">
        <v>8705024</v>
      </c>
      <c r="Q42" s="26">
        <v>-11392543</v>
      </c>
      <c r="R42" s="26">
        <v>-5405194</v>
      </c>
      <c r="S42" s="26">
        <v>-7828668</v>
      </c>
      <c r="T42" s="26">
        <v>-24626405</v>
      </c>
      <c r="U42" s="26">
        <v>-10971335</v>
      </c>
      <c r="V42" s="26">
        <v>40420366</v>
      </c>
      <c r="W42" s="26">
        <v>-51391701</v>
      </c>
      <c r="X42" s="27">
        <v>-127.14</v>
      </c>
      <c r="Y42" s="28">
        <v>40420366</v>
      </c>
    </row>
    <row r="43" spans="1:25" ht="13.5">
      <c r="A43" s="24" t="s">
        <v>62</v>
      </c>
      <c r="B43" s="2">
        <v>14383</v>
      </c>
      <c r="C43" s="25">
        <v>-35966675</v>
      </c>
      <c r="D43" s="26">
        <v>-35966675</v>
      </c>
      <c r="E43" s="26">
        <v>-7601915</v>
      </c>
      <c r="F43" s="26">
        <v>616833</v>
      </c>
      <c r="G43" s="26">
        <v>4509228</v>
      </c>
      <c r="H43" s="26">
        <v>-2475854</v>
      </c>
      <c r="I43" s="26">
        <v>4424092</v>
      </c>
      <c r="J43" s="26">
        <v>5470000</v>
      </c>
      <c r="K43" s="26">
        <v>-8500000</v>
      </c>
      <c r="L43" s="26">
        <v>1394092</v>
      </c>
      <c r="M43" s="26">
        <v>6400000</v>
      </c>
      <c r="N43" s="26">
        <v>0</v>
      </c>
      <c r="O43" s="26">
        <v>-13000000</v>
      </c>
      <c r="P43" s="26">
        <v>-6600000</v>
      </c>
      <c r="Q43" s="26">
        <v>11000000</v>
      </c>
      <c r="R43" s="26">
        <v>5700000</v>
      </c>
      <c r="S43" s="26">
        <v>6726062</v>
      </c>
      <c r="T43" s="26">
        <v>23426062</v>
      </c>
      <c r="U43" s="26">
        <v>15744300</v>
      </c>
      <c r="V43" s="26">
        <v>-35966675</v>
      </c>
      <c r="W43" s="26">
        <v>51710975</v>
      </c>
      <c r="X43" s="27">
        <v>-143.77</v>
      </c>
      <c r="Y43" s="28">
        <v>-35966675</v>
      </c>
    </row>
    <row r="44" spans="1:25" ht="13.5">
      <c r="A44" s="24" t="s">
        <v>63</v>
      </c>
      <c r="B44" s="2">
        <v>0</v>
      </c>
      <c r="C44" s="25">
        <v>-890483</v>
      </c>
      <c r="D44" s="26">
        <v>-890483</v>
      </c>
      <c r="E44" s="26">
        <v>-68248</v>
      </c>
      <c r="F44" s="26">
        <v>-47214</v>
      </c>
      <c r="G44" s="26">
        <v>-47213</v>
      </c>
      <c r="H44" s="26">
        <v>-162675</v>
      </c>
      <c r="I44" s="26">
        <v>-45362</v>
      </c>
      <c r="J44" s="26">
        <v>-43033</v>
      </c>
      <c r="K44" s="26">
        <v>-54277</v>
      </c>
      <c r="L44" s="26">
        <v>-142672</v>
      </c>
      <c r="M44" s="26">
        <v>-56091</v>
      </c>
      <c r="N44" s="26">
        <v>-92074</v>
      </c>
      <c r="O44" s="26">
        <v>-88072</v>
      </c>
      <c r="P44" s="26">
        <v>-236237</v>
      </c>
      <c r="Q44" s="26">
        <v>0</v>
      </c>
      <c r="R44" s="26">
        <v>-99526</v>
      </c>
      <c r="S44" s="26">
        <v>-89359</v>
      </c>
      <c r="T44" s="26">
        <v>-188885</v>
      </c>
      <c r="U44" s="26">
        <v>-730469</v>
      </c>
      <c r="V44" s="26">
        <v>-890483</v>
      </c>
      <c r="W44" s="26">
        <v>160014</v>
      </c>
      <c r="X44" s="27">
        <v>-17.97</v>
      </c>
      <c r="Y44" s="28">
        <v>-890483</v>
      </c>
    </row>
    <row r="45" spans="1:25" ht="13.5">
      <c r="A45" s="36" t="s">
        <v>64</v>
      </c>
      <c r="B45" s="3">
        <v>19209</v>
      </c>
      <c r="C45" s="65">
        <v>3563208</v>
      </c>
      <c r="D45" s="66">
        <v>3563208</v>
      </c>
      <c r="E45" s="66">
        <v>5117678</v>
      </c>
      <c r="F45" s="66">
        <v>3113550</v>
      </c>
      <c r="G45" s="66">
        <v>2464738</v>
      </c>
      <c r="H45" s="66">
        <v>2464738</v>
      </c>
      <c r="I45" s="66">
        <v>3181577</v>
      </c>
      <c r="J45" s="66">
        <v>17125203</v>
      </c>
      <c r="K45" s="66">
        <v>297261</v>
      </c>
      <c r="L45" s="66">
        <v>297261</v>
      </c>
      <c r="M45" s="66">
        <v>190927</v>
      </c>
      <c r="N45" s="66">
        <v>138302</v>
      </c>
      <c r="O45" s="66">
        <v>2166048</v>
      </c>
      <c r="P45" s="66">
        <v>2166048</v>
      </c>
      <c r="Q45" s="66">
        <v>1773505</v>
      </c>
      <c r="R45" s="66">
        <v>1968785</v>
      </c>
      <c r="S45" s="66">
        <v>776820</v>
      </c>
      <c r="T45" s="66">
        <v>776820</v>
      </c>
      <c r="U45" s="66">
        <v>776820</v>
      </c>
      <c r="V45" s="66">
        <v>3563208</v>
      </c>
      <c r="W45" s="66">
        <v>-2786388</v>
      </c>
      <c r="X45" s="67">
        <v>-78.2</v>
      </c>
      <c r="Y45" s="68">
        <v>3563208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457507</v>
      </c>
      <c r="C49" s="95">
        <v>162349</v>
      </c>
      <c r="D49" s="20">
        <v>112444</v>
      </c>
      <c r="E49" s="20">
        <v>0</v>
      </c>
      <c r="F49" s="20">
        <v>0</v>
      </c>
      <c r="G49" s="20">
        <v>0</v>
      </c>
      <c r="H49" s="20">
        <v>-433269</v>
      </c>
      <c r="I49" s="20">
        <v>0</v>
      </c>
      <c r="J49" s="20">
        <v>0</v>
      </c>
      <c r="K49" s="20">
        <v>0</v>
      </c>
      <c r="L49" s="20">
        <v>124812</v>
      </c>
      <c r="M49" s="20">
        <v>0</v>
      </c>
      <c r="N49" s="20">
        <v>0</v>
      </c>
      <c r="O49" s="20">
        <v>0</v>
      </c>
      <c r="P49" s="20">
        <v>209095</v>
      </c>
      <c r="Q49" s="20">
        <v>0</v>
      </c>
      <c r="R49" s="20">
        <v>0</v>
      </c>
      <c r="S49" s="20">
        <v>0</v>
      </c>
      <c r="T49" s="20">
        <v>123268</v>
      </c>
      <c r="U49" s="20">
        <v>2256416</v>
      </c>
      <c r="V49" s="20">
        <v>3012622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4272483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4272483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62211011</v>
      </c>
      <c r="D5" s="120">
        <f t="shared" si="0"/>
        <v>72784700</v>
      </c>
      <c r="E5" s="66">
        <f t="shared" si="0"/>
        <v>56851009</v>
      </c>
      <c r="F5" s="66">
        <f t="shared" si="0"/>
        <v>18482528</v>
      </c>
      <c r="G5" s="66">
        <f t="shared" si="0"/>
        <v>1554757</v>
      </c>
      <c r="H5" s="66">
        <f t="shared" si="0"/>
        <v>607500</v>
      </c>
      <c r="I5" s="66">
        <f t="shared" si="0"/>
        <v>20644785</v>
      </c>
      <c r="J5" s="66">
        <f t="shared" si="0"/>
        <v>3757546</v>
      </c>
      <c r="K5" s="66">
        <f t="shared" si="0"/>
        <v>13891008</v>
      </c>
      <c r="L5" s="66">
        <f t="shared" si="0"/>
        <v>903145</v>
      </c>
      <c r="M5" s="66">
        <f t="shared" si="0"/>
        <v>18551699</v>
      </c>
      <c r="N5" s="66">
        <f t="shared" si="0"/>
        <v>2617224</v>
      </c>
      <c r="O5" s="66">
        <f t="shared" si="0"/>
        <v>80635</v>
      </c>
      <c r="P5" s="66">
        <f t="shared" si="0"/>
        <v>3116520</v>
      </c>
      <c r="Q5" s="66">
        <f t="shared" si="0"/>
        <v>5814379</v>
      </c>
      <c r="R5" s="66">
        <f t="shared" si="0"/>
        <v>682853</v>
      </c>
      <c r="S5" s="66">
        <f t="shared" si="0"/>
        <v>7074100</v>
      </c>
      <c r="T5" s="66">
        <f t="shared" si="0"/>
        <v>1444658</v>
      </c>
      <c r="U5" s="66">
        <f t="shared" si="0"/>
        <v>9201611</v>
      </c>
      <c r="V5" s="66">
        <f t="shared" si="0"/>
        <v>54212474</v>
      </c>
      <c r="W5" s="66">
        <f t="shared" si="0"/>
        <v>56851009</v>
      </c>
      <c r="X5" s="66">
        <f t="shared" si="0"/>
        <v>-2638535</v>
      </c>
      <c r="Y5" s="103">
        <f>+IF(W5&lt;&gt;0,+(X5/W5)*100,0)</f>
        <v>-4.6411401422972105</v>
      </c>
      <c r="Z5" s="119">
        <f>SUM(Z6:Z8)</f>
        <v>56851009</v>
      </c>
    </row>
    <row r="6" spans="1:26" ht="13.5">
      <c r="A6" s="104" t="s">
        <v>74</v>
      </c>
      <c r="B6" s="102"/>
      <c r="C6" s="121"/>
      <c r="D6" s="122">
        <v>15000000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>
        <v>0</v>
      </c>
      <c r="Z6" s="121"/>
    </row>
    <row r="7" spans="1:26" ht="13.5">
      <c r="A7" s="104" t="s">
        <v>75</v>
      </c>
      <c r="B7" s="102"/>
      <c r="C7" s="123">
        <v>62211011</v>
      </c>
      <c r="D7" s="124">
        <v>57784700</v>
      </c>
      <c r="E7" s="125">
        <v>56126009</v>
      </c>
      <c r="F7" s="125">
        <v>18482528</v>
      </c>
      <c r="G7" s="125">
        <v>1554757</v>
      </c>
      <c r="H7" s="125">
        <v>607500</v>
      </c>
      <c r="I7" s="125">
        <v>20644785</v>
      </c>
      <c r="J7" s="125">
        <v>3860678</v>
      </c>
      <c r="K7" s="125">
        <v>13787370</v>
      </c>
      <c r="L7" s="125">
        <v>805075</v>
      </c>
      <c r="M7" s="125">
        <v>18453123</v>
      </c>
      <c r="N7" s="125">
        <v>2615424</v>
      </c>
      <c r="O7" s="125">
        <v>78835</v>
      </c>
      <c r="P7" s="125">
        <v>3121920</v>
      </c>
      <c r="Q7" s="125">
        <v>5816179</v>
      </c>
      <c r="R7" s="125">
        <v>562853</v>
      </c>
      <c r="S7" s="125">
        <v>830349</v>
      </c>
      <c r="T7" s="125">
        <v>409580</v>
      </c>
      <c r="U7" s="125">
        <v>1802782</v>
      </c>
      <c r="V7" s="125">
        <v>46716869</v>
      </c>
      <c r="W7" s="125">
        <v>56126009</v>
      </c>
      <c r="X7" s="125">
        <v>-9409140</v>
      </c>
      <c r="Y7" s="107">
        <v>-16.76</v>
      </c>
      <c r="Z7" s="123">
        <v>56126009</v>
      </c>
    </row>
    <row r="8" spans="1:26" ht="13.5">
      <c r="A8" s="104" t="s">
        <v>76</v>
      </c>
      <c r="B8" s="102"/>
      <c r="C8" s="121"/>
      <c r="D8" s="122"/>
      <c r="E8" s="26">
        <v>725000</v>
      </c>
      <c r="F8" s="26"/>
      <c r="G8" s="26"/>
      <c r="H8" s="26"/>
      <c r="I8" s="26"/>
      <c r="J8" s="26">
        <v>-103132</v>
      </c>
      <c r="K8" s="26">
        <v>103638</v>
      </c>
      <c r="L8" s="26">
        <v>98070</v>
      </c>
      <c r="M8" s="26">
        <v>98576</v>
      </c>
      <c r="N8" s="26">
        <v>1800</v>
      </c>
      <c r="O8" s="26">
        <v>1800</v>
      </c>
      <c r="P8" s="26">
        <v>-5400</v>
      </c>
      <c r="Q8" s="26">
        <v>-1800</v>
      </c>
      <c r="R8" s="26">
        <v>120000</v>
      </c>
      <c r="S8" s="26">
        <v>6243751</v>
      </c>
      <c r="T8" s="26">
        <v>1035078</v>
      </c>
      <c r="U8" s="26">
        <v>7398829</v>
      </c>
      <c r="V8" s="26">
        <v>7495605</v>
      </c>
      <c r="W8" s="26">
        <v>725000</v>
      </c>
      <c r="X8" s="26">
        <v>6770605</v>
      </c>
      <c r="Y8" s="106">
        <v>933.88</v>
      </c>
      <c r="Z8" s="121">
        <v>725000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18773</v>
      </c>
      <c r="K9" s="66">
        <f t="shared" si="1"/>
        <v>543499</v>
      </c>
      <c r="L9" s="66">
        <f t="shared" si="1"/>
        <v>3723209</v>
      </c>
      <c r="M9" s="66">
        <f t="shared" si="1"/>
        <v>4285481</v>
      </c>
      <c r="N9" s="66">
        <f t="shared" si="1"/>
        <v>0</v>
      </c>
      <c r="O9" s="66">
        <f t="shared" si="1"/>
        <v>0</v>
      </c>
      <c r="P9" s="66">
        <f t="shared" si="1"/>
        <v>-1592380</v>
      </c>
      <c r="Q9" s="66">
        <f t="shared" si="1"/>
        <v>-1592380</v>
      </c>
      <c r="R9" s="66">
        <f t="shared" si="1"/>
        <v>0</v>
      </c>
      <c r="S9" s="66">
        <f t="shared" si="1"/>
        <v>5338256</v>
      </c>
      <c r="T9" s="66">
        <f t="shared" si="1"/>
        <v>1876835</v>
      </c>
      <c r="U9" s="66">
        <f t="shared" si="1"/>
        <v>7215091</v>
      </c>
      <c r="V9" s="66">
        <f t="shared" si="1"/>
        <v>9908192</v>
      </c>
      <c r="W9" s="66">
        <f t="shared" si="1"/>
        <v>0</v>
      </c>
      <c r="X9" s="66">
        <f t="shared" si="1"/>
        <v>9908192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>
        <v>18773</v>
      </c>
      <c r="K10" s="26">
        <v>543499</v>
      </c>
      <c r="L10" s="26">
        <v>3723209</v>
      </c>
      <c r="M10" s="26">
        <v>4285481</v>
      </c>
      <c r="N10" s="26"/>
      <c r="O10" s="26"/>
      <c r="P10" s="26">
        <v>-1592380</v>
      </c>
      <c r="Q10" s="26">
        <v>-1592380</v>
      </c>
      <c r="R10" s="26"/>
      <c r="S10" s="26">
        <v>5338256</v>
      </c>
      <c r="T10" s="26">
        <v>1876835</v>
      </c>
      <c r="U10" s="26">
        <v>7215091</v>
      </c>
      <c r="V10" s="26">
        <v>9908192</v>
      </c>
      <c r="W10" s="26"/>
      <c r="X10" s="26">
        <v>9908192</v>
      </c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17805000</v>
      </c>
      <c r="E15" s="66">
        <f t="shared" si="2"/>
        <v>858000</v>
      </c>
      <c r="F15" s="66">
        <f t="shared" si="2"/>
        <v>1500000</v>
      </c>
      <c r="G15" s="66">
        <f t="shared" si="2"/>
        <v>0</v>
      </c>
      <c r="H15" s="66">
        <f t="shared" si="2"/>
        <v>0</v>
      </c>
      <c r="I15" s="66">
        <f t="shared" si="2"/>
        <v>1500000</v>
      </c>
      <c r="J15" s="66">
        <f t="shared" si="2"/>
        <v>425879</v>
      </c>
      <c r="K15" s="66">
        <f t="shared" si="2"/>
        <v>1346446</v>
      </c>
      <c r="L15" s="66">
        <f t="shared" si="2"/>
        <v>342044</v>
      </c>
      <c r="M15" s="66">
        <f t="shared" si="2"/>
        <v>2114369</v>
      </c>
      <c r="N15" s="66">
        <f t="shared" si="2"/>
        <v>33720</v>
      </c>
      <c r="O15" s="66">
        <f t="shared" si="2"/>
        <v>742916</v>
      </c>
      <c r="P15" s="66">
        <f t="shared" si="2"/>
        <v>-241094</v>
      </c>
      <c r="Q15" s="66">
        <f t="shared" si="2"/>
        <v>535542</v>
      </c>
      <c r="R15" s="66">
        <f t="shared" si="2"/>
        <v>0</v>
      </c>
      <c r="S15" s="66">
        <f t="shared" si="2"/>
        <v>566058</v>
      </c>
      <c r="T15" s="66">
        <f t="shared" si="2"/>
        <v>1106283</v>
      </c>
      <c r="U15" s="66">
        <f t="shared" si="2"/>
        <v>1672341</v>
      </c>
      <c r="V15" s="66">
        <f t="shared" si="2"/>
        <v>5822252</v>
      </c>
      <c r="W15" s="66">
        <f t="shared" si="2"/>
        <v>858000</v>
      </c>
      <c r="X15" s="66">
        <f t="shared" si="2"/>
        <v>4964252</v>
      </c>
      <c r="Y15" s="103">
        <f>+IF(W15&lt;&gt;0,+(X15/W15)*100,0)</f>
        <v>578.5841491841492</v>
      </c>
      <c r="Z15" s="119">
        <f>SUM(Z16:Z18)</f>
        <v>858000</v>
      </c>
    </row>
    <row r="16" spans="1:26" ht="13.5">
      <c r="A16" s="104" t="s">
        <v>84</v>
      </c>
      <c r="B16" s="102"/>
      <c r="C16" s="121"/>
      <c r="D16" s="122">
        <v>17805000</v>
      </c>
      <c r="E16" s="26">
        <v>858000</v>
      </c>
      <c r="F16" s="26">
        <v>1500000</v>
      </c>
      <c r="G16" s="26"/>
      <c r="H16" s="26"/>
      <c r="I16" s="26">
        <v>1500000</v>
      </c>
      <c r="J16" s="26">
        <v>425879</v>
      </c>
      <c r="K16" s="26">
        <v>1346446</v>
      </c>
      <c r="L16" s="26">
        <v>342044</v>
      </c>
      <c r="M16" s="26">
        <v>2114369</v>
      </c>
      <c r="N16" s="26">
        <v>33720</v>
      </c>
      <c r="O16" s="26">
        <v>742916</v>
      </c>
      <c r="P16" s="26">
        <v>-241094</v>
      </c>
      <c r="Q16" s="26">
        <v>535542</v>
      </c>
      <c r="R16" s="26"/>
      <c r="S16" s="26">
        <v>566058</v>
      </c>
      <c r="T16" s="26">
        <v>1106283</v>
      </c>
      <c r="U16" s="26">
        <v>1672341</v>
      </c>
      <c r="V16" s="26">
        <v>5822252</v>
      </c>
      <c r="W16" s="26">
        <v>858000</v>
      </c>
      <c r="X16" s="26">
        <v>4964252</v>
      </c>
      <c r="Y16" s="106">
        <v>578.58</v>
      </c>
      <c r="Z16" s="121">
        <v>858000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62211011</v>
      </c>
      <c r="D25" s="139">
        <f t="shared" si="4"/>
        <v>90589700</v>
      </c>
      <c r="E25" s="39">
        <f t="shared" si="4"/>
        <v>57709009</v>
      </c>
      <c r="F25" s="39">
        <f t="shared" si="4"/>
        <v>19982528</v>
      </c>
      <c r="G25" s="39">
        <f t="shared" si="4"/>
        <v>1554757</v>
      </c>
      <c r="H25" s="39">
        <f t="shared" si="4"/>
        <v>607500</v>
      </c>
      <c r="I25" s="39">
        <f t="shared" si="4"/>
        <v>22144785</v>
      </c>
      <c r="J25" s="39">
        <f t="shared" si="4"/>
        <v>4202198</v>
      </c>
      <c r="K25" s="39">
        <f t="shared" si="4"/>
        <v>15780953</v>
      </c>
      <c r="L25" s="39">
        <f t="shared" si="4"/>
        <v>4968398</v>
      </c>
      <c r="M25" s="39">
        <f t="shared" si="4"/>
        <v>24951549</v>
      </c>
      <c r="N25" s="39">
        <f t="shared" si="4"/>
        <v>2650944</v>
      </c>
      <c r="O25" s="39">
        <f t="shared" si="4"/>
        <v>823551</v>
      </c>
      <c r="P25" s="39">
        <f t="shared" si="4"/>
        <v>1283046</v>
      </c>
      <c r="Q25" s="39">
        <f t="shared" si="4"/>
        <v>4757541</v>
      </c>
      <c r="R25" s="39">
        <f t="shared" si="4"/>
        <v>682853</v>
      </c>
      <c r="S25" s="39">
        <f t="shared" si="4"/>
        <v>12978414</v>
      </c>
      <c r="T25" s="39">
        <f t="shared" si="4"/>
        <v>4427776</v>
      </c>
      <c r="U25" s="39">
        <f t="shared" si="4"/>
        <v>18089043</v>
      </c>
      <c r="V25" s="39">
        <f t="shared" si="4"/>
        <v>69942918</v>
      </c>
      <c r="W25" s="39">
        <f t="shared" si="4"/>
        <v>57709009</v>
      </c>
      <c r="X25" s="39">
        <f t="shared" si="4"/>
        <v>12233909</v>
      </c>
      <c r="Y25" s="140">
        <f>+IF(W25&lt;&gt;0,+(X25/W25)*100,0)</f>
        <v>21.199305293910005</v>
      </c>
      <c r="Z25" s="138">
        <f>+Z5+Z9+Z15+Z19+Z24</f>
        <v>57709009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42785835</v>
      </c>
      <c r="D28" s="120">
        <f t="shared" si="5"/>
        <v>54875480</v>
      </c>
      <c r="E28" s="66">
        <f t="shared" si="5"/>
        <v>43489517</v>
      </c>
      <c r="F28" s="66">
        <f t="shared" si="5"/>
        <v>6875177</v>
      </c>
      <c r="G28" s="66">
        <f t="shared" si="5"/>
        <v>2384627</v>
      </c>
      <c r="H28" s="66">
        <f t="shared" si="5"/>
        <v>1664289</v>
      </c>
      <c r="I28" s="66">
        <f t="shared" si="5"/>
        <v>10924093</v>
      </c>
      <c r="J28" s="66">
        <f t="shared" si="5"/>
        <v>2958295</v>
      </c>
      <c r="K28" s="66">
        <f t="shared" si="5"/>
        <v>2980592</v>
      </c>
      <c r="L28" s="66">
        <f t="shared" si="5"/>
        <v>3122212</v>
      </c>
      <c r="M28" s="66">
        <f t="shared" si="5"/>
        <v>9061099</v>
      </c>
      <c r="N28" s="66">
        <f t="shared" si="5"/>
        <v>6277977</v>
      </c>
      <c r="O28" s="66">
        <f t="shared" si="5"/>
        <v>-1245390</v>
      </c>
      <c r="P28" s="66">
        <f t="shared" si="5"/>
        <v>4698237</v>
      </c>
      <c r="Q28" s="66">
        <f t="shared" si="5"/>
        <v>9730824</v>
      </c>
      <c r="R28" s="66">
        <f t="shared" si="5"/>
        <v>2850622</v>
      </c>
      <c r="S28" s="66">
        <f t="shared" si="5"/>
        <v>3023360</v>
      </c>
      <c r="T28" s="66">
        <f t="shared" si="5"/>
        <v>5819839</v>
      </c>
      <c r="U28" s="66">
        <f t="shared" si="5"/>
        <v>11693821</v>
      </c>
      <c r="V28" s="66">
        <f t="shared" si="5"/>
        <v>41409837</v>
      </c>
      <c r="W28" s="66">
        <f t="shared" si="5"/>
        <v>43489517</v>
      </c>
      <c r="X28" s="66">
        <f t="shared" si="5"/>
        <v>-2079680</v>
      </c>
      <c r="Y28" s="103">
        <f>+IF(W28&lt;&gt;0,+(X28/W28)*100,0)</f>
        <v>-4.782025976512914</v>
      </c>
      <c r="Z28" s="119">
        <f>SUM(Z29:Z31)</f>
        <v>43489517</v>
      </c>
    </row>
    <row r="29" spans="1:26" ht="13.5">
      <c r="A29" s="104" t="s">
        <v>74</v>
      </c>
      <c r="B29" s="102"/>
      <c r="C29" s="121">
        <v>6587187</v>
      </c>
      <c r="D29" s="122">
        <v>30851738</v>
      </c>
      <c r="E29" s="26">
        <v>15828418</v>
      </c>
      <c r="F29" s="26">
        <v>689169</v>
      </c>
      <c r="G29" s="26">
        <v>585508</v>
      </c>
      <c r="H29" s="26">
        <v>-652163</v>
      </c>
      <c r="I29" s="26">
        <v>622514</v>
      </c>
      <c r="J29" s="26">
        <v>640542</v>
      </c>
      <c r="K29" s="26">
        <v>585783</v>
      </c>
      <c r="L29" s="26">
        <v>638162</v>
      </c>
      <c r="M29" s="26">
        <v>1864487</v>
      </c>
      <c r="N29" s="26">
        <v>646525</v>
      </c>
      <c r="O29" s="26">
        <v>3965557</v>
      </c>
      <c r="P29" s="26">
        <v>691100</v>
      </c>
      <c r="Q29" s="26">
        <v>5303182</v>
      </c>
      <c r="R29" s="26">
        <v>574746</v>
      </c>
      <c r="S29" s="26">
        <v>621859</v>
      </c>
      <c r="T29" s="26">
        <v>656921</v>
      </c>
      <c r="U29" s="26">
        <v>1853526</v>
      </c>
      <c r="V29" s="26">
        <v>9643709</v>
      </c>
      <c r="W29" s="26">
        <v>15828418</v>
      </c>
      <c r="X29" s="26">
        <v>-6184709</v>
      </c>
      <c r="Y29" s="106">
        <v>-39.07</v>
      </c>
      <c r="Z29" s="121">
        <v>15828418</v>
      </c>
    </row>
    <row r="30" spans="1:26" ht="13.5">
      <c r="A30" s="104" t="s">
        <v>75</v>
      </c>
      <c r="B30" s="102"/>
      <c r="C30" s="123">
        <v>28158872</v>
      </c>
      <c r="D30" s="124">
        <v>9929343</v>
      </c>
      <c r="E30" s="125">
        <v>13320165</v>
      </c>
      <c r="F30" s="125">
        <v>4499581</v>
      </c>
      <c r="G30" s="125">
        <v>324538</v>
      </c>
      <c r="H30" s="125">
        <v>3799616</v>
      </c>
      <c r="I30" s="125">
        <v>8623735</v>
      </c>
      <c r="J30" s="125">
        <v>601285</v>
      </c>
      <c r="K30" s="125">
        <v>861117</v>
      </c>
      <c r="L30" s="125">
        <v>843720</v>
      </c>
      <c r="M30" s="125">
        <v>2306122</v>
      </c>
      <c r="N30" s="125">
        <v>3939184</v>
      </c>
      <c r="O30" s="125">
        <v>-3753870</v>
      </c>
      <c r="P30" s="125">
        <v>849881</v>
      </c>
      <c r="Q30" s="125">
        <v>1035195</v>
      </c>
      <c r="R30" s="125">
        <v>784105</v>
      </c>
      <c r="S30" s="125">
        <v>700832</v>
      </c>
      <c r="T30" s="125">
        <v>666872</v>
      </c>
      <c r="U30" s="125">
        <v>2151809</v>
      </c>
      <c r="V30" s="125">
        <v>14116861</v>
      </c>
      <c r="W30" s="125">
        <v>13320165</v>
      </c>
      <c r="X30" s="125">
        <v>796696</v>
      </c>
      <c r="Y30" s="107">
        <v>5.98</v>
      </c>
      <c r="Z30" s="123">
        <v>13320165</v>
      </c>
    </row>
    <row r="31" spans="1:26" ht="13.5">
      <c r="A31" s="104" t="s">
        <v>76</v>
      </c>
      <c r="B31" s="102"/>
      <c r="C31" s="121">
        <v>8039776</v>
      </c>
      <c r="D31" s="122">
        <v>14094399</v>
      </c>
      <c r="E31" s="26">
        <v>14340934</v>
      </c>
      <c r="F31" s="26">
        <v>1686427</v>
      </c>
      <c r="G31" s="26">
        <v>1474581</v>
      </c>
      <c r="H31" s="26">
        <v>-1483164</v>
      </c>
      <c r="I31" s="26">
        <v>1677844</v>
      </c>
      <c r="J31" s="26">
        <v>1716468</v>
      </c>
      <c r="K31" s="26">
        <v>1533692</v>
      </c>
      <c r="L31" s="26">
        <v>1640330</v>
      </c>
      <c r="M31" s="26">
        <v>4890490</v>
      </c>
      <c r="N31" s="26">
        <v>1692268</v>
      </c>
      <c r="O31" s="26">
        <v>-1457077</v>
      </c>
      <c r="P31" s="26">
        <v>3157256</v>
      </c>
      <c r="Q31" s="26">
        <v>3392447</v>
      </c>
      <c r="R31" s="26">
        <v>1491771</v>
      </c>
      <c r="S31" s="26">
        <v>1700669</v>
      </c>
      <c r="T31" s="26">
        <v>4496046</v>
      </c>
      <c r="U31" s="26">
        <v>7688486</v>
      </c>
      <c r="V31" s="26">
        <v>17649267</v>
      </c>
      <c r="W31" s="26">
        <v>14340934</v>
      </c>
      <c r="X31" s="26">
        <v>3308333</v>
      </c>
      <c r="Y31" s="106">
        <v>23.07</v>
      </c>
      <c r="Z31" s="121">
        <v>14340934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0</v>
      </c>
      <c r="E32" s="66">
        <f t="shared" si="6"/>
        <v>0</v>
      </c>
      <c r="F32" s="66">
        <f t="shared" si="6"/>
        <v>306662</v>
      </c>
      <c r="G32" s="66">
        <f t="shared" si="6"/>
        <v>473071</v>
      </c>
      <c r="H32" s="66">
        <f t="shared" si="6"/>
        <v>-555922</v>
      </c>
      <c r="I32" s="66">
        <f t="shared" si="6"/>
        <v>223811</v>
      </c>
      <c r="J32" s="66">
        <f t="shared" si="6"/>
        <v>436736</v>
      </c>
      <c r="K32" s="66">
        <f t="shared" si="6"/>
        <v>763440</v>
      </c>
      <c r="L32" s="66">
        <f t="shared" si="6"/>
        <v>310066</v>
      </c>
      <c r="M32" s="66">
        <f t="shared" si="6"/>
        <v>1510242</v>
      </c>
      <c r="N32" s="66">
        <f t="shared" si="6"/>
        <v>-2230117</v>
      </c>
      <c r="O32" s="66">
        <f t="shared" si="6"/>
        <v>2017316</v>
      </c>
      <c r="P32" s="66">
        <f t="shared" si="6"/>
        <v>830503</v>
      </c>
      <c r="Q32" s="66">
        <f t="shared" si="6"/>
        <v>617702</v>
      </c>
      <c r="R32" s="66">
        <f t="shared" si="6"/>
        <v>598976</v>
      </c>
      <c r="S32" s="66">
        <f t="shared" si="6"/>
        <v>496313</v>
      </c>
      <c r="T32" s="66">
        <f t="shared" si="6"/>
        <v>448686</v>
      </c>
      <c r="U32" s="66">
        <f t="shared" si="6"/>
        <v>1543975</v>
      </c>
      <c r="V32" s="66">
        <f t="shared" si="6"/>
        <v>3895730</v>
      </c>
      <c r="W32" s="66">
        <f t="shared" si="6"/>
        <v>0</v>
      </c>
      <c r="X32" s="66">
        <f t="shared" si="6"/>
        <v>3895730</v>
      </c>
      <c r="Y32" s="103">
        <f>+IF(W32&lt;&gt;0,+(X32/W32)*100,0)</f>
        <v>0</v>
      </c>
      <c r="Z32" s="119">
        <f>SUM(Z33:Z37)</f>
        <v>0</v>
      </c>
    </row>
    <row r="33" spans="1:26" ht="13.5">
      <c r="A33" s="104" t="s">
        <v>78</v>
      </c>
      <c r="B33" s="102"/>
      <c r="C33" s="121"/>
      <c r="D33" s="122"/>
      <c r="E33" s="26"/>
      <c r="F33" s="26">
        <v>306662</v>
      </c>
      <c r="G33" s="26">
        <v>473071</v>
      </c>
      <c r="H33" s="26">
        <v>-555922</v>
      </c>
      <c r="I33" s="26">
        <v>223811</v>
      </c>
      <c r="J33" s="26">
        <v>436736</v>
      </c>
      <c r="K33" s="26">
        <v>763440</v>
      </c>
      <c r="L33" s="26">
        <v>310066</v>
      </c>
      <c r="M33" s="26">
        <v>1510242</v>
      </c>
      <c r="N33" s="26">
        <v>-2230117</v>
      </c>
      <c r="O33" s="26">
        <v>2017316</v>
      </c>
      <c r="P33" s="26">
        <v>830503</v>
      </c>
      <c r="Q33" s="26">
        <v>617702</v>
      </c>
      <c r="R33" s="26">
        <v>598976</v>
      </c>
      <c r="S33" s="26">
        <v>496313</v>
      </c>
      <c r="T33" s="26">
        <v>448686</v>
      </c>
      <c r="U33" s="26">
        <v>1543975</v>
      </c>
      <c r="V33" s="26">
        <v>3895730</v>
      </c>
      <c r="W33" s="26"/>
      <c r="X33" s="26">
        <v>3895730</v>
      </c>
      <c r="Y33" s="106">
        <v>0</v>
      </c>
      <c r="Z33" s="121"/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5349950</v>
      </c>
      <c r="D38" s="120">
        <f t="shared" si="7"/>
        <v>35964217</v>
      </c>
      <c r="E38" s="66">
        <f t="shared" si="7"/>
        <v>14219492</v>
      </c>
      <c r="F38" s="66">
        <f t="shared" si="7"/>
        <v>279143</v>
      </c>
      <c r="G38" s="66">
        <f t="shared" si="7"/>
        <v>254367</v>
      </c>
      <c r="H38" s="66">
        <f t="shared" si="7"/>
        <v>-348520</v>
      </c>
      <c r="I38" s="66">
        <f t="shared" si="7"/>
        <v>184990</v>
      </c>
      <c r="J38" s="66">
        <f t="shared" si="7"/>
        <v>615054</v>
      </c>
      <c r="K38" s="66">
        <f t="shared" si="7"/>
        <v>412897</v>
      </c>
      <c r="L38" s="66">
        <f t="shared" si="7"/>
        <v>405168</v>
      </c>
      <c r="M38" s="66">
        <f t="shared" si="7"/>
        <v>1433119</v>
      </c>
      <c r="N38" s="66">
        <f t="shared" si="7"/>
        <v>601022</v>
      </c>
      <c r="O38" s="66">
        <f t="shared" si="7"/>
        <v>-607556</v>
      </c>
      <c r="P38" s="66">
        <f t="shared" si="7"/>
        <v>627202</v>
      </c>
      <c r="Q38" s="66">
        <f t="shared" si="7"/>
        <v>620668</v>
      </c>
      <c r="R38" s="66">
        <f t="shared" si="7"/>
        <v>351044</v>
      </c>
      <c r="S38" s="66">
        <f t="shared" si="7"/>
        <v>750312</v>
      </c>
      <c r="T38" s="66">
        <f t="shared" si="7"/>
        <v>748167</v>
      </c>
      <c r="U38" s="66">
        <f t="shared" si="7"/>
        <v>1849523</v>
      </c>
      <c r="V38" s="66">
        <f t="shared" si="7"/>
        <v>4088300</v>
      </c>
      <c r="W38" s="66">
        <f t="shared" si="7"/>
        <v>14219492</v>
      </c>
      <c r="X38" s="66">
        <f t="shared" si="7"/>
        <v>-10131192</v>
      </c>
      <c r="Y38" s="103">
        <f>+IF(W38&lt;&gt;0,+(X38/W38)*100,0)</f>
        <v>-71.24862125876227</v>
      </c>
      <c r="Z38" s="119">
        <f>SUM(Z39:Z41)</f>
        <v>14219492</v>
      </c>
    </row>
    <row r="39" spans="1:26" ht="13.5">
      <c r="A39" s="104" t="s">
        <v>84</v>
      </c>
      <c r="B39" s="102"/>
      <c r="C39" s="121">
        <v>5349950</v>
      </c>
      <c r="D39" s="122">
        <v>35964217</v>
      </c>
      <c r="E39" s="26">
        <v>14219492</v>
      </c>
      <c r="F39" s="26">
        <v>279143</v>
      </c>
      <c r="G39" s="26">
        <v>254367</v>
      </c>
      <c r="H39" s="26">
        <v>-348520</v>
      </c>
      <c r="I39" s="26">
        <v>184990</v>
      </c>
      <c r="J39" s="26">
        <v>615054</v>
      </c>
      <c r="K39" s="26">
        <v>412897</v>
      </c>
      <c r="L39" s="26">
        <v>405168</v>
      </c>
      <c r="M39" s="26">
        <v>1433119</v>
      </c>
      <c r="N39" s="26">
        <v>601022</v>
      </c>
      <c r="O39" s="26">
        <v>-607556</v>
      </c>
      <c r="P39" s="26">
        <v>627202</v>
      </c>
      <c r="Q39" s="26">
        <v>620668</v>
      </c>
      <c r="R39" s="26">
        <v>351044</v>
      </c>
      <c r="S39" s="26">
        <v>750312</v>
      </c>
      <c r="T39" s="26">
        <v>748167</v>
      </c>
      <c r="U39" s="26">
        <v>1849523</v>
      </c>
      <c r="V39" s="26">
        <v>4088300</v>
      </c>
      <c r="W39" s="26">
        <v>14219492</v>
      </c>
      <c r="X39" s="26">
        <v>-10131192</v>
      </c>
      <c r="Y39" s="106">
        <v>-71.25</v>
      </c>
      <c r="Z39" s="121">
        <v>14219492</v>
      </c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0</v>
      </c>
      <c r="G42" s="66">
        <f t="shared" si="8"/>
        <v>0</v>
      </c>
      <c r="H42" s="66">
        <f t="shared" si="8"/>
        <v>0</v>
      </c>
      <c r="I42" s="66">
        <f t="shared" si="8"/>
        <v>0</v>
      </c>
      <c r="J42" s="66">
        <f t="shared" si="8"/>
        <v>0</v>
      </c>
      <c r="K42" s="66">
        <f t="shared" si="8"/>
        <v>0</v>
      </c>
      <c r="L42" s="66">
        <f t="shared" si="8"/>
        <v>0</v>
      </c>
      <c r="M42" s="66">
        <f t="shared" si="8"/>
        <v>0</v>
      </c>
      <c r="N42" s="66">
        <f t="shared" si="8"/>
        <v>0</v>
      </c>
      <c r="O42" s="66">
        <f t="shared" si="8"/>
        <v>0</v>
      </c>
      <c r="P42" s="66">
        <f t="shared" si="8"/>
        <v>0</v>
      </c>
      <c r="Q42" s="66">
        <f t="shared" si="8"/>
        <v>0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0</v>
      </c>
      <c r="W42" s="66">
        <f t="shared" si="8"/>
        <v>0</v>
      </c>
      <c r="X42" s="66">
        <f t="shared" si="8"/>
        <v>0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48135785</v>
      </c>
      <c r="D48" s="139">
        <f t="shared" si="9"/>
        <v>90839697</v>
      </c>
      <c r="E48" s="39">
        <f t="shared" si="9"/>
        <v>57709009</v>
      </c>
      <c r="F48" s="39">
        <f t="shared" si="9"/>
        <v>7460982</v>
      </c>
      <c r="G48" s="39">
        <f t="shared" si="9"/>
        <v>3112065</v>
      </c>
      <c r="H48" s="39">
        <f t="shared" si="9"/>
        <v>759847</v>
      </c>
      <c r="I48" s="39">
        <f t="shared" si="9"/>
        <v>11332894</v>
      </c>
      <c r="J48" s="39">
        <f t="shared" si="9"/>
        <v>4010085</v>
      </c>
      <c r="K48" s="39">
        <f t="shared" si="9"/>
        <v>4156929</v>
      </c>
      <c r="L48" s="39">
        <f t="shared" si="9"/>
        <v>3837446</v>
      </c>
      <c r="M48" s="39">
        <f t="shared" si="9"/>
        <v>12004460</v>
      </c>
      <c r="N48" s="39">
        <f t="shared" si="9"/>
        <v>4648882</v>
      </c>
      <c r="O48" s="39">
        <f t="shared" si="9"/>
        <v>164370</v>
      </c>
      <c r="P48" s="39">
        <f t="shared" si="9"/>
        <v>6155942</v>
      </c>
      <c r="Q48" s="39">
        <f t="shared" si="9"/>
        <v>10969194</v>
      </c>
      <c r="R48" s="39">
        <f t="shared" si="9"/>
        <v>3800642</v>
      </c>
      <c r="S48" s="39">
        <f t="shared" si="9"/>
        <v>4269985</v>
      </c>
      <c r="T48" s="39">
        <f t="shared" si="9"/>
        <v>7016692</v>
      </c>
      <c r="U48" s="39">
        <f t="shared" si="9"/>
        <v>15087319</v>
      </c>
      <c r="V48" s="39">
        <f t="shared" si="9"/>
        <v>49393867</v>
      </c>
      <c r="W48" s="39">
        <f t="shared" si="9"/>
        <v>57709009</v>
      </c>
      <c r="X48" s="39">
        <f t="shared" si="9"/>
        <v>-8315142</v>
      </c>
      <c r="Y48" s="140">
        <f>+IF(W48&lt;&gt;0,+(X48/W48)*100,0)</f>
        <v>-14.408741622993388</v>
      </c>
      <c r="Z48" s="138">
        <f>+Z28+Z32+Z38+Z42+Z47</f>
        <v>57709009</v>
      </c>
    </row>
    <row r="49" spans="1:26" ht="13.5">
      <c r="A49" s="114" t="s">
        <v>48</v>
      </c>
      <c r="B49" s="115"/>
      <c r="C49" s="141">
        <f aca="true" t="shared" si="10" ref="C49:X49">+C25-C48</f>
        <v>14075226</v>
      </c>
      <c r="D49" s="142">
        <f t="shared" si="10"/>
        <v>-249997</v>
      </c>
      <c r="E49" s="143">
        <f t="shared" si="10"/>
        <v>0</v>
      </c>
      <c r="F49" s="143">
        <f t="shared" si="10"/>
        <v>12521546</v>
      </c>
      <c r="G49" s="143">
        <f t="shared" si="10"/>
        <v>-1557308</v>
      </c>
      <c r="H49" s="143">
        <f t="shared" si="10"/>
        <v>-152347</v>
      </c>
      <c r="I49" s="143">
        <f t="shared" si="10"/>
        <v>10811891</v>
      </c>
      <c r="J49" s="143">
        <f t="shared" si="10"/>
        <v>192113</v>
      </c>
      <c r="K49" s="143">
        <f t="shared" si="10"/>
        <v>11624024</v>
      </c>
      <c r="L49" s="143">
        <f t="shared" si="10"/>
        <v>1130952</v>
      </c>
      <c r="M49" s="143">
        <f t="shared" si="10"/>
        <v>12947089</v>
      </c>
      <c r="N49" s="143">
        <f t="shared" si="10"/>
        <v>-1997938</v>
      </c>
      <c r="O49" s="143">
        <f t="shared" si="10"/>
        <v>659181</v>
      </c>
      <c r="P49" s="143">
        <f t="shared" si="10"/>
        <v>-4872896</v>
      </c>
      <c r="Q49" s="143">
        <f t="shared" si="10"/>
        <v>-6211653</v>
      </c>
      <c r="R49" s="143">
        <f t="shared" si="10"/>
        <v>-3117789</v>
      </c>
      <c r="S49" s="143">
        <f t="shared" si="10"/>
        <v>8708429</v>
      </c>
      <c r="T49" s="143">
        <f t="shared" si="10"/>
        <v>-2588916</v>
      </c>
      <c r="U49" s="143">
        <f t="shared" si="10"/>
        <v>3001724</v>
      </c>
      <c r="V49" s="143">
        <f t="shared" si="10"/>
        <v>20549051</v>
      </c>
      <c r="W49" s="143">
        <f>IF(E25=E48,0,W25-W48)</f>
        <v>0</v>
      </c>
      <c r="X49" s="143">
        <f t="shared" si="10"/>
        <v>20549051</v>
      </c>
      <c r="Y49" s="144">
        <f>+IF(W49&lt;&gt;0,+(X49/W49)*100,0)</f>
        <v>0</v>
      </c>
      <c r="Z49" s="141">
        <f>+Z25-Z48</f>
        <v>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2532564</v>
      </c>
      <c r="D5" s="122">
        <v>5661700</v>
      </c>
      <c r="E5" s="26">
        <v>9116009</v>
      </c>
      <c r="F5" s="26">
        <v>1275971</v>
      </c>
      <c r="G5" s="26">
        <v>486213</v>
      </c>
      <c r="H5" s="26">
        <v>324283</v>
      </c>
      <c r="I5" s="26">
        <v>2086467</v>
      </c>
      <c r="J5" s="26">
        <v>2995905</v>
      </c>
      <c r="K5" s="26">
        <v>2548826</v>
      </c>
      <c r="L5" s="26">
        <v>506445</v>
      </c>
      <c r="M5" s="26">
        <v>6051176</v>
      </c>
      <c r="N5" s="26">
        <v>2225642</v>
      </c>
      <c r="O5" s="26">
        <v>-451258</v>
      </c>
      <c r="P5" s="26">
        <v>1224914</v>
      </c>
      <c r="Q5" s="26">
        <v>2999298</v>
      </c>
      <c r="R5" s="26">
        <v>463920</v>
      </c>
      <c r="S5" s="26">
        <v>463921</v>
      </c>
      <c r="T5" s="26">
        <v>231962</v>
      </c>
      <c r="U5" s="26">
        <v>1159803</v>
      </c>
      <c r="V5" s="26">
        <v>12296744</v>
      </c>
      <c r="W5" s="26">
        <v>9116009</v>
      </c>
      <c r="X5" s="26">
        <v>3180735</v>
      </c>
      <c r="Y5" s="106">
        <v>34.89</v>
      </c>
      <c r="Z5" s="121">
        <v>9116009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11020</v>
      </c>
      <c r="U6" s="26">
        <v>11020</v>
      </c>
      <c r="V6" s="26">
        <v>11020</v>
      </c>
      <c r="W6" s="26">
        <v>0</v>
      </c>
      <c r="X6" s="26">
        <v>11020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124125</v>
      </c>
      <c r="D12" s="122">
        <v>0</v>
      </c>
      <c r="E12" s="26">
        <v>230000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7560</v>
      </c>
      <c r="U12" s="26">
        <v>7560</v>
      </c>
      <c r="V12" s="26">
        <v>7560</v>
      </c>
      <c r="W12" s="26">
        <v>230000</v>
      </c>
      <c r="X12" s="26">
        <v>-222440</v>
      </c>
      <c r="Y12" s="106">
        <v>-96.71</v>
      </c>
      <c r="Z12" s="121">
        <v>230000</v>
      </c>
    </row>
    <row r="13" spans="1:26" ht="13.5">
      <c r="A13" s="157" t="s">
        <v>108</v>
      </c>
      <c r="B13" s="161"/>
      <c r="C13" s="121">
        <v>2287885</v>
      </c>
      <c r="D13" s="122">
        <v>3000000</v>
      </c>
      <c r="E13" s="26">
        <v>3000000</v>
      </c>
      <c r="F13" s="26">
        <v>223685</v>
      </c>
      <c r="G13" s="26">
        <v>-86574</v>
      </c>
      <c r="H13" s="26">
        <v>154034</v>
      </c>
      <c r="I13" s="26">
        <v>291145</v>
      </c>
      <c r="J13" s="26">
        <v>99226</v>
      </c>
      <c r="K13" s="26">
        <v>97883</v>
      </c>
      <c r="L13" s="26">
        <v>92852</v>
      </c>
      <c r="M13" s="26">
        <v>289961</v>
      </c>
      <c r="N13" s="26">
        <v>106469</v>
      </c>
      <c r="O13" s="26">
        <v>-61617</v>
      </c>
      <c r="P13" s="26">
        <v>81508</v>
      </c>
      <c r="Q13" s="26">
        <v>126360</v>
      </c>
      <c r="R13" s="26">
        <v>67913</v>
      </c>
      <c r="S13" s="26">
        <v>75570</v>
      </c>
      <c r="T13" s="26">
        <v>62009</v>
      </c>
      <c r="U13" s="26">
        <v>205492</v>
      </c>
      <c r="V13" s="26">
        <v>912958</v>
      </c>
      <c r="W13" s="26">
        <v>3000000</v>
      </c>
      <c r="X13" s="26">
        <v>-2087042</v>
      </c>
      <c r="Y13" s="106">
        <v>-69.57</v>
      </c>
      <c r="Z13" s="121">
        <v>3000000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250000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250000</v>
      </c>
      <c r="X14" s="26">
        <v>-250000</v>
      </c>
      <c r="Y14" s="106">
        <v>-100</v>
      </c>
      <c r="Z14" s="121">
        <v>250000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39130141</v>
      </c>
      <c r="D19" s="122">
        <v>0</v>
      </c>
      <c r="E19" s="26">
        <v>44863000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13042153</v>
      </c>
      <c r="L19" s="26">
        <v>4316367</v>
      </c>
      <c r="M19" s="26">
        <v>17358520</v>
      </c>
      <c r="N19" s="26">
        <v>268370</v>
      </c>
      <c r="O19" s="26">
        <v>636541</v>
      </c>
      <c r="P19" s="26">
        <v>29194</v>
      </c>
      <c r="Q19" s="26">
        <v>934105</v>
      </c>
      <c r="R19" s="26">
        <v>0</v>
      </c>
      <c r="S19" s="26">
        <v>12394469</v>
      </c>
      <c r="T19" s="26">
        <v>4097930</v>
      </c>
      <c r="U19" s="26">
        <v>16492399</v>
      </c>
      <c r="V19" s="26">
        <v>34785024</v>
      </c>
      <c r="W19" s="26">
        <v>44863000</v>
      </c>
      <c r="X19" s="26">
        <v>-10077976</v>
      </c>
      <c r="Y19" s="106">
        <v>-22.46</v>
      </c>
      <c r="Z19" s="121">
        <v>44863000</v>
      </c>
    </row>
    <row r="20" spans="1:26" ht="13.5">
      <c r="A20" s="157" t="s">
        <v>34</v>
      </c>
      <c r="B20" s="161" t="s">
        <v>95</v>
      </c>
      <c r="C20" s="121">
        <v>892687</v>
      </c>
      <c r="D20" s="122">
        <v>81928000</v>
      </c>
      <c r="E20" s="20">
        <v>250000</v>
      </c>
      <c r="F20" s="20">
        <v>1525508</v>
      </c>
      <c r="G20" s="20">
        <v>-44882</v>
      </c>
      <c r="H20" s="20">
        <v>41849</v>
      </c>
      <c r="I20" s="20">
        <v>1522475</v>
      </c>
      <c r="J20" s="20">
        <v>1045023</v>
      </c>
      <c r="K20" s="20">
        <v>92091</v>
      </c>
      <c r="L20" s="20">
        <v>52734</v>
      </c>
      <c r="M20" s="20">
        <v>1189848</v>
      </c>
      <c r="N20" s="20">
        <v>50463</v>
      </c>
      <c r="O20" s="20">
        <v>699885</v>
      </c>
      <c r="P20" s="20">
        <v>-52570</v>
      </c>
      <c r="Q20" s="20">
        <v>697778</v>
      </c>
      <c r="R20" s="20">
        <v>151020</v>
      </c>
      <c r="S20" s="20">
        <v>44454</v>
      </c>
      <c r="T20" s="20">
        <v>17295</v>
      </c>
      <c r="U20" s="20">
        <v>212769</v>
      </c>
      <c r="V20" s="20">
        <v>3622870</v>
      </c>
      <c r="W20" s="20">
        <v>250000</v>
      </c>
      <c r="X20" s="20">
        <v>3372870</v>
      </c>
      <c r="Y20" s="160">
        <v>1349.15</v>
      </c>
      <c r="Z20" s="96">
        <v>250000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44967402</v>
      </c>
      <c r="D22" s="165">
        <f t="shared" si="0"/>
        <v>90589700</v>
      </c>
      <c r="E22" s="166">
        <f t="shared" si="0"/>
        <v>57709009</v>
      </c>
      <c r="F22" s="166">
        <f t="shared" si="0"/>
        <v>3025164</v>
      </c>
      <c r="G22" s="166">
        <f t="shared" si="0"/>
        <v>354757</v>
      </c>
      <c r="H22" s="166">
        <f t="shared" si="0"/>
        <v>520166</v>
      </c>
      <c r="I22" s="166">
        <f t="shared" si="0"/>
        <v>3900087</v>
      </c>
      <c r="J22" s="166">
        <f t="shared" si="0"/>
        <v>4140154</v>
      </c>
      <c r="K22" s="166">
        <f t="shared" si="0"/>
        <v>15780953</v>
      </c>
      <c r="L22" s="166">
        <f t="shared" si="0"/>
        <v>4968398</v>
      </c>
      <c r="M22" s="166">
        <f t="shared" si="0"/>
        <v>24889505</v>
      </c>
      <c r="N22" s="166">
        <f t="shared" si="0"/>
        <v>2650944</v>
      </c>
      <c r="O22" s="166">
        <f t="shared" si="0"/>
        <v>823551</v>
      </c>
      <c r="P22" s="166">
        <f t="shared" si="0"/>
        <v>1283046</v>
      </c>
      <c r="Q22" s="166">
        <f t="shared" si="0"/>
        <v>4757541</v>
      </c>
      <c r="R22" s="166">
        <f t="shared" si="0"/>
        <v>682853</v>
      </c>
      <c r="S22" s="166">
        <f t="shared" si="0"/>
        <v>12978414</v>
      </c>
      <c r="T22" s="166">
        <f t="shared" si="0"/>
        <v>4427776</v>
      </c>
      <c r="U22" s="166">
        <f t="shared" si="0"/>
        <v>18089043</v>
      </c>
      <c r="V22" s="166">
        <f t="shared" si="0"/>
        <v>51636176</v>
      </c>
      <c r="W22" s="166">
        <f t="shared" si="0"/>
        <v>57709009</v>
      </c>
      <c r="X22" s="166">
        <f t="shared" si="0"/>
        <v>-6072833</v>
      </c>
      <c r="Y22" s="167">
        <f>+IF(W22&lt;&gt;0,+(X22/W22)*100,0)</f>
        <v>-10.523197513234026</v>
      </c>
      <c r="Z22" s="164">
        <f>SUM(Z5:Z21)</f>
        <v>57709009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15033114</v>
      </c>
      <c r="D25" s="122">
        <v>26820722</v>
      </c>
      <c r="E25" s="26">
        <v>20031301</v>
      </c>
      <c r="F25" s="26">
        <v>1350933</v>
      </c>
      <c r="G25" s="26">
        <v>1357484</v>
      </c>
      <c r="H25" s="26">
        <v>-1419206</v>
      </c>
      <c r="I25" s="26">
        <v>1289211</v>
      </c>
      <c r="J25" s="26">
        <v>1507209</v>
      </c>
      <c r="K25" s="26">
        <v>2121893</v>
      </c>
      <c r="L25" s="26">
        <v>1388152</v>
      </c>
      <c r="M25" s="26">
        <v>5017254</v>
      </c>
      <c r="N25" s="26">
        <v>1511820</v>
      </c>
      <c r="O25" s="26">
        <v>-4147128</v>
      </c>
      <c r="P25" s="26">
        <v>1827308</v>
      </c>
      <c r="Q25" s="26">
        <v>-808000</v>
      </c>
      <c r="R25" s="26">
        <v>1470510</v>
      </c>
      <c r="S25" s="26">
        <v>1123037</v>
      </c>
      <c r="T25" s="26">
        <v>4273246</v>
      </c>
      <c r="U25" s="26">
        <v>6866793</v>
      </c>
      <c r="V25" s="26">
        <v>12365258</v>
      </c>
      <c r="W25" s="26">
        <v>20031301</v>
      </c>
      <c r="X25" s="26">
        <v>-7666043</v>
      </c>
      <c r="Y25" s="106">
        <v>-38.27</v>
      </c>
      <c r="Z25" s="121">
        <v>20031301</v>
      </c>
    </row>
    <row r="26" spans="1:26" ht="13.5">
      <c r="A26" s="159" t="s">
        <v>37</v>
      </c>
      <c r="B26" s="158"/>
      <c r="C26" s="121">
        <v>6587187</v>
      </c>
      <c r="D26" s="122">
        <v>0</v>
      </c>
      <c r="E26" s="26">
        <v>6932823</v>
      </c>
      <c r="F26" s="26">
        <v>551920</v>
      </c>
      <c r="G26" s="26">
        <v>551920</v>
      </c>
      <c r="H26" s="26">
        <v>-551920</v>
      </c>
      <c r="I26" s="26">
        <v>551920</v>
      </c>
      <c r="J26" s="26">
        <v>618972</v>
      </c>
      <c r="K26" s="26">
        <v>551934</v>
      </c>
      <c r="L26" s="26">
        <v>551934</v>
      </c>
      <c r="M26" s="26">
        <v>1722840</v>
      </c>
      <c r="N26" s="26">
        <v>554017</v>
      </c>
      <c r="O26" s="26">
        <v>3993878</v>
      </c>
      <c r="P26" s="26">
        <v>598403</v>
      </c>
      <c r="Q26" s="26">
        <v>5146298</v>
      </c>
      <c r="R26" s="26">
        <v>539485</v>
      </c>
      <c r="S26" s="26">
        <v>537008</v>
      </c>
      <c r="T26" s="26">
        <v>623727</v>
      </c>
      <c r="U26" s="26">
        <v>1700220</v>
      </c>
      <c r="V26" s="26">
        <v>9121278</v>
      </c>
      <c r="W26" s="26">
        <v>6932823</v>
      </c>
      <c r="X26" s="26">
        <v>2188455</v>
      </c>
      <c r="Y26" s="106">
        <v>31.57</v>
      </c>
      <c r="Z26" s="121">
        <v>6932823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2909079</v>
      </c>
      <c r="D28" s="122">
        <v>0</v>
      </c>
      <c r="E28" s="26">
        <v>500000</v>
      </c>
      <c r="F28" s="26">
        <v>-499</v>
      </c>
      <c r="G28" s="26">
        <v>0</v>
      </c>
      <c r="H28" s="26">
        <v>-499</v>
      </c>
      <c r="I28" s="26">
        <v>-998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-998</v>
      </c>
      <c r="W28" s="26">
        <v>500000</v>
      </c>
      <c r="X28" s="26">
        <v>-500998</v>
      </c>
      <c r="Y28" s="106">
        <v>-100.2</v>
      </c>
      <c r="Z28" s="121">
        <v>500000</v>
      </c>
    </row>
    <row r="29" spans="1:26" ht="13.5">
      <c r="A29" s="159" t="s">
        <v>39</v>
      </c>
      <c r="B29" s="158"/>
      <c r="C29" s="121">
        <v>620918</v>
      </c>
      <c r="D29" s="122">
        <v>0</v>
      </c>
      <c r="E29" s="26">
        <v>600000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47553</v>
      </c>
      <c r="U29" s="26">
        <v>47553</v>
      </c>
      <c r="V29" s="26">
        <v>47553</v>
      </c>
      <c r="W29" s="26">
        <v>600000</v>
      </c>
      <c r="X29" s="26">
        <v>-552447</v>
      </c>
      <c r="Y29" s="106">
        <v>-92.07</v>
      </c>
      <c r="Z29" s="121">
        <v>600000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278055</v>
      </c>
      <c r="U32" s="26">
        <v>278055</v>
      </c>
      <c r="V32" s="26">
        <v>278055</v>
      </c>
      <c r="W32" s="26">
        <v>0</v>
      </c>
      <c r="X32" s="26">
        <v>278055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15000000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-2660745</v>
      </c>
      <c r="O33" s="26">
        <v>2270295</v>
      </c>
      <c r="P33" s="26">
        <v>0</v>
      </c>
      <c r="Q33" s="26">
        <v>-390450</v>
      </c>
      <c r="R33" s="26">
        <v>0</v>
      </c>
      <c r="S33" s="26">
        <v>0</v>
      </c>
      <c r="T33" s="26">
        <v>0</v>
      </c>
      <c r="U33" s="26">
        <v>0</v>
      </c>
      <c r="V33" s="26">
        <v>-390450</v>
      </c>
      <c r="W33" s="26">
        <v>0</v>
      </c>
      <c r="X33" s="26">
        <v>-390450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22985487</v>
      </c>
      <c r="D34" s="122">
        <v>49018975</v>
      </c>
      <c r="E34" s="26">
        <v>29644885</v>
      </c>
      <c r="F34" s="26">
        <v>5558628</v>
      </c>
      <c r="G34" s="26">
        <v>1202661</v>
      </c>
      <c r="H34" s="26">
        <v>2731472</v>
      </c>
      <c r="I34" s="26">
        <v>9492761</v>
      </c>
      <c r="J34" s="26">
        <v>1883904</v>
      </c>
      <c r="K34" s="26">
        <v>1483102</v>
      </c>
      <c r="L34" s="26">
        <v>1897360</v>
      </c>
      <c r="M34" s="26">
        <v>5264366</v>
      </c>
      <c r="N34" s="26">
        <v>5243790</v>
      </c>
      <c r="O34" s="26">
        <v>-1952675</v>
      </c>
      <c r="P34" s="26">
        <v>3730231</v>
      </c>
      <c r="Q34" s="26">
        <v>7021346</v>
      </c>
      <c r="R34" s="26">
        <v>1790647</v>
      </c>
      <c r="S34" s="26">
        <v>2609940</v>
      </c>
      <c r="T34" s="26">
        <v>1794111</v>
      </c>
      <c r="U34" s="26">
        <v>6194698</v>
      </c>
      <c r="V34" s="26">
        <v>27973171</v>
      </c>
      <c r="W34" s="26">
        <v>29644885</v>
      </c>
      <c r="X34" s="26">
        <v>-1671714</v>
      </c>
      <c r="Y34" s="106">
        <v>-5.64</v>
      </c>
      <c r="Z34" s="121">
        <v>29644885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48135785</v>
      </c>
      <c r="D36" s="165">
        <f t="shared" si="1"/>
        <v>90839697</v>
      </c>
      <c r="E36" s="166">
        <f t="shared" si="1"/>
        <v>57709009</v>
      </c>
      <c r="F36" s="166">
        <f t="shared" si="1"/>
        <v>7460982</v>
      </c>
      <c r="G36" s="166">
        <f t="shared" si="1"/>
        <v>3112065</v>
      </c>
      <c r="H36" s="166">
        <f t="shared" si="1"/>
        <v>759847</v>
      </c>
      <c r="I36" s="166">
        <f t="shared" si="1"/>
        <v>11332894</v>
      </c>
      <c r="J36" s="166">
        <f t="shared" si="1"/>
        <v>4010085</v>
      </c>
      <c r="K36" s="166">
        <f t="shared" si="1"/>
        <v>4156929</v>
      </c>
      <c r="L36" s="166">
        <f t="shared" si="1"/>
        <v>3837446</v>
      </c>
      <c r="M36" s="166">
        <f t="shared" si="1"/>
        <v>12004460</v>
      </c>
      <c r="N36" s="166">
        <f t="shared" si="1"/>
        <v>4648882</v>
      </c>
      <c r="O36" s="166">
        <f t="shared" si="1"/>
        <v>164370</v>
      </c>
      <c r="P36" s="166">
        <f t="shared" si="1"/>
        <v>6155942</v>
      </c>
      <c r="Q36" s="166">
        <f t="shared" si="1"/>
        <v>10969194</v>
      </c>
      <c r="R36" s="166">
        <f t="shared" si="1"/>
        <v>3800642</v>
      </c>
      <c r="S36" s="166">
        <f t="shared" si="1"/>
        <v>4269985</v>
      </c>
      <c r="T36" s="166">
        <f t="shared" si="1"/>
        <v>7016692</v>
      </c>
      <c r="U36" s="166">
        <f t="shared" si="1"/>
        <v>15087319</v>
      </c>
      <c r="V36" s="166">
        <f t="shared" si="1"/>
        <v>49393867</v>
      </c>
      <c r="W36" s="166">
        <f t="shared" si="1"/>
        <v>57709009</v>
      </c>
      <c r="X36" s="166">
        <f t="shared" si="1"/>
        <v>-8315142</v>
      </c>
      <c r="Y36" s="167">
        <f>+IF(W36&lt;&gt;0,+(X36/W36)*100,0)</f>
        <v>-14.408741622993388</v>
      </c>
      <c r="Z36" s="164">
        <f>SUM(Z25:Z35)</f>
        <v>57709009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-3168383</v>
      </c>
      <c r="D38" s="176">
        <f t="shared" si="2"/>
        <v>-249997</v>
      </c>
      <c r="E38" s="72">
        <f t="shared" si="2"/>
        <v>0</v>
      </c>
      <c r="F38" s="72">
        <f t="shared" si="2"/>
        <v>-4435818</v>
      </c>
      <c r="G38" s="72">
        <f t="shared" si="2"/>
        <v>-2757308</v>
      </c>
      <c r="H38" s="72">
        <f t="shared" si="2"/>
        <v>-239681</v>
      </c>
      <c r="I38" s="72">
        <f t="shared" si="2"/>
        <v>-7432807</v>
      </c>
      <c r="J38" s="72">
        <f t="shared" si="2"/>
        <v>130069</v>
      </c>
      <c r="K38" s="72">
        <f t="shared" si="2"/>
        <v>11624024</v>
      </c>
      <c r="L38" s="72">
        <f t="shared" si="2"/>
        <v>1130952</v>
      </c>
      <c r="M38" s="72">
        <f t="shared" si="2"/>
        <v>12885045</v>
      </c>
      <c r="N38" s="72">
        <f t="shared" si="2"/>
        <v>-1997938</v>
      </c>
      <c r="O38" s="72">
        <f t="shared" si="2"/>
        <v>659181</v>
      </c>
      <c r="P38" s="72">
        <f t="shared" si="2"/>
        <v>-4872896</v>
      </c>
      <c r="Q38" s="72">
        <f t="shared" si="2"/>
        <v>-6211653</v>
      </c>
      <c r="R38" s="72">
        <f t="shared" si="2"/>
        <v>-3117789</v>
      </c>
      <c r="S38" s="72">
        <f t="shared" si="2"/>
        <v>8708429</v>
      </c>
      <c r="T38" s="72">
        <f t="shared" si="2"/>
        <v>-2588916</v>
      </c>
      <c r="U38" s="72">
        <f t="shared" si="2"/>
        <v>3001724</v>
      </c>
      <c r="V38" s="72">
        <f t="shared" si="2"/>
        <v>2242309</v>
      </c>
      <c r="W38" s="72">
        <f>IF(E22=E36,0,W22-W36)</f>
        <v>0</v>
      </c>
      <c r="X38" s="72">
        <f t="shared" si="2"/>
        <v>2242309</v>
      </c>
      <c r="Y38" s="177">
        <f>+IF(W38&lt;&gt;0,+(X38/W38)*100,0)</f>
        <v>0</v>
      </c>
      <c r="Z38" s="175">
        <f>+Z22-Z36</f>
        <v>0</v>
      </c>
    </row>
    <row r="39" spans="1:26" ht="13.5">
      <c r="A39" s="157" t="s">
        <v>45</v>
      </c>
      <c r="B39" s="161"/>
      <c r="C39" s="121">
        <v>17243609</v>
      </c>
      <c r="D39" s="122">
        <v>0</v>
      </c>
      <c r="E39" s="26">
        <v>0</v>
      </c>
      <c r="F39" s="26">
        <v>16957364</v>
      </c>
      <c r="G39" s="26">
        <v>1200000</v>
      </c>
      <c r="H39" s="26">
        <v>87334</v>
      </c>
      <c r="I39" s="26">
        <v>18244698</v>
      </c>
      <c r="J39" s="26">
        <v>62044</v>
      </c>
      <c r="K39" s="26">
        <v>0</v>
      </c>
      <c r="L39" s="26">
        <v>0</v>
      </c>
      <c r="M39" s="26">
        <v>62044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18306742</v>
      </c>
      <c r="W39" s="26">
        <v>0</v>
      </c>
      <c r="X39" s="26">
        <v>18306742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14075226</v>
      </c>
      <c r="D42" s="183">
        <f t="shared" si="3"/>
        <v>-249997</v>
      </c>
      <c r="E42" s="54">
        <f t="shared" si="3"/>
        <v>0</v>
      </c>
      <c r="F42" s="54">
        <f t="shared" si="3"/>
        <v>12521546</v>
      </c>
      <c r="G42" s="54">
        <f t="shared" si="3"/>
        <v>-1557308</v>
      </c>
      <c r="H42" s="54">
        <f t="shared" si="3"/>
        <v>-152347</v>
      </c>
      <c r="I42" s="54">
        <f t="shared" si="3"/>
        <v>10811891</v>
      </c>
      <c r="J42" s="54">
        <f t="shared" si="3"/>
        <v>192113</v>
      </c>
      <c r="K42" s="54">
        <f t="shared" si="3"/>
        <v>11624024</v>
      </c>
      <c r="L42" s="54">
        <f t="shared" si="3"/>
        <v>1130952</v>
      </c>
      <c r="M42" s="54">
        <f t="shared" si="3"/>
        <v>12947089</v>
      </c>
      <c r="N42" s="54">
        <f t="shared" si="3"/>
        <v>-1997938</v>
      </c>
      <c r="O42" s="54">
        <f t="shared" si="3"/>
        <v>659181</v>
      </c>
      <c r="P42" s="54">
        <f t="shared" si="3"/>
        <v>-4872896</v>
      </c>
      <c r="Q42" s="54">
        <f t="shared" si="3"/>
        <v>-6211653</v>
      </c>
      <c r="R42" s="54">
        <f t="shared" si="3"/>
        <v>-3117789</v>
      </c>
      <c r="S42" s="54">
        <f t="shared" si="3"/>
        <v>8708429</v>
      </c>
      <c r="T42" s="54">
        <f t="shared" si="3"/>
        <v>-2588916</v>
      </c>
      <c r="U42" s="54">
        <f t="shared" si="3"/>
        <v>3001724</v>
      </c>
      <c r="V42" s="54">
        <f t="shared" si="3"/>
        <v>20549051</v>
      </c>
      <c r="W42" s="54">
        <f t="shared" si="3"/>
        <v>0</v>
      </c>
      <c r="X42" s="54">
        <f t="shared" si="3"/>
        <v>20549051</v>
      </c>
      <c r="Y42" s="184">
        <f>+IF(W42&lt;&gt;0,+(X42/W42)*100,0)</f>
        <v>0</v>
      </c>
      <c r="Z42" s="182">
        <f>SUM(Z38:Z41)</f>
        <v>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14075226</v>
      </c>
      <c r="D44" s="187">
        <f t="shared" si="4"/>
        <v>-249997</v>
      </c>
      <c r="E44" s="43">
        <f t="shared" si="4"/>
        <v>0</v>
      </c>
      <c r="F44" s="43">
        <f t="shared" si="4"/>
        <v>12521546</v>
      </c>
      <c r="G44" s="43">
        <f t="shared" si="4"/>
        <v>-1557308</v>
      </c>
      <c r="H44" s="43">
        <f t="shared" si="4"/>
        <v>-152347</v>
      </c>
      <c r="I44" s="43">
        <f t="shared" si="4"/>
        <v>10811891</v>
      </c>
      <c r="J44" s="43">
        <f t="shared" si="4"/>
        <v>192113</v>
      </c>
      <c r="K44" s="43">
        <f t="shared" si="4"/>
        <v>11624024</v>
      </c>
      <c r="L44" s="43">
        <f t="shared" si="4"/>
        <v>1130952</v>
      </c>
      <c r="M44" s="43">
        <f t="shared" si="4"/>
        <v>12947089</v>
      </c>
      <c r="N44" s="43">
        <f t="shared" si="4"/>
        <v>-1997938</v>
      </c>
      <c r="O44" s="43">
        <f t="shared" si="4"/>
        <v>659181</v>
      </c>
      <c r="P44" s="43">
        <f t="shared" si="4"/>
        <v>-4872896</v>
      </c>
      <c r="Q44" s="43">
        <f t="shared" si="4"/>
        <v>-6211653</v>
      </c>
      <c r="R44" s="43">
        <f t="shared" si="4"/>
        <v>-3117789</v>
      </c>
      <c r="S44" s="43">
        <f t="shared" si="4"/>
        <v>8708429</v>
      </c>
      <c r="T44" s="43">
        <f t="shared" si="4"/>
        <v>-2588916</v>
      </c>
      <c r="U44" s="43">
        <f t="shared" si="4"/>
        <v>3001724</v>
      </c>
      <c r="V44" s="43">
        <f t="shared" si="4"/>
        <v>20549051</v>
      </c>
      <c r="W44" s="43">
        <f t="shared" si="4"/>
        <v>0</v>
      </c>
      <c r="X44" s="43">
        <f t="shared" si="4"/>
        <v>20549051</v>
      </c>
      <c r="Y44" s="188">
        <f>+IF(W44&lt;&gt;0,+(X44/W44)*100,0)</f>
        <v>0</v>
      </c>
      <c r="Z44" s="186">
        <f>+Z42-Z43</f>
        <v>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14075226</v>
      </c>
      <c r="D46" s="183">
        <f t="shared" si="5"/>
        <v>-249997</v>
      </c>
      <c r="E46" s="54">
        <f t="shared" si="5"/>
        <v>0</v>
      </c>
      <c r="F46" s="54">
        <f t="shared" si="5"/>
        <v>12521546</v>
      </c>
      <c r="G46" s="54">
        <f t="shared" si="5"/>
        <v>-1557308</v>
      </c>
      <c r="H46" s="54">
        <f t="shared" si="5"/>
        <v>-152347</v>
      </c>
      <c r="I46" s="54">
        <f t="shared" si="5"/>
        <v>10811891</v>
      </c>
      <c r="J46" s="54">
        <f t="shared" si="5"/>
        <v>192113</v>
      </c>
      <c r="K46" s="54">
        <f t="shared" si="5"/>
        <v>11624024</v>
      </c>
      <c r="L46" s="54">
        <f t="shared" si="5"/>
        <v>1130952</v>
      </c>
      <c r="M46" s="54">
        <f t="shared" si="5"/>
        <v>12947089</v>
      </c>
      <c r="N46" s="54">
        <f t="shared" si="5"/>
        <v>-1997938</v>
      </c>
      <c r="O46" s="54">
        <f t="shared" si="5"/>
        <v>659181</v>
      </c>
      <c r="P46" s="54">
        <f t="shared" si="5"/>
        <v>-4872896</v>
      </c>
      <c r="Q46" s="54">
        <f t="shared" si="5"/>
        <v>-6211653</v>
      </c>
      <c r="R46" s="54">
        <f t="shared" si="5"/>
        <v>-3117789</v>
      </c>
      <c r="S46" s="54">
        <f t="shared" si="5"/>
        <v>8708429</v>
      </c>
      <c r="T46" s="54">
        <f t="shared" si="5"/>
        <v>-2588916</v>
      </c>
      <c r="U46" s="54">
        <f t="shared" si="5"/>
        <v>3001724</v>
      </c>
      <c r="V46" s="54">
        <f t="shared" si="5"/>
        <v>20549051</v>
      </c>
      <c r="W46" s="54">
        <f t="shared" si="5"/>
        <v>0</v>
      </c>
      <c r="X46" s="54">
        <f t="shared" si="5"/>
        <v>20549051</v>
      </c>
      <c r="Y46" s="184">
        <f>+IF(W46&lt;&gt;0,+(X46/W46)*100,0)</f>
        <v>0</v>
      </c>
      <c r="Z46" s="182">
        <f>SUM(Z44:Z45)</f>
        <v>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14075226</v>
      </c>
      <c r="D48" s="194">
        <f t="shared" si="6"/>
        <v>-249997</v>
      </c>
      <c r="E48" s="195">
        <f t="shared" si="6"/>
        <v>0</v>
      </c>
      <c r="F48" s="195">
        <f t="shared" si="6"/>
        <v>12521546</v>
      </c>
      <c r="G48" s="196">
        <f t="shared" si="6"/>
        <v>-1557308</v>
      </c>
      <c r="H48" s="196">
        <f t="shared" si="6"/>
        <v>-152347</v>
      </c>
      <c r="I48" s="196">
        <f t="shared" si="6"/>
        <v>10811891</v>
      </c>
      <c r="J48" s="196">
        <f t="shared" si="6"/>
        <v>192113</v>
      </c>
      <c r="K48" s="196">
        <f t="shared" si="6"/>
        <v>11624024</v>
      </c>
      <c r="L48" s="195">
        <f t="shared" si="6"/>
        <v>1130952</v>
      </c>
      <c r="M48" s="195">
        <f t="shared" si="6"/>
        <v>12947089</v>
      </c>
      <c r="N48" s="196">
        <f t="shared" si="6"/>
        <v>-1997938</v>
      </c>
      <c r="O48" s="196">
        <f t="shared" si="6"/>
        <v>659181</v>
      </c>
      <c r="P48" s="196">
        <f t="shared" si="6"/>
        <v>-4872896</v>
      </c>
      <c r="Q48" s="196">
        <f t="shared" si="6"/>
        <v>-6211653</v>
      </c>
      <c r="R48" s="196">
        <f t="shared" si="6"/>
        <v>-3117789</v>
      </c>
      <c r="S48" s="195">
        <f t="shared" si="6"/>
        <v>8708429</v>
      </c>
      <c r="T48" s="195">
        <f t="shared" si="6"/>
        <v>-2588916</v>
      </c>
      <c r="U48" s="196">
        <f t="shared" si="6"/>
        <v>3001724</v>
      </c>
      <c r="V48" s="196">
        <f t="shared" si="6"/>
        <v>20549051</v>
      </c>
      <c r="W48" s="196">
        <f t="shared" si="6"/>
        <v>0</v>
      </c>
      <c r="X48" s="196">
        <f t="shared" si="6"/>
        <v>20549051</v>
      </c>
      <c r="Y48" s="197">
        <f>+IF(W48&lt;&gt;0,+(X48/W48)*100,0)</f>
        <v>0</v>
      </c>
      <c r="Z48" s="198">
        <f>SUM(Z46:Z47)</f>
        <v>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629783</v>
      </c>
      <c r="D5" s="120">
        <f t="shared" si="0"/>
        <v>20035000</v>
      </c>
      <c r="E5" s="66">
        <f t="shared" si="0"/>
        <v>15497000</v>
      </c>
      <c r="F5" s="66">
        <f t="shared" si="0"/>
        <v>4821</v>
      </c>
      <c r="G5" s="66">
        <f t="shared" si="0"/>
        <v>-37436</v>
      </c>
      <c r="H5" s="66">
        <f t="shared" si="0"/>
        <v>904950</v>
      </c>
      <c r="I5" s="66">
        <f t="shared" si="0"/>
        <v>872335</v>
      </c>
      <c r="J5" s="66">
        <f t="shared" si="0"/>
        <v>14180</v>
      </c>
      <c r="K5" s="66">
        <f t="shared" si="0"/>
        <v>112216</v>
      </c>
      <c r="L5" s="66">
        <f t="shared" si="0"/>
        <v>79628</v>
      </c>
      <c r="M5" s="66">
        <f t="shared" si="0"/>
        <v>206024</v>
      </c>
      <c r="N5" s="66">
        <f t="shared" si="0"/>
        <v>96694</v>
      </c>
      <c r="O5" s="66">
        <f t="shared" si="0"/>
        <v>13088</v>
      </c>
      <c r="P5" s="66">
        <f t="shared" si="0"/>
        <v>62035</v>
      </c>
      <c r="Q5" s="66">
        <f t="shared" si="0"/>
        <v>171817</v>
      </c>
      <c r="R5" s="66">
        <f t="shared" si="0"/>
        <v>11013</v>
      </c>
      <c r="S5" s="66">
        <f t="shared" si="0"/>
        <v>1335293</v>
      </c>
      <c r="T5" s="66">
        <f t="shared" si="0"/>
        <v>5225863</v>
      </c>
      <c r="U5" s="66">
        <f t="shared" si="0"/>
        <v>6572169</v>
      </c>
      <c r="V5" s="66">
        <f t="shared" si="0"/>
        <v>7822345</v>
      </c>
      <c r="W5" s="66">
        <f t="shared" si="0"/>
        <v>15497000</v>
      </c>
      <c r="X5" s="66">
        <f t="shared" si="0"/>
        <v>-7674655</v>
      </c>
      <c r="Y5" s="103">
        <f>+IF(W5&lt;&gt;0,+(X5/W5)*100,0)</f>
        <v>-49.523488417112986</v>
      </c>
      <c r="Z5" s="119">
        <f>SUM(Z6:Z8)</f>
        <v>15497000</v>
      </c>
    </row>
    <row r="6" spans="1:26" ht="13.5">
      <c r="A6" s="104" t="s">
        <v>74</v>
      </c>
      <c r="B6" s="102"/>
      <c r="C6" s="121">
        <v>433132</v>
      </c>
      <c r="D6" s="122">
        <v>20000000</v>
      </c>
      <c r="E6" s="26">
        <v>15000000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>
        <v>5225863</v>
      </c>
      <c r="U6" s="26">
        <v>5225863</v>
      </c>
      <c r="V6" s="26">
        <v>5225863</v>
      </c>
      <c r="W6" s="26">
        <v>15000000</v>
      </c>
      <c r="X6" s="26">
        <v>-9774137</v>
      </c>
      <c r="Y6" s="106">
        <v>-65.16</v>
      </c>
      <c r="Z6" s="28">
        <v>15000000</v>
      </c>
    </row>
    <row r="7" spans="1:26" ht="13.5">
      <c r="A7" s="104" t="s">
        <v>75</v>
      </c>
      <c r="B7" s="102"/>
      <c r="C7" s="123">
        <v>27801</v>
      </c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>
        <v>168850</v>
      </c>
      <c r="D8" s="122">
        <v>35000</v>
      </c>
      <c r="E8" s="26">
        <v>497000</v>
      </c>
      <c r="F8" s="26">
        <v>4821</v>
      </c>
      <c r="G8" s="26">
        <v>-37436</v>
      </c>
      <c r="H8" s="26">
        <v>904950</v>
      </c>
      <c r="I8" s="26">
        <v>872335</v>
      </c>
      <c r="J8" s="26">
        <v>14180</v>
      </c>
      <c r="K8" s="26">
        <v>112216</v>
      </c>
      <c r="L8" s="26">
        <v>79628</v>
      </c>
      <c r="M8" s="26">
        <v>206024</v>
      </c>
      <c r="N8" s="26">
        <v>96694</v>
      </c>
      <c r="O8" s="26">
        <v>13088</v>
      </c>
      <c r="P8" s="26">
        <v>62035</v>
      </c>
      <c r="Q8" s="26">
        <v>171817</v>
      </c>
      <c r="R8" s="26">
        <v>11013</v>
      </c>
      <c r="S8" s="26">
        <v>1335293</v>
      </c>
      <c r="T8" s="26"/>
      <c r="U8" s="26">
        <v>1346306</v>
      </c>
      <c r="V8" s="26">
        <v>2596482</v>
      </c>
      <c r="W8" s="26">
        <v>497000</v>
      </c>
      <c r="X8" s="26">
        <v>2099482</v>
      </c>
      <c r="Y8" s="106">
        <v>422.43</v>
      </c>
      <c r="Z8" s="28">
        <v>497000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2925</v>
      </c>
      <c r="G9" s="66">
        <f t="shared" si="1"/>
        <v>-3140</v>
      </c>
      <c r="H9" s="66">
        <f t="shared" si="1"/>
        <v>0</v>
      </c>
      <c r="I9" s="66">
        <f t="shared" si="1"/>
        <v>-215</v>
      </c>
      <c r="J9" s="66">
        <f t="shared" si="1"/>
        <v>0</v>
      </c>
      <c r="K9" s="66">
        <f t="shared" si="1"/>
        <v>4028876</v>
      </c>
      <c r="L9" s="66">
        <f t="shared" si="1"/>
        <v>3572930</v>
      </c>
      <c r="M9" s="66">
        <f t="shared" si="1"/>
        <v>7601806</v>
      </c>
      <c r="N9" s="66">
        <f t="shared" si="1"/>
        <v>2451165</v>
      </c>
      <c r="O9" s="66">
        <f t="shared" si="1"/>
        <v>1902637</v>
      </c>
      <c r="P9" s="66">
        <f t="shared" si="1"/>
        <v>3110298</v>
      </c>
      <c r="Q9" s="66">
        <f t="shared" si="1"/>
        <v>7464100</v>
      </c>
      <c r="R9" s="66">
        <f t="shared" si="1"/>
        <v>2356915</v>
      </c>
      <c r="S9" s="66">
        <f t="shared" si="1"/>
        <v>3260309</v>
      </c>
      <c r="T9" s="66">
        <f t="shared" si="1"/>
        <v>2231193</v>
      </c>
      <c r="U9" s="66">
        <f t="shared" si="1"/>
        <v>7848417</v>
      </c>
      <c r="V9" s="66">
        <f t="shared" si="1"/>
        <v>22914108</v>
      </c>
      <c r="W9" s="66">
        <f t="shared" si="1"/>
        <v>0</v>
      </c>
      <c r="X9" s="66">
        <f t="shared" si="1"/>
        <v>22914108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>
        <v>2925</v>
      </c>
      <c r="G10" s="26">
        <v>-3140</v>
      </c>
      <c r="H10" s="26"/>
      <c r="I10" s="26">
        <v>-215</v>
      </c>
      <c r="J10" s="26"/>
      <c r="K10" s="26">
        <v>4028876</v>
      </c>
      <c r="L10" s="26">
        <v>3572930</v>
      </c>
      <c r="M10" s="26">
        <v>7601806</v>
      </c>
      <c r="N10" s="26">
        <v>2451165</v>
      </c>
      <c r="O10" s="26">
        <v>1902637</v>
      </c>
      <c r="P10" s="26">
        <v>3110298</v>
      </c>
      <c r="Q10" s="26">
        <v>7464100</v>
      </c>
      <c r="R10" s="26">
        <v>2356915</v>
      </c>
      <c r="S10" s="26">
        <v>3260309</v>
      </c>
      <c r="T10" s="26">
        <v>2231193</v>
      </c>
      <c r="U10" s="26">
        <v>7848417</v>
      </c>
      <c r="V10" s="26">
        <v>22914108</v>
      </c>
      <c r="W10" s="26"/>
      <c r="X10" s="26">
        <v>22914108</v>
      </c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23175868</v>
      </c>
      <c r="D15" s="120">
        <f t="shared" si="2"/>
        <v>22279108</v>
      </c>
      <c r="E15" s="66">
        <f t="shared" si="2"/>
        <v>21656000</v>
      </c>
      <c r="F15" s="66">
        <f t="shared" si="2"/>
        <v>100755</v>
      </c>
      <c r="G15" s="66">
        <f t="shared" si="2"/>
        <v>657409</v>
      </c>
      <c r="H15" s="66">
        <f t="shared" si="2"/>
        <v>3081640</v>
      </c>
      <c r="I15" s="66">
        <f t="shared" si="2"/>
        <v>3839804</v>
      </c>
      <c r="J15" s="66">
        <f t="shared" si="2"/>
        <v>2425765</v>
      </c>
      <c r="K15" s="66">
        <f t="shared" si="2"/>
        <v>0</v>
      </c>
      <c r="L15" s="66">
        <f t="shared" si="2"/>
        <v>0</v>
      </c>
      <c r="M15" s="66">
        <f t="shared" si="2"/>
        <v>2425765</v>
      </c>
      <c r="N15" s="66">
        <f t="shared" si="2"/>
        <v>25270</v>
      </c>
      <c r="O15" s="66">
        <f t="shared" si="2"/>
        <v>0</v>
      </c>
      <c r="P15" s="66">
        <f t="shared" si="2"/>
        <v>45140</v>
      </c>
      <c r="Q15" s="66">
        <f t="shared" si="2"/>
        <v>70410</v>
      </c>
      <c r="R15" s="66">
        <f t="shared" si="2"/>
        <v>0</v>
      </c>
      <c r="S15" s="66">
        <f t="shared" si="2"/>
        <v>16625</v>
      </c>
      <c r="T15" s="66">
        <f t="shared" si="2"/>
        <v>0</v>
      </c>
      <c r="U15" s="66">
        <f t="shared" si="2"/>
        <v>16625</v>
      </c>
      <c r="V15" s="66">
        <f t="shared" si="2"/>
        <v>6352604</v>
      </c>
      <c r="W15" s="66">
        <f t="shared" si="2"/>
        <v>21656000</v>
      </c>
      <c r="X15" s="66">
        <f t="shared" si="2"/>
        <v>-15303396</v>
      </c>
      <c r="Y15" s="103">
        <f>+IF(W15&lt;&gt;0,+(X15/W15)*100,0)</f>
        <v>-70.66584780199483</v>
      </c>
      <c r="Z15" s="68">
        <f>SUM(Z16:Z18)</f>
        <v>21656000</v>
      </c>
    </row>
    <row r="16" spans="1:26" ht="13.5">
      <c r="A16" s="104" t="s">
        <v>84</v>
      </c>
      <c r="B16" s="102"/>
      <c r="C16" s="121">
        <v>23175868</v>
      </c>
      <c r="D16" s="122">
        <v>22279108</v>
      </c>
      <c r="E16" s="26">
        <v>21656000</v>
      </c>
      <c r="F16" s="26">
        <v>100755</v>
      </c>
      <c r="G16" s="26">
        <v>657409</v>
      </c>
      <c r="H16" s="26">
        <v>3081640</v>
      </c>
      <c r="I16" s="26">
        <v>3839804</v>
      </c>
      <c r="J16" s="26">
        <v>2425765</v>
      </c>
      <c r="K16" s="26"/>
      <c r="L16" s="26"/>
      <c r="M16" s="26">
        <v>2425765</v>
      </c>
      <c r="N16" s="26">
        <v>25270</v>
      </c>
      <c r="O16" s="26"/>
      <c r="P16" s="26">
        <v>45140</v>
      </c>
      <c r="Q16" s="26">
        <v>70410</v>
      </c>
      <c r="R16" s="26"/>
      <c r="S16" s="26">
        <v>16625</v>
      </c>
      <c r="T16" s="26"/>
      <c r="U16" s="26">
        <v>16625</v>
      </c>
      <c r="V16" s="26">
        <v>6352604</v>
      </c>
      <c r="W16" s="26">
        <v>21656000</v>
      </c>
      <c r="X16" s="26">
        <v>-15303396</v>
      </c>
      <c r="Y16" s="106">
        <v>-70.67</v>
      </c>
      <c r="Z16" s="28">
        <v>21656000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23805651</v>
      </c>
      <c r="D25" s="206">
        <f t="shared" si="4"/>
        <v>42314108</v>
      </c>
      <c r="E25" s="195">
        <f t="shared" si="4"/>
        <v>37153000</v>
      </c>
      <c r="F25" s="195">
        <f t="shared" si="4"/>
        <v>108501</v>
      </c>
      <c r="G25" s="195">
        <f t="shared" si="4"/>
        <v>616833</v>
      </c>
      <c r="H25" s="195">
        <f t="shared" si="4"/>
        <v>3986590</v>
      </c>
      <c r="I25" s="195">
        <f t="shared" si="4"/>
        <v>4711924</v>
      </c>
      <c r="J25" s="195">
        <f t="shared" si="4"/>
        <v>2439945</v>
      </c>
      <c r="K25" s="195">
        <f t="shared" si="4"/>
        <v>4141092</v>
      </c>
      <c r="L25" s="195">
        <f t="shared" si="4"/>
        <v>3652558</v>
      </c>
      <c r="M25" s="195">
        <f t="shared" si="4"/>
        <v>10233595</v>
      </c>
      <c r="N25" s="195">
        <f t="shared" si="4"/>
        <v>2573129</v>
      </c>
      <c r="O25" s="195">
        <f t="shared" si="4"/>
        <v>1915725</v>
      </c>
      <c r="P25" s="195">
        <f t="shared" si="4"/>
        <v>3217473</v>
      </c>
      <c r="Q25" s="195">
        <f t="shared" si="4"/>
        <v>7706327</v>
      </c>
      <c r="R25" s="195">
        <f t="shared" si="4"/>
        <v>2367928</v>
      </c>
      <c r="S25" s="195">
        <f t="shared" si="4"/>
        <v>4612227</v>
      </c>
      <c r="T25" s="195">
        <f t="shared" si="4"/>
        <v>7457056</v>
      </c>
      <c r="U25" s="195">
        <f t="shared" si="4"/>
        <v>14437211</v>
      </c>
      <c r="V25" s="195">
        <f t="shared" si="4"/>
        <v>37089057</v>
      </c>
      <c r="W25" s="195">
        <f t="shared" si="4"/>
        <v>37153000</v>
      </c>
      <c r="X25" s="195">
        <f t="shared" si="4"/>
        <v>-63943</v>
      </c>
      <c r="Y25" s="207">
        <f>+IF(W25&lt;&gt;0,+(X25/W25)*100,0)</f>
        <v>-0.17210723225580707</v>
      </c>
      <c r="Z25" s="208">
        <f>+Z5+Z9+Z15+Z19+Z24</f>
        <v>37153000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24314108</v>
      </c>
      <c r="E28" s="26">
        <v>16685000</v>
      </c>
      <c r="F28" s="26">
        <v>108501</v>
      </c>
      <c r="G28" s="26">
        <v>616833</v>
      </c>
      <c r="H28" s="26">
        <v>3986590</v>
      </c>
      <c r="I28" s="26">
        <v>4711924</v>
      </c>
      <c r="J28" s="26">
        <v>2439945</v>
      </c>
      <c r="K28" s="26">
        <v>4141092</v>
      </c>
      <c r="L28" s="26">
        <v>3652558</v>
      </c>
      <c r="M28" s="26">
        <v>10233595</v>
      </c>
      <c r="N28" s="26">
        <v>2573129</v>
      </c>
      <c r="O28" s="26">
        <v>1915725</v>
      </c>
      <c r="P28" s="26">
        <v>3217473</v>
      </c>
      <c r="Q28" s="26">
        <v>7706327</v>
      </c>
      <c r="R28" s="26">
        <v>2367928</v>
      </c>
      <c r="S28" s="26">
        <v>4612227</v>
      </c>
      <c r="T28" s="26">
        <v>7406502</v>
      </c>
      <c r="U28" s="26">
        <v>14386657</v>
      </c>
      <c r="V28" s="26">
        <v>37038503</v>
      </c>
      <c r="W28" s="26">
        <v>16685000</v>
      </c>
      <c r="X28" s="26">
        <v>20353503</v>
      </c>
      <c r="Y28" s="106">
        <v>121.99</v>
      </c>
      <c r="Z28" s="121">
        <v>16685000</v>
      </c>
    </row>
    <row r="29" spans="1:26" ht="13.5">
      <c r="A29" s="210" t="s">
        <v>137</v>
      </c>
      <c r="B29" s="102"/>
      <c r="C29" s="121">
        <v>23805651</v>
      </c>
      <c r="D29" s="122"/>
      <c r="E29" s="26">
        <v>20468000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20468000</v>
      </c>
      <c r="X29" s="26">
        <v>-20468000</v>
      </c>
      <c r="Y29" s="106">
        <v>-100</v>
      </c>
      <c r="Z29" s="28">
        <v>20468000</v>
      </c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23805651</v>
      </c>
      <c r="D32" s="187">
        <f t="shared" si="5"/>
        <v>24314108</v>
      </c>
      <c r="E32" s="43">
        <f t="shared" si="5"/>
        <v>37153000</v>
      </c>
      <c r="F32" s="43">
        <f t="shared" si="5"/>
        <v>108501</v>
      </c>
      <c r="G32" s="43">
        <f t="shared" si="5"/>
        <v>616833</v>
      </c>
      <c r="H32" s="43">
        <f t="shared" si="5"/>
        <v>3986590</v>
      </c>
      <c r="I32" s="43">
        <f t="shared" si="5"/>
        <v>4711924</v>
      </c>
      <c r="J32" s="43">
        <f t="shared" si="5"/>
        <v>2439945</v>
      </c>
      <c r="K32" s="43">
        <f t="shared" si="5"/>
        <v>4141092</v>
      </c>
      <c r="L32" s="43">
        <f t="shared" si="5"/>
        <v>3652558</v>
      </c>
      <c r="M32" s="43">
        <f t="shared" si="5"/>
        <v>10233595</v>
      </c>
      <c r="N32" s="43">
        <f t="shared" si="5"/>
        <v>2573129</v>
      </c>
      <c r="O32" s="43">
        <f t="shared" si="5"/>
        <v>1915725</v>
      </c>
      <c r="P32" s="43">
        <f t="shared" si="5"/>
        <v>3217473</v>
      </c>
      <c r="Q32" s="43">
        <f t="shared" si="5"/>
        <v>7706327</v>
      </c>
      <c r="R32" s="43">
        <f t="shared" si="5"/>
        <v>2367928</v>
      </c>
      <c r="S32" s="43">
        <f t="shared" si="5"/>
        <v>4612227</v>
      </c>
      <c r="T32" s="43">
        <f t="shared" si="5"/>
        <v>7406502</v>
      </c>
      <c r="U32" s="43">
        <f t="shared" si="5"/>
        <v>14386657</v>
      </c>
      <c r="V32" s="43">
        <f t="shared" si="5"/>
        <v>37038503</v>
      </c>
      <c r="W32" s="43">
        <f t="shared" si="5"/>
        <v>37153000</v>
      </c>
      <c r="X32" s="43">
        <f t="shared" si="5"/>
        <v>-114497</v>
      </c>
      <c r="Y32" s="188">
        <f>+IF(W32&lt;&gt;0,+(X32/W32)*100,0)</f>
        <v>-0.30817699781982616</v>
      </c>
      <c r="Z32" s="45">
        <f>SUM(Z28:Z31)</f>
        <v>37153000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23805651</v>
      </c>
      <c r="D36" s="194">
        <f t="shared" si="6"/>
        <v>24314108</v>
      </c>
      <c r="E36" s="196">
        <f t="shared" si="6"/>
        <v>37153000</v>
      </c>
      <c r="F36" s="196">
        <f t="shared" si="6"/>
        <v>108501</v>
      </c>
      <c r="G36" s="196">
        <f t="shared" si="6"/>
        <v>616833</v>
      </c>
      <c r="H36" s="196">
        <f t="shared" si="6"/>
        <v>3986590</v>
      </c>
      <c r="I36" s="196">
        <f t="shared" si="6"/>
        <v>4711924</v>
      </c>
      <c r="J36" s="196">
        <f t="shared" si="6"/>
        <v>2439945</v>
      </c>
      <c r="K36" s="196">
        <f t="shared" si="6"/>
        <v>4141092</v>
      </c>
      <c r="L36" s="196">
        <f t="shared" si="6"/>
        <v>3652558</v>
      </c>
      <c r="M36" s="196">
        <f t="shared" si="6"/>
        <v>10233595</v>
      </c>
      <c r="N36" s="196">
        <f t="shared" si="6"/>
        <v>2573129</v>
      </c>
      <c r="O36" s="196">
        <f t="shared" si="6"/>
        <v>1915725</v>
      </c>
      <c r="P36" s="196">
        <f t="shared" si="6"/>
        <v>3217473</v>
      </c>
      <c r="Q36" s="196">
        <f t="shared" si="6"/>
        <v>7706327</v>
      </c>
      <c r="R36" s="196">
        <f t="shared" si="6"/>
        <v>2367928</v>
      </c>
      <c r="S36" s="196">
        <f t="shared" si="6"/>
        <v>4612227</v>
      </c>
      <c r="T36" s="196">
        <f t="shared" si="6"/>
        <v>7406502</v>
      </c>
      <c r="U36" s="196">
        <f t="shared" si="6"/>
        <v>14386657</v>
      </c>
      <c r="V36" s="196">
        <f t="shared" si="6"/>
        <v>37038503</v>
      </c>
      <c r="W36" s="196">
        <f t="shared" si="6"/>
        <v>37153000</v>
      </c>
      <c r="X36" s="196">
        <f t="shared" si="6"/>
        <v>-114497</v>
      </c>
      <c r="Y36" s="197">
        <f>+IF(W36&lt;&gt;0,+(X36/W36)*100,0)</f>
        <v>-0.30817699781982616</v>
      </c>
      <c r="Z36" s="215">
        <f>SUM(Z32:Z35)</f>
        <v>37153000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19209121</v>
      </c>
      <c r="D6" s="25">
        <v>2100000</v>
      </c>
      <c r="E6" s="26">
        <v>19209</v>
      </c>
      <c r="F6" s="26">
        <v>35288788</v>
      </c>
      <c r="G6" s="26">
        <v>33350349</v>
      </c>
      <c r="H6" s="26">
        <v>28340476</v>
      </c>
      <c r="I6" s="26">
        <v>96979613</v>
      </c>
      <c r="J6" s="26">
        <v>19287797</v>
      </c>
      <c r="K6" s="26">
        <v>27852257</v>
      </c>
      <c r="L6" s="26">
        <v>19605292</v>
      </c>
      <c r="M6" s="26">
        <v>66745346</v>
      </c>
      <c r="N6" s="26">
        <v>13202120</v>
      </c>
      <c r="O6" s="26">
        <v>13202338</v>
      </c>
      <c r="P6" s="26">
        <v>28282943</v>
      </c>
      <c r="Q6" s="26">
        <v>54687401</v>
      </c>
      <c r="R6" s="26">
        <v>15080417</v>
      </c>
      <c r="S6" s="26">
        <v>11418288</v>
      </c>
      <c r="T6" s="26">
        <v>3556956</v>
      </c>
      <c r="U6" s="26">
        <v>30055661</v>
      </c>
      <c r="V6" s="26">
        <v>248468021</v>
      </c>
      <c r="W6" s="26">
        <v>19209</v>
      </c>
      <c r="X6" s="26">
        <v>248448812</v>
      </c>
      <c r="Y6" s="106">
        <v>1293397.95</v>
      </c>
      <c r="Z6" s="28">
        <v>19209</v>
      </c>
    </row>
    <row r="7" spans="1:26" ht="13.5">
      <c r="A7" s="225" t="s">
        <v>146</v>
      </c>
      <c r="B7" s="158" t="s">
        <v>71</v>
      </c>
      <c r="C7" s="121"/>
      <c r="D7" s="25">
        <v>8517448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2249655</v>
      </c>
      <c r="D8" s="25">
        <v>541018</v>
      </c>
      <c r="E8" s="26">
        <v>2250</v>
      </c>
      <c r="F8" s="26">
        <v>3447363</v>
      </c>
      <c r="G8" s="26">
        <v>2870383</v>
      </c>
      <c r="H8" s="26">
        <v>3105190</v>
      </c>
      <c r="I8" s="26">
        <v>9422936</v>
      </c>
      <c r="J8" s="26">
        <v>3390930</v>
      </c>
      <c r="K8" s="26">
        <v>5859019</v>
      </c>
      <c r="L8" s="26">
        <v>6254219</v>
      </c>
      <c r="M8" s="26">
        <v>15504168</v>
      </c>
      <c r="N8" s="26">
        <v>4951151</v>
      </c>
      <c r="O8" s="26">
        <v>3975934</v>
      </c>
      <c r="P8" s="26">
        <v>2330945</v>
      </c>
      <c r="Q8" s="26">
        <v>11258030</v>
      </c>
      <c r="R8" s="26">
        <v>2477197</v>
      </c>
      <c r="S8" s="26">
        <v>2687335</v>
      </c>
      <c r="T8" s="26">
        <v>2891840</v>
      </c>
      <c r="U8" s="26">
        <v>8056372</v>
      </c>
      <c r="V8" s="26">
        <v>44241506</v>
      </c>
      <c r="W8" s="26">
        <v>2250</v>
      </c>
      <c r="X8" s="26">
        <v>44239256</v>
      </c>
      <c r="Y8" s="106">
        <v>1966189.16</v>
      </c>
      <c r="Z8" s="28">
        <v>2250</v>
      </c>
    </row>
    <row r="9" spans="1:26" ht="13.5">
      <c r="A9" s="225" t="s">
        <v>148</v>
      </c>
      <c r="B9" s="158"/>
      <c r="C9" s="121">
        <v>1249376</v>
      </c>
      <c r="D9" s="25">
        <v>937384</v>
      </c>
      <c r="E9" s="26">
        <v>1249</v>
      </c>
      <c r="F9" s="26">
        <v>1867271</v>
      </c>
      <c r="G9" s="26">
        <v>1871723</v>
      </c>
      <c r="H9" s="26">
        <v>1829919</v>
      </c>
      <c r="I9" s="26">
        <v>5568913</v>
      </c>
      <c r="J9" s="26">
        <v>1824893</v>
      </c>
      <c r="K9" s="26">
        <v>3442208</v>
      </c>
      <c r="L9" s="26">
        <v>3602196</v>
      </c>
      <c r="M9" s="26">
        <v>8869297</v>
      </c>
      <c r="N9" s="26">
        <v>8128104</v>
      </c>
      <c r="O9" s="26">
        <v>8131216</v>
      </c>
      <c r="P9" s="26">
        <v>6727022</v>
      </c>
      <c r="Q9" s="26">
        <v>22986342</v>
      </c>
      <c r="R9" s="26">
        <v>6743056</v>
      </c>
      <c r="S9" s="26">
        <v>7374105</v>
      </c>
      <c r="T9" s="26">
        <v>765438</v>
      </c>
      <c r="U9" s="26">
        <v>14882599</v>
      </c>
      <c r="V9" s="26">
        <v>52307151</v>
      </c>
      <c r="W9" s="26">
        <v>1249</v>
      </c>
      <c r="X9" s="26">
        <v>52305902</v>
      </c>
      <c r="Y9" s="106">
        <v>4187822.42</v>
      </c>
      <c r="Z9" s="28">
        <v>1249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22708152</v>
      </c>
      <c r="D12" s="38">
        <f t="shared" si="0"/>
        <v>12095850</v>
      </c>
      <c r="E12" s="39">
        <f t="shared" si="0"/>
        <v>22708</v>
      </c>
      <c r="F12" s="39">
        <f t="shared" si="0"/>
        <v>40603422</v>
      </c>
      <c r="G12" s="39">
        <f t="shared" si="0"/>
        <v>38092455</v>
      </c>
      <c r="H12" s="39">
        <f t="shared" si="0"/>
        <v>33275585</v>
      </c>
      <c r="I12" s="39">
        <f t="shared" si="0"/>
        <v>111971462</v>
      </c>
      <c r="J12" s="39">
        <f t="shared" si="0"/>
        <v>24503620</v>
      </c>
      <c r="K12" s="39">
        <f t="shared" si="0"/>
        <v>37153484</v>
      </c>
      <c r="L12" s="39">
        <f t="shared" si="0"/>
        <v>29461707</v>
      </c>
      <c r="M12" s="39">
        <f t="shared" si="0"/>
        <v>91118811</v>
      </c>
      <c r="N12" s="39">
        <f t="shared" si="0"/>
        <v>26281375</v>
      </c>
      <c r="O12" s="39">
        <f t="shared" si="0"/>
        <v>25309488</v>
      </c>
      <c r="P12" s="39">
        <f t="shared" si="0"/>
        <v>37340910</v>
      </c>
      <c r="Q12" s="39">
        <f t="shared" si="0"/>
        <v>88931773</v>
      </c>
      <c r="R12" s="39">
        <f t="shared" si="0"/>
        <v>24300670</v>
      </c>
      <c r="S12" s="39">
        <f t="shared" si="0"/>
        <v>21479728</v>
      </c>
      <c r="T12" s="39">
        <f t="shared" si="0"/>
        <v>7214234</v>
      </c>
      <c r="U12" s="39">
        <f t="shared" si="0"/>
        <v>52994632</v>
      </c>
      <c r="V12" s="39">
        <f t="shared" si="0"/>
        <v>345016678</v>
      </c>
      <c r="W12" s="39">
        <f t="shared" si="0"/>
        <v>22708</v>
      </c>
      <c r="X12" s="39">
        <f t="shared" si="0"/>
        <v>344993970</v>
      </c>
      <c r="Y12" s="140">
        <f>+IF(W12&lt;&gt;0,+(X12/W12)*100,0)</f>
        <v>1519261.8020081029</v>
      </c>
      <c r="Z12" s="40">
        <f>SUM(Z6:Z11)</f>
        <v>22708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>
        <v>2264</v>
      </c>
      <c r="I15" s="26">
        <v>2264</v>
      </c>
      <c r="J15" s="26">
        <v>2264</v>
      </c>
      <c r="K15" s="26">
        <v>2264</v>
      </c>
      <c r="L15" s="26">
        <v>2264</v>
      </c>
      <c r="M15" s="26">
        <v>6792</v>
      </c>
      <c r="N15" s="26">
        <v>2264</v>
      </c>
      <c r="O15" s="26">
        <v>2264</v>
      </c>
      <c r="P15" s="26"/>
      <c r="Q15" s="26">
        <v>4528</v>
      </c>
      <c r="R15" s="26"/>
      <c r="S15" s="26"/>
      <c r="T15" s="26"/>
      <c r="U15" s="26"/>
      <c r="V15" s="26">
        <v>13584</v>
      </c>
      <c r="W15" s="26"/>
      <c r="X15" s="26">
        <v>13584</v>
      </c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65692818</v>
      </c>
      <c r="D19" s="25">
        <v>83828500</v>
      </c>
      <c r="E19" s="26">
        <v>65693</v>
      </c>
      <c r="F19" s="26">
        <v>62964703</v>
      </c>
      <c r="G19" s="26">
        <v>62981546</v>
      </c>
      <c r="H19" s="26">
        <v>67302163</v>
      </c>
      <c r="I19" s="26">
        <v>193248412</v>
      </c>
      <c r="J19" s="26">
        <v>67302162</v>
      </c>
      <c r="K19" s="26">
        <v>67302162</v>
      </c>
      <c r="L19" s="26">
        <v>67302163</v>
      </c>
      <c r="M19" s="26">
        <v>201906487</v>
      </c>
      <c r="N19" s="26">
        <v>67302163</v>
      </c>
      <c r="O19" s="26">
        <v>67302163</v>
      </c>
      <c r="P19" s="26">
        <v>68113440</v>
      </c>
      <c r="Q19" s="26">
        <v>202717766</v>
      </c>
      <c r="R19" s="26">
        <v>68113440</v>
      </c>
      <c r="S19" s="26">
        <v>68128304</v>
      </c>
      <c r="T19" s="26">
        <v>102643572</v>
      </c>
      <c r="U19" s="26">
        <v>238885316</v>
      </c>
      <c r="V19" s="26">
        <v>836757981</v>
      </c>
      <c r="W19" s="26">
        <v>65693</v>
      </c>
      <c r="X19" s="26">
        <v>836692288</v>
      </c>
      <c r="Y19" s="106">
        <v>1273639.94</v>
      </c>
      <c r="Z19" s="28">
        <v>65693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>
        <v>1274003</v>
      </c>
      <c r="E22" s="26">
        <v>1593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1593</v>
      </c>
      <c r="X22" s="26">
        <v>-1593</v>
      </c>
      <c r="Y22" s="106">
        <v>-100</v>
      </c>
      <c r="Z22" s="28">
        <v>1593</v>
      </c>
    </row>
    <row r="23" spans="1:26" ht="13.5">
      <c r="A23" s="225" t="s">
        <v>160</v>
      </c>
      <c r="B23" s="158"/>
      <c r="C23" s="121">
        <v>1592504</v>
      </c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67285322</v>
      </c>
      <c r="D24" s="42">
        <f t="shared" si="1"/>
        <v>85102503</v>
      </c>
      <c r="E24" s="43">
        <f t="shared" si="1"/>
        <v>67286</v>
      </c>
      <c r="F24" s="43">
        <f t="shared" si="1"/>
        <v>62964703</v>
      </c>
      <c r="G24" s="43">
        <f t="shared" si="1"/>
        <v>62981546</v>
      </c>
      <c r="H24" s="43">
        <f t="shared" si="1"/>
        <v>67304427</v>
      </c>
      <c r="I24" s="43">
        <f t="shared" si="1"/>
        <v>193250676</v>
      </c>
      <c r="J24" s="43">
        <f t="shared" si="1"/>
        <v>67304426</v>
      </c>
      <c r="K24" s="43">
        <f t="shared" si="1"/>
        <v>67304426</v>
      </c>
      <c r="L24" s="43">
        <f t="shared" si="1"/>
        <v>67304427</v>
      </c>
      <c r="M24" s="43">
        <f t="shared" si="1"/>
        <v>201913279</v>
      </c>
      <c r="N24" s="43">
        <f t="shared" si="1"/>
        <v>67304427</v>
      </c>
      <c r="O24" s="43">
        <f t="shared" si="1"/>
        <v>67304427</v>
      </c>
      <c r="P24" s="43">
        <f t="shared" si="1"/>
        <v>68113440</v>
      </c>
      <c r="Q24" s="43">
        <f t="shared" si="1"/>
        <v>202722294</v>
      </c>
      <c r="R24" s="43">
        <f t="shared" si="1"/>
        <v>68113440</v>
      </c>
      <c r="S24" s="43">
        <f t="shared" si="1"/>
        <v>68128304</v>
      </c>
      <c r="T24" s="43">
        <f t="shared" si="1"/>
        <v>102643572</v>
      </c>
      <c r="U24" s="43">
        <f t="shared" si="1"/>
        <v>238885316</v>
      </c>
      <c r="V24" s="43">
        <f t="shared" si="1"/>
        <v>836771565</v>
      </c>
      <c r="W24" s="43">
        <f t="shared" si="1"/>
        <v>67286</v>
      </c>
      <c r="X24" s="43">
        <f t="shared" si="1"/>
        <v>836704279</v>
      </c>
      <c r="Y24" s="188">
        <f>+IF(W24&lt;&gt;0,+(X24/W24)*100,0)</f>
        <v>1243504.2638884762</v>
      </c>
      <c r="Z24" s="45">
        <f>SUM(Z15:Z23)</f>
        <v>67286</v>
      </c>
    </row>
    <row r="25" spans="1:26" ht="13.5">
      <c r="A25" s="226" t="s">
        <v>161</v>
      </c>
      <c r="B25" s="227"/>
      <c r="C25" s="138">
        <f aca="true" t="shared" si="2" ref="C25:X25">+C12+C24</f>
        <v>89993474</v>
      </c>
      <c r="D25" s="38">
        <f t="shared" si="2"/>
        <v>97198353</v>
      </c>
      <c r="E25" s="39">
        <f t="shared" si="2"/>
        <v>89994</v>
      </c>
      <c r="F25" s="39">
        <f t="shared" si="2"/>
        <v>103568125</v>
      </c>
      <c r="G25" s="39">
        <f t="shared" si="2"/>
        <v>101074001</v>
      </c>
      <c r="H25" s="39">
        <f t="shared" si="2"/>
        <v>100580012</v>
      </c>
      <c r="I25" s="39">
        <f t="shared" si="2"/>
        <v>305222138</v>
      </c>
      <c r="J25" s="39">
        <f t="shared" si="2"/>
        <v>91808046</v>
      </c>
      <c r="K25" s="39">
        <f t="shared" si="2"/>
        <v>104457910</v>
      </c>
      <c r="L25" s="39">
        <f t="shared" si="2"/>
        <v>96766134</v>
      </c>
      <c r="M25" s="39">
        <f t="shared" si="2"/>
        <v>293032090</v>
      </c>
      <c r="N25" s="39">
        <f t="shared" si="2"/>
        <v>93585802</v>
      </c>
      <c r="O25" s="39">
        <f t="shared" si="2"/>
        <v>92613915</v>
      </c>
      <c r="P25" s="39">
        <f t="shared" si="2"/>
        <v>105454350</v>
      </c>
      <c r="Q25" s="39">
        <f t="shared" si="2"/>
        <v>291654067</v>
      </c>
      <c r="R25" s="39">
        <f t="shared" si="2"/>
        <v>92414110</v>
      </c>
      <c r="S25" s="39">
        <f t="shared" si="2"/>
        <v>89608032</v>
      </c>
      <c r="T25" s="39">
        <f t="shared" si="2"/>
        <v>109857806</v>
      </c>
      <c r="U25" s="39">
        <f t="shared" si="2"/>
        <v>291879948</v>
      </c>
      <c r="V25" s="39">
        <f t="shared" si="2"/>
        <v>1181788243</v>
      </c>
      <c r="W25" s="39">
        <f t="shared" si="2"/>
        <v>89994</v>
      </c>
      <c r="X25" s="39">
        <f t="shared" si="2"/>
        <v>1181698249</v>
      </c>
      <c r="Y25" s="140">
        <f>+IF(W25&lt;&gt;0,+(X25/W25)*100,0)</f>
        <v>1313085.59348401</v>
      </c>
      <c r="Z25" s="40">
        <f>+Z12+Z24</f>
        <v>89994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v>3665397</v>
      </c>
      <c r="S29" s="26"/>
      <c r="T29" s="26"/>
      <c r="U29" s="26">
        <v>3665397</v>
      </c>
      <c r="V29" s="26">
        <v>3665397</v>
      </c>
      <c r="W29" s="26"/>
      <c r="X29" s="26">
        <v>3665397</v>
      </c>
      <c r="Y29" s="106"/>
      <c r="Z29" s="28"/>
    </row>
    <row r="30" spans="1:26" ht="13.5">
      <c r="A30" s="225" t="s">
        <v>51</v>
      </c>
      <c r="B30" s="158" t="s">
        <v>93</v>
      </c>
      <c r="C30" s="121">
        <v>890484</v>
      </c>
      <c r="D30" s="25">
        <v>959485</v>
      </c>
      <c r="E30" s="26">
        <v>892</v>
      </c>
      <c r="F30" s="26">
        <v>890484</v>
      </c>
      <c r="G30" s="26">
        <v>890484</v>
      </c>
      <c r="H30" s="26">
        <v>890485</v>
      </c>
      <c r="I30" s="26">
        <v>2671453</v>
      </c>
      <c r="J30" s="26">
        <v>890484</v>
      </c>
      <c r="K30" s="26">
        <v>890484</v>
      </c>
      <c r="L30" s="26">
        <v>890484</v>
      </c>
      <c r="M30" s="26">
        <v>2671452</v>
      </c>
      <c r="N30" s="26">
        <v>890484</v>
      </c>
      <c r="O30" s="26">
        <v>890484</v>
      </c>
      <c r="P30" s="26">
        <v>890484</v>
      </c>
      <c r="Q30" s="26">
        <v>2671452</v>
      </c>
      <c r="R30" s="26">
        <v>890484</v>
      </c>
      <c r="S30" s="26">
        <v>890484</v>
      </c>
      <c r="T30" s="26">
        <v>890484</v>
      </c>
      <c r="U30" s="26">
        <v>2671452</v>
      </c>
      <c r="V30" s="26">
        <v>10685809</v>
      </c>
      <c r="W30" s="26">
        <v>892</v>
      </c>
      <c r="X30" s="26">
        <v>10684917</v>
      </c>
      <c r="Y30" s="106">
        <v>1197860.65</v>
      </c>
      <c r="Z30" s="28">
        <v>892</v>
      </c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18317081</v>
      </c>
      <c r="D32" s="25">
        <v>7095725</v>
      </c>
      <c r="E32" s="26">
        <v>19382</v>
      </c>
      <c r="F32" s="26">
        <v>16902936</v>
      </c>
      <c r="G32" s="26">
        <v>18511088</v>
      </c>
      <c r="H32" s="26">
        <v>19928199</v>
      </c>
      <c r="I32" s="26">
        <v>55342223</v>
      </c>
      <c r="J32" s="26">
        <v>15172988</v>
      </c>
      <c r="K32" s="26">
        <v>15388145</v>
      </c>
      <c r="L32" s="26">
        <v>10298416</v>
      </c>
      <c r="M32" s="26">
        <v>40859549</v>
      </c>
      <c r="N32" s="26">
        <v>6941304</v>
      </c>
      <c r="O32" s="26">
        <v>10889152</v>
      </c>
      <c r="P32" s="26">
        <v>21055749</v>
      </c>
      <c r="Q32" s="26">
        <v>38886205</v>
      </c>
      <c r="R32" s="26">
        <v>14487029</v>
      </c>
      <c r="S32" s="26">
        <v>10924905</v>
      </c>
      <c r="T32" s="26">
        <v>6223444</v>
      </c>
      <c r="U32" s="26">
        <v>31635378</v>
      </c>
      <c r="V32" s="26">
        <v>166723355</v>
      </c>
      <c r="W32" s="26">
        <v>19382</v>
      </c>
      <c r="X32" s="26">
        <v>166703973</v>
      </c>
      <c r="Y32" s="106">
        <v>860096.86</v>
      </c>
      <c r="Z32" s="28">
        <v>19382</v>
      </c>
    </row>
    <row r="33" spans="1:26" ht="13.5">
      <c r="A33" s="225" t="s">
        <v>167</v>
      </c>
      <c r="B33" s="158"/>
      <c r="C33" s="121">
        <v>1064932</v>
      </c>
      <c r="D33" s="25">
        <v>306612</v>
      </c>
      <c r="E33" s="26"/>
      <c r="F33" s="26">
        <v>1064931</v>
      </c>
      <c r="G33" s="26">
        <v>1064931</v>
      </c>
      <c r="H33" s="26">
        <v>1064931</v>
      </c>
      <c r="I33" s="26">
        <v>3194793</v>
      </c>
      <c r="J33" s="26">
        <v>1064931</v>
      </c>
      <c r="K33" s="26">
        <v>1064931</v>
      </c>
      <c r="L33" s="26">
        <v>1064933</v>
      </c>
      <c r="M33" s="26">
        <v>3194795</v>
      </c>
      <c r="N33" s="26">
        <v>1064931</v>
      </c>
      <c r="O33" s="26">
        <v>1064932</v>
      </c>
      <c r="P33" s="26">
        <v>1064931</v>
      </c>
      <c r="Q33" s="26">
        <v>3194794</v>
      </c>
      <c r="R33" s="26">
        <v>1064931</v>
      </c>
      <c r="S33" s="26">
        <v>1064931</v>
      </c>
      <c r="T33" s="26">
        <v>1064931</v>
      </c>
      <c r="U33" s="26">
        <v>3194793</v>
      </c>
      <c r="V33" s="26">
        <v>12779175</v>
      </c>
      <c r="W33" s="26"/>
      <c r="X33" s="26">
        <v>12779175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20272497</v>
      </c>
      <c r="D34" s="38">
        <f t="shared" si="3"/>
        <v>8361822</v>
      </c>
      <c r="E34" s="39">
        <f t="shared" si="3"/>
        <v>20274</v>
      </c>
      <c r="F34" s="39">
        <f t="shared" si="3"/>
        <v>18858351</v>
      </c>
      <c r="G34" s="39">
        <f t="shared" si="3"/>
        <v>20466503</v>
      </c>
      <c r="H34" s="39">
        <f t="shared" si="3"/>
        <v>21883615</v>
      </c>
      <c r="I34" s="39">
        <f t="shared" si="3"/>
        <v>61208469</v>
      </c>
      <c r="J34" s="39">
        <f t="shared" si="3"/>
        <v>17128403</v>
      </c>
      <c r="K34" s="39">
        <f t="shared" si="3"/>
        <v>17343560</v>
      </c>
      <c r="L34" s="39">
        <f t="shared" si="3"/>
        <v>12253833</v>
      </c>
      <c r="M34" s="39">
        <f t="shared" si="3"/>
        <v>46725796</v>
      </c>
      <c r="N34" s="39">
        <f t="shared" si="3"/>
        <v>8896719</v>
      </c>
      <c r="O34" s="39">
        <f t="shared" si="3"/>
        <v>12844568</v>
      </c>
      <c r="P34" s="39">
        <f t="shared" si="3"/>
        <v>23011164</v>
      </c>
      <c r="Q34" s="39">
        <f t="shared" si="3"/>
        <v>44752451</v>
      </c>
      <c r="R34" s="39">
        <f t="shared" si="3"/>
        <v>20107841</v>
      </c>
      <c r="S34" s="39">
        <f t="shared" si="3"/>
        <v>12880320</v>
      </c>
      <c r="T34" s="39">
        <f t="shared" si="3"/>
        <v>8178859</v>
      </c>
      <c r="U34" s="39">
        <f t="shared" si="3"/>
        <v>41167020</v>
      </c>
      <c r="V34" s="39">
        <f t="shared" si="3"/>
        <v>193853736</v>
      </c>
      <c r="W34" s="39">
        <f t="shared" si="3"/>
        <v>20274</v>
      </c>
      <c r="X34" s="39">
        <f t="shared" si="3"/>
        <v>193833462</v>
      </c>
      <c r="Y34" s="140">
        <f>+IF(W34&lt;&gt;0,+(X34/W34)*100,0)</f>
        <v>956069.1624741048</v>
      </c>
      <c r="Z34" s="40">
        <f>SUM(Z29:Z33)</f>
        <v>20274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2757047</v>
      </c>
      <c r="D37" s="25">
        <v>1808381</v>
      </c>
      <c r="E37" s="26">
        <v>2757</v>
      </c>
      <c r="F37" s="26">
        <v>2688798</v>
      </c>
      <c r="G37" s="26">
        <v>2619667</v>
      </c>
      <c r="H37" s="26">
        <v>2550537</v>
      </c>
      <c r="I37" s="26">
        <v>7859002</v>
      </c>
      <c r="J37" s="26">
        <v>2479555</v>
      </c>
      <c r="K37" s="26">
        <v>2406245</v>
      </c>
      <c r="L37" s="26">
        <v>2325806</v>
      </c>
      <c r="M37" s="26">
        <v>7211606</v>
      </c>
      <c r="N37" s="26">
        <v>2240073</v>
      </c>
      <c r="O37" s="26">
        <v>2147999</v>
      </c>
      <c r="P37" s="26">
        <v>2057562</v>
      </c>
      <c r="Q37" s="26">
        <v>6445634</v>
      </c>
      <c r="R37" s="26">
        <v>2064990</v>
      </c>
      <c r="S37" s="26">
        <v>1890693</v>
      </c>
      <c r="T37" s="26">
        <v>1801334</v>
      </c>
      <c r="U37" s="26">
        <v>5757017</v>
      </c>
      <c r="V37" s="26">
        <v>27273259</v>
      </c>
      <c r="W37" s="26">
        <v>2757</v>
      </c>
      <c r="X37" s="26">
        <v>27270502</v>
      </c>
      <c r="Y37" s="106">
        <v>989136.82</v>
      </c>
      <c r="Z37" s="28">
        <v>2757</v>
      </c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2757047</v>
      </c>
      <c r="D39" s="42">
        <f t="shared" si="4"/>
        <v>1808381</v>
      </c>
      <c r="E39" s="43">
        <f t="shared" si="4"/>
        <v>2757</v>
      </c>
      <c r="F39" s="43">
        <f t="shared" si="4"/>
        <v>2688798</v>
      </c>
      <c r="G39" s="43">
        <f t="shared" si="4"/>
        <v>2619667</v>
      </c>
      <c r="H39" s="43">
        <f t="shared" si="4"/>
        <v>2550537</v>
      </c>
      <c r="I39" s="43">
        <f t="shared" si="4"/>
        <v>7859002</v>
      </c>
      <c r="J39" s="43">
        <f t="shared" si="4"/>
        <v>2479555</v>
      </c>
      <c r="K39" s="43">
        <f t="shared" si="4"/>
        <v>2406245</v>
      </c>
      <c r="L39" s="43">
        <f t="shared" si="4"/>
        <v>2325806</v>
      </c>
      <c r="M39" s="43">
        <f t="shared" si="4"/>
        <v>7211606</v>
      </c>
      <c r="N39" s="43">
        <f t="shared" si="4"/>
        <v>2240073</v>
      </c>
      <c r="O39" s="43">
        <f t="shared" si="4"/>
        <v>2147999</v>
      </c>
      <c r="P39" s="43">
        <f t="shared" si="4"/>
        <v>2057562</v>
      </c>
      <c r="Q39" s="43">
        <f t="shared" si="4"/>
        <v>6445634</v>
      </c>
      <c r="R39" s="43">
        <f t="shared" si="4"/>
        <v>2064990</v>
      </c>
      <c r="S39" s="43">
        <f t="shared" si="4"/>
        <v>1890693</v>
      </c>
      <c r="T39" s="43">
        <f t="shared" si="4"/>
        <v>1801334</v>
      </c>
      <c r="U39" s="43">
        <f t="shared" si="4"/>
        <v>5757017</v>
      </c>
      <c r="V39" s="43">
        <f t="shared" si="4"/>
        <v>27273259</v>
      </c>
      <c r="W39" s="43">
        <f t="shared" si="4"/>
        <v>2757</v>
      </c>
      <c r="X39" s="43">
        <f t="shared" si="4"/>
        <v>27270502</v>
      </c>
      <c r="Y39" s="188">
        <f>+IF(W39&lt;&gt;0,+(X39/W39)*100,0)</f>
        <v>989136.8153790352</v>
      </c>
      <c r="Z39" s="45">
        <f>SUM(Z37:Z38)</f>
        <v>2757</v>
      </c>
    </row>
    <row r="40" spans="1:26" ht="13.5">
      <c r="A40" s="226" t="s">
        <v>169</v>
      </c>
      <c r="B40" s="227"/>
      <c r="C40" s="138">
        <f aca="true" t="shared" si="5" ref="C40:X40">+C34+C39</f>
        <v>23029544</v>
      </c>
      <c r="D40" s="38">
        <f t="shared" si="5"/>
        <v>10170203</v>
      </c>
      <c r="E40" s="39">
        <f t="shared" si="5"/>
        <v>23031</v>
      </c>
      <c r="F40" s="39">
        <f t="shared" si="5"/>
        <v>21547149</v>
      </c>
      <c r="G40" s="39">
        <f t="shared" si="5"/>
        <v>23086170</v>
      </c>
      <c r="H40" s="39">
        <f t="shared" si="5"/>
        <v>24434152</v>
      </c>
      <c r="I40" s="39">
        <f t="shared" si="5"/>
        <v>69067471</v>
      </c>
      <c r="J40" s="39">
        <f t="shared" si="5"/>
        <v>19607958</v>
      </c>
      <c r="K40" s="39">
        <f t="shared" si="5"/>
        <v>19749805</v>
      </c>
      <c r="L40" s="39">
        <f t="shared" si="5"/>
        <v>14579639</v>
      </c>
      <c r="M40" s="39">
        <f t="shared" si="5"/>
        <v>53937402</v>
      </c>
      <c r="N40" s="39">
        <f t="shared" si="5"/>
        <v>11136792</v>
      </c>
      <c r="O40" s="39">
        <f t="shared" si="5"/>
        <v>14992567</v>
      </c>
      <c r="P40" s="39">
        <f t="shared" si="5"/>
        <v>25068726</v>
      </c>
      <c r="Q40" s="39">
        <f t="shared" si="5"/>
        <v>51198085</v>
      </c>
      <c r="R40" s="39">
        <f t="shared" si="5"/>
        <v>22172831</v>
      </c>
      <c r="S40" s="39">
        <f t="shared" si="5"/>
        <v>14771013</v>
      </c>
      <c r="T40" s="39">
        <f t="shared" si="5"/>
        <v>9980193</v>
      </c>
      <c r="U40" s="39">
        <f t="shared" si="5"/>
        <v>46924037</v>
      </c>
      <c r="V40" s="39">
        <f t="shared" si="5"/>
        <v>221126995</v>
      </c>
      <c r="W40" s="39">
        <f t="shared" si="5"/>
        <v>23031</v>
      </c>
      <c r="X40" s="39">
        <f t="shared" si="5"/>
        <v>221103964</v>
      </c>
      <c r="Y40" s="140">
        <f>+IF(W40&lt;&gt;0,+(X40/W40)*100,0)</f>
        <v>960027.6323216534</v>
      </c>
      <c r="Z40" s="40">
        <f>+Z34+Z39</f>
        <v>23031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66963930</v>
      </c>
      <c r="D42" s="234">
        <f t="shared" si="6"/>
        <v>87028150</v>
      </c>
      <c r="E42" s="235">
        <f t="shared" si="6"/>
        <v>66963</v>
      </c>
      <c r="F42" s="235">
        <f t="shared" si="6"/>
        <v>82020976</v>
      </c>
      <c r="G42" s="235">
        <f t="shared" si="6"/>
        <v>77987831</v>
      </c>
      <c r="H42" s="235">
        <f t="shared" si="6"/>
        <v>76145860</v>
      </c>
      <c r="I42" s="235">
        <f t="shared" si="6"/>
        <v>236154667</v>
      </c>
      <c r="J42" s="235">
        <f t="shared" si="6"/>
        <v>72200088</v>
      </c>
      <c r="K42" s="235">
        <f t="shared" si="6"/>
        <v>84708105</v>
      </c>
      <c r="L42" s="235">
        <f t="shared" si="6"/>
        <v>82186495</v>
      </c>
      <c r="M42" s="235">
        <f t="shared" si="6"/>
        <v>239094688</v>
      </c>
      <c r="N42" s="235">
        <f t="shared" si="6"/>
        <v>82449010</v>
      </c>
      <c r="O42" s="235">
        <f t="shared" si="6"/>
        <v>77621348</v>
      </c>
      <c r="P42" s="235">
        <f t="shared" si="6"/>
        <v>80385624</v>
      </c>
      <c r="Q42" s="235">
        <f t="shared" si="6"/>
        <v>240455982</v>
      </c>
      <c r="R42" s="235">
        <f t="shared" si="6"/>
        <v>70241279</v>
      </c>
      <c r="S42" s="235">
        <f t="shared" si="6"/>
        <v>74837019</v>
      </c>
      <c r="T42" s="235">
        <f t="shared" si="6"/>
        <v>99877613</v>
      </c>
      <c r="U42" s="235">
        <f t="shared" si="6"/>
        <v>244955911</v>
      </c>
      <c r="V42" s="235">
        <f t="shared" si="6"/>
        <v>960661248</v>
      </c>
      <c r="W42" s="235">
        <f t="shared" si="6"/>
        <v>66963</v>
      </c>
      <c r="X42" s="235">
        <f t="shared" si="6"/>
        <v>960594285</v>
      </c>
      <c r="Y42" s="236">
        <f>+IF(W42&lt;&gt;0,+(X42/W42)*100,0)</f>
        <v>1434515.008288159</v>
      </c>
      <c r="Z42" s="237">
        <f>+Z25-Z40</f>
        <v>66963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14075225</v>
      </c>
      <c r="D45" s="25">
        <v>9845150</v>
      </c>
      <c r="E45" s="26">
        <v>14075</v>
      </c>
      <c r="F45" s="26">
        <v>82020976</v>
      </c>
      <c r="G45" s="26">
        <v>77987831</v>
      </c>
      <c r="H45" s="26">
        <v>76145860</v>
      </c>
      <c r="I45" s="26">
        <v>236154667</v>
      </c>
      <c r="J45" s="26">
        <v>72200088</v>
      </c>
      <c r="K45" s="26">
        <v>84708105</v>
      </c>
      <c r="L45" s="26">
        <v>82186495</v>
      </c>
      <c r="M45" s="26">
        <v>239094688</v>
      </c>
      <c r="N45" s="26">
        <v>82449010</v>
      </c>
      <c r="O45" s="26">
        <v>77621348</v>
      </c>
      <c r="P45" s="26">
        <v>80385624</v>
      </c>
      <c r="Q45" s="26">
        <v>240455982</v>
      </c>
      <c r="R45" s="26">
        <v>70241279</v>
      </c>
      <c r="S45" s="26">
        <v>74837019</v>
      </c>
      <c r="T45" s="26">
        <v>99877613</v>
      </c>
      <c r="U45" s="26">
        <v>244955911</v>
      </c>
      <c r="V45" s="26">
        <v>960661248</v>
      </c>
      <c r="W45" s="26">
        <v>14075</v>
      </c>
      <c r="X45" s="26">
        <v>960647173</v>
      </c>
      <c r="Y45" s="105">
        <v>6825201.94</v>
      </c>
      <c r="Z45" s="28">
        <v>14075</v>
      </c>
    </row>
    <row r="46" spans="1:26" ht="13.5">
      <c r="A46" s="225" t="s">
        <v>173</v>
      </c>
      <c r="B46" s="158" t="s">
        <v>93</v>
      </c>
      <c r="C46" s="121">
        <v>52888705</v>
      </c>
      <c r="D46" s="25">
        <v>77183000</v>
      </c>
      <c r="E46" s="26">
        <v>52888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52888</v>
      </c>
      <c r="X46" s="26">
        <v>-52888</v>
      </c>
      <c r="Y46" s="105">
        <v>-100</v>
      </c>
      <c r="Z46" s="28">
        <v>52888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66963930</v>
      </c>
      <c r="D48" s="240">
        <f t="shared" si="7"/>
        <v>87028150</v>
      </c>
      <c r="E48" s="195">
        <f t="shared" si="7"/>
        <v>66963</v>
      </c>
      <c r="F48" s="195">
        <f t="shared" si="7"/>
        <v>82020976</v>
      </c>
      <c r="G48" s="195">
        <f t="shared" si="7"/>
        <v>77987831</v>
      </c>
      <c r="H48" s="195">
        <f t="shared" si="7"/>
        <v>76145860</v>
      </c>
      <c r="I48" s="195">
        <f t="shared" si="7"/>
        <v>236154667</v>
      </c>
      <c r="J48" s="195">
        <f t="shared" si="7"/>
        <v>72200088</v>
      </c>
      <c r="K48" s="195">
        <f t="shared" si="7"/>
        <v>84708105</v>
      </c>
      <c r="L48" s="195">
        <f t="shared" si="7"/>
        <v>82186495</v>
      </c>
      <c r="M48" s="195">
        <f t="shared" si="7"/>
        <v>239094688</v>
      </c>
      <c r="N48" s="195">
        <f t="shared" si="7"/>
        <v>82449010</v>
      </c>
      <c r="O48" s="195">
        <f t="shared" si="7"/>
        <v>77621348</v>
      </c>
      <c r="P48" s="195">
        <f t="shared" si="7"/>
        <v>80385624</v>
      </c>
      <c r="Q48" s="195">
        <f t="shared" si="7"/>
        <v>240455982</v>
      </c>
      <c r="R48" s="195">
        <f t="shared" si="7"/>
        <v>70241279</v>
      </c>
      <c r="S48" s="195">
        <f t="shared" si="7"/>
        <v>74837019</v>
      </c>
      <c r="T48" s="195">
        <f t="shared" si="7"/>
        <v>99877613</v>
      </c>
      <c r="U48" s="195">
        <f t="shared" si="7"/>
        <v>244955911</v>
      </c>
      <c r="V48" s="195">
        <f t="shared" si="7"/>
        <v>960661248</v>
      </c>
      <c r="W48" s="195">
        <f t="shared" si="7"/>
        <v>66963</v>
      </c>
      <c r="X48" s="195">
        <f t="shared" si="7"/>
        <v>960594285</v>
      </c>
      <c r="Y48" s="241">
        <f>+IF(W48&lt;&gt;0,+(X48/W48)*100,0)</f>
        <v>1434515.008288159</v>
      </c>
      <c r="Z48" s="208">
        <f>SUM(Z45:Z47)</f>
        <v>66963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6392</v>
      </c>
      <c r="D6" s="25">
        <v>87589700</v>
      </c>
      <c r="E6" s="26">
        <v>87589700</v>
      </c>
      <c r="F6" s="26">
        <v>1119143</v>
      </c>
      <c r="G6" s="26">
        <v>170895</v>
      </c>
      <c r="H6" s="26">
        <v>369843</v>
      </c>
      <c r="I6" s="26">
        <v>1659881</v>
      </c>
      <c r="J6" s="26">
        <v>2989318</v>
      </c>
      <c r="K6" s="26">
        <v>147040</v>
      </c>
      <c r="L6" s="26">
        <v>199600</v>
      </c>
      <c r="M6" s="26">
        <v>3335958</v>
      </c>
      <c r="N6" s="26">
        <v>77002</v>
      </c>
      <c r="O6" s="26">
        <v>1576935</v>
      </c>
      <c r="P6" s="26">
        <v>1297657</v>
      </c>
      <c r="Q6" s="26">
        <v>2951594</v>
      </c>
      <c r="R6" s="26">
        <v>332774</v>
      </c>
      <c r="S6" s="26">
        <v>3567500</v>
      </c>
      <c r="T6" s="26">
        <v>1032684</v>
      </c>
      <c r="U6" s="26">
        <v>4932958</v>
      </c>
      <c r="V6" s="26">
        <v>12880391</v>
      </c>
      <c r="W6" s="26">
        <v>87589700</v>
      </c>
      <c r="X6" s="26">
        <v>-74709309</v>
      </c>
      <c r="Y6" s="106">
        <v>-85.29</v>
      </c>
      <c r="Z6" s="28">
        <v>87589700</v>
      </c>
    </row>
    <row r="7" spans="1:26" ht="13.5">
      <c r="A7" s="225" t="s">
        <v>180</v>
      </c>
      <c r="B7" s="158" t="s">
        <v>71</v>
      </c>
      <c r="C7" s="121">
        <v>33741</v>
      </c>
      <c r="D7" s="25"/>
      <c r="E7" s="26"/>
      <c r="F7" s="26">
        <v>19354339</v>
      </c>
      <c r="G7" s="26">
        <v>3394000</v>
      </c>
      <c r="H7" s="26"/>
      <c r="I7" s="26">
        <v>22748339</v>
      </c>
      <c r="J7" s="26"/>
      <c r="K7" s="26">
        <v>18038867</v>
      </c>
      <c r="L7" s="26"/>
      <c r="M7" s="26">
        <v>18038867</v>
      </c>
      <c r="N7" s="26"/>
      <c r="O7" s="26">
        <v>5000000</v>
      </c>
      <c r="P7" s="26">
        <v>23954960</v>
      </c>
      <c r="Q7" s="26">
        <v>28954960</v>
      </c>
      <c r="R7" s="26"/>
      <c r="S7" s="26">
        <v>262610</v>
      </c>
      <c r="T7" s="26"/>
      <c r="U7" s="26">
        <v>262610</v>
      </c>
      <c r="V7" s="26">
        <v>70004776</v>
      </c>
      <c r="W7" s="26"/>
      <c r="X7" s="26">
        <v>70004776</v>
      </c>
      <c r="Y7" s="106"/>
      <c r="Z7" s="28"/>
    </row>
    <row r="8" spans="1:26" ht="13.5">
      <c r="A8" s="225" t="s">
        <v>181</v>
      </c>
      <c r="B8" s="158" t="s">
        <v>71</v>
      </c>
      <c r="C8" s="121">
        <v>15080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2287</v>
      </c>
      <c r="D9" s="25">
        <v>3000000</v>
      </c>
      <c r="E9" s="26">
        <v>3000000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3000000</v>
      </c>
      <c r="X9" s="26">
        <v>-3000000</v>
      </c>
      <c r="Y9" s="106">
        <v>-100</v>
      </c>
      <c r="Z9" s="28">
        <v>3000000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-79062</v>
      </c>
      <c r="D12" s="25">
        <v>-49663700</v>
      </c>
      <c r="E12" s="26">
        <v>-49663700</v>
      </c>
      <c r="F12" s="26">
        <v>-4419965</v>
      </c>
      <c r="G12" s="26">
        <v>-6138642</v>
      </c>
      <c r="H12" s="26">
        <v>-5480670</v>
      </c>
      <c r="I12" s="26">
        <v>-16039277</v>
      </c>
      <c r="J12" s="26">
        <v>-6651209</v>
      </c>
      <c r="K12" s="26">
        <v>-9669248</v>
      </c>
      <c r="L12" s="26">
        <v>-8473265</v>
      </c>
      <c r="M12" s="26">
        <v>-24793722</v>
      </c>
      <c r="N12" s="26">
        <v>-6527245</v>
      </c>
      <c r="O12" s="26">
        <v>-6537486</v>
      </c>
      <c r="P12" s="26">
        <v>-10136799</v>
      </c>
      <c r="Q12" s="26">
        <v>-23201530</v>
      </c>
      <c r="R12" s="26">
        <v>-11725317</v>
      </c>
      <c r="S12" s="26">
        <v>-9235304</v>
      </c>
      <c r="T12" s="26">
        <v>-8861352</v>
      </c>
      <c r="U12" s="26">
        <v>-29821973</v>
      </c>
      <c r="V12" s="26">
        <v>-93856502</v>
      </c>
      <c r="W12" s="26">
        <v>-49663700</v>
      </c>
      <c r="X12" s="26">
        <v>-44192802</v>
      </c>
      <c r="Y12" s="106">
        <v>88.98</v>
      </c>
      <c r="Z12" s="28">
        <v>-49663700</v>
      </c>
    </row>
    <row r="13" spans="1:26" ht="13.5">
      <c r="A13" s="225" t="s">
        <v>39</v>
      </c>
      <c r="B13" s="158"/>
      <c r="C13" s="121">
        <v>-620</v>
      </c>
      <c r="D13" s="25">
        <v>-505634</v>
      </c>
      <c r="E13" s="26">
        <v>-505634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>
        <v>-505634</v>
      </c>
      <c r="X13" s="26">
        <v>505634</v>
      </c>
      <c r="Y13" s="106">
        <v>-100</v>
      </c>
      <c r="Z13" s="28">
        <v>-505634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-22182</v>
      </c>
      <c r="D15" s="38">
        <f t="shared" si="0"/>
        <v>40420366</v>
      </c>
      <c r="E15" s="39">
        <f t="shared" si="0"/>
        <v>40420366</v>
      </c>
      <c r="F15" s="39">
        <f t="shared" si="0"/>
        <v>16053517</v>
      </c>
      <c r="G15" s="39">
        <f t="shared" si="0"/>
        <v>-2573747</v>
      </c>
      <c r="H15" s="39">
        <f t="shared" si="0"/>
        <v>-5110827</v>
      </c>
      <c r="I15" s="39">
        <f t="shared" si="0"/>
        <v>8368943</v>
      </c>
      <c r="J15" s="39">
        <f t="shared" si="0"/>
        <v>-3661891</v>
      </c>
      <c r="K15" s="39">
        <f t="shared" si="0"/>
        <v>8516659</v>
      </c>
      <c r="L15" s="39">
        <f t="shared" si="0"/>
        <v>-8273665</v>
      </c>
      <c r="M15" s="39">
        <f t="shared" si="0"/>
        <v>-3418897</v>
      </c>
      <c r="N15" s="39">
        <f t="shared" si="0"/>
        <v>-6450243</v>
      </c>
      <c r="O15" s="39">
        <f t="shared" si="0"/>
        <v>39449</v>
      </c>
      <c r="P15" s="39">
        <f t="shared" si="0"/>
        <v>15115818</v>
      </c>
      <c r="Q15" s="39">
        <f t="shared" si="0"/>
        <v>8705024</v>
      </c>
      <c r="R15" s="39">
        <f t="shared" si="0"/>
        <v>-11392543</v>
      </c>
      <c r="S15" s="39">
        <f t="shared" si="0"/>
        <v>-5405194</v>
      </c>
      <c r="T15" s="39">
        <f t="shared" si="0"/>
        <v>-7828668</v>
      </c>
      <c r="U15" s="39">
        <f t="shared" si="0"/>
        <v>-24626405</v>
      </c>
      <c r="V15" s="39">
        <f t="shared" si="0"/>
        <v>-10971335</v>
      </c>
      <c r="W15" s="39">
        <f t="shared" si="0"/>
        <v>40420366</v>
      </c>
      <c r="X15" s="39">
        <f t="shared" si="0"/>
        <v>-51391701</v>
      </c>
      <c r="Y15" s="140">
        <f>+IF(W15&lt;&gt;0,+(X15/W15)*100,0)</f>
        <v>-127.14308673009047</v>
      </c>
      <c r="Z15" s="40">
        <f>SUM(Z6:Z14)</f>
        <v>40420366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14383</v>
      </c>
      <c r="D19" s="25">
        <v>209325</v>
      </c>
      <c r="E19" s="26">
        <v>209325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209325</v>
      </c>
      <c r="X19" s="125">
        <v>-209325</v>
      </c>
      <c r="Y19" s="107">
        <v>-100</v>
      </c>
      <c r="Z19" s="200">
        <v>209325</v>
      </c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-7493414</v>
      </c>
      <c r="G22" s="26"/>
      <c r="H22" s="26">
        <v>4509228</v>
      </c>
      <c r="I22" s="26">
        <v>-2984186</v>
      </c>
      <c r="J22" s="26">
        <v>4424092</v>
      </c>
      <c r="K22" s="26">
        <v>5470000</v>
      </c>
      <c r="L22" s="26">
        <v>-8500000</v>
      </c>
      <c r="M22" s="26">
        <v>1394092</v>
      </c>
      <c r="N22" s="26">
        <v>6400000</v>
      </c>
      <c r="O22" s="26"/>
      <c r="P22" s="26">
        <v>-13000000</v>
      </c>
      <c r="Q22" s="26">
        <v>-6600000</v>
      </c>
      <c r="R22" s="26">
        <v>11000000</v>
      </c>
      <c r="S22" s="26">
        <v>5700000</v>
      </c>
      <c r="T22" s="26">
        <v>6726062</v>
      </c>
      <c r="U22" s="26">
        <v>23426062</v>
      </c>
      <c r="V22" s="26">
        <v>15235968</v>
      </c>
      <c r="W22" s="26"/>
      <c r="X22" s="26">
        <v>15235968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>
        <v>-36176000</v>
      </c>
      <c r="E24" s="26">
        <v>-36176000</v>
      </c>
      <c r="F24" s="26">
        <v>-108501</v>
      </c>
      <c r="G24" s="26">
        <v>616833</v>
      </c>
      <c r="H24" s="26"/>
      <c r="I24" s="26">
        <v>508332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>
        <v>508332</v>
      </c>
      <c r="W24" s="26">
        <v>-36176000</v>
      </c>
      <c r="X24" s="26">
        <v>36684332</v>
      </c>
      <c r="Y24" s="106">
        <v>-101.41</v>
      </c>
      <c r="Z24" s="28">
        <v>-36176000</v>
      </c>
    </row>
    <row r="25" spans="1:26" ht="13.5">
      <c r="A25" s="226" t="s">
        <v>193</v>
      </c>
      <c r="B25" s="227"/>
      <c r="C25" s="138">
        <f aca="true" t="shared" si="1" ref="C25:X25">SUM(C19:C24)</f>
        <v>14383</v>
      </c>
      <c r="D25" s="38">
        <f t="shared" si="1"/>
        <v>-35966675</v>
      </c>
      <c r="E25" s="39">
        <f t="shared" si="1"/>
        <v>-35966675</v>
      </c>
      <c r="F25" s="39">
        <f t="shared" si="1"/>
        <v>-7601915</v>
      </c>
      <c r="G25" s="39">
        <f t="shared" si="1"/>
        <v>616833</v>
      </c>
      <c r="H25" s="39">
        <f t="shared" si="1"/>
        <v>4509228</v>
      </c>
      <c r="I25" s="39">
        <f t="shared" si="1"/>
        <v>-2475854</v>
      </c>
      <c r="J25" s="39">
        <f t="shared" si="1"/>
        <v>4424092</v>
      </c>
      <c r="K25" s="39">
        <f t="shared" si="1"/>
        <v>5470000</v>
      </c>
      <c r="L25" s="39">
        <f t="shared" si="1"/>
        <v>-8500000</v>
      </c>
      <c r="M25" s="39">
        <f t="shared" si="1"/>
        <v>1394092</v>
      </c>
      <c r="N25" s="39">
        <f t="shared" si="1"/>
        <v>6400000</v>
      </c>
      <c r="O25" s="39">
        <f t="shared" si="1"/>
        <v>0</v>
      </c>
      <c r="P25" s="39">
        <f t="shared" si="1"/>
        <v>-13000000</v>
      </c>
      <c r="Q25" s="39">
        <f t="shared" si="1"/>
        <v>-6600000</v>
      </c>
      <c r="R25" s="39">
        <f t="shared" si="1"/>
        <v>11000000</v>
      </c>
      <c r="S25" s="39">
        <f t="shared" si="1"/>
        <v>5700000</v>
      </c>
      <c r="T25" s="39">
        <f t="shared" si="1"/>
        <v>6726062</v>
      </c>
      <c r="U25" s="39">
        <f t="shared" si="1"/>
        <v>23426062</v>
      </c>
      <c r="V25" s="39">
        <f t="shared" si="1"/>
        <v>15744300</v>
      </c>
      <c r="W25" s="39">
        <f t="shared" si="1"/>
        <v>-35966675</v>
      </c>
      <c r="X25" s="39">
        <f t="shared" si="1"/>
        <v>51710975</v>
      </c>
      <c r="Y25" s="140">
        <f>+IF(W25&lt;&gt;0,+(X25/W25)*100,0)</f>
        <v>-143.7746886527598</v>
      </c>
      <c r="Z25" s="40">
        <f>SUM(Z19:Z24)</f>
        <v>-35966675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>
        <v>-890483</v>
      </c>
      <c r="E33" s="26">
        <v>-890483</v>
      </c>
      <c r="F33" s="26">
        <v>-68248</v>
      </c>
      <c r="G33" s="26">
        <v>-47214</v>
      </c>
      <c r="H33" s="26">
        <v>-47213</v>
      </c>
      <c r="I33" s="26">
        <v>-162675</v>
      </c>
      <c r="J33" s="26">
        <v>-45362</v>
      </c>
      <c r="K33" s="26">
        <v>-43033</v>
      </c>
      <c r="L33" s="26">
        <v>-54277</v>
      </c>
      <c r="M33" s="26">
        <v>-142672</v>
      </c>
      <c r="N33" s="26">
        <v>-56091</v>
      </c>
      <c r="O33" s="26">
        <v>-92074</v>
      </c>
      <c r="P33" s="26">
        <v>-88072</v>
      </c>
      <c r="Q33" s="26">
        <v>-236237</v>
      </c>
      <c r="R33" s="26"/>
      <c r="S33" s="26">
        <v>-99526</v>
      </c>
      <c r="T33" s="26">
        <v>-89359</v>
      </c>
      <c r="U33" s="26">
        <v>-188885</v>
      </c>
      <c r="V33" s="26">
        <v>-730469</v>
      </c>
      <c r="W33" s="26">
        <v>-890483</v>
      </c>
      <c r="X33" s="26">
        <v>160014</v>
      </c>
      <c r="Y33" s="106">
        <v>-17.97</v>
      </c>
      <c r="Z33" s="28">
        <v>-890483</v>
      </c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-890483</v>
      </c>
      <c r="E34" s="39">
        <f t="shared" si="2"/>
        <v>-890483</v>
      </c>
      <c r="F34" s="39">
        <f t="shared" si="2"/>
        <v>-68248</v>
      </c>
      <c r="G34" s="39">
        <f t="shared" si="2"/>
        <v>-47214</v>
      </c>
      <c r="H34" s="39">
        <f t="shared" si="2"/>
        <v>-47213</v>
      </c>
      <c r="I34" s="39">
        <f t="shared" si="2"/>
        <v>-162675</v>
      </c>
      <c r="J34" s="39">
        <f t="shared" si="2"/>
        <v>-45362</v>
      </c>
      <c r="K34" s="39">
        <f t="shared" si="2"/>
        <v>-43033</v>
      </c>
      <c r="L34" s="39">
        <f t="shared" si="2"/>
        <v>-54277</v>
      </c>
      <c r="M34" s="39">
        <f t="shared" si="2"/>
        <v>-142672</v>
      </c>
      <c r="N34" s="39">
        <f t="shared" si="2"/>
        <v>-56091</v>
      </c>
      <c r="O34" s="39">
        <f t="shared" si="2"/>
        <v>-92074</v>
      </c>
      <c r="P34" s="39">
        <f t="shared" si="2"/>
        <v>-88072</v>
      </c>
      <c r="Q34" s="39">
        <f t="shared" si="2"/>
        <v>-236237</v>
      </c>
      <c r="R34" s="39">
        <f t="shared" si="2"/>
        <v>0</v>
      </c>
      <c r="S34" s="39">
        <f t="shared" si="2"/>
        <v>-99526</v>
      </c>
      <c r="T34" s="39">
        <f t="shared" si="2"/>
        <v>-89359</v>
      </c>
      <c r="U34" s="39">
        <f t="shared" si="2"/>
        <v>-188885</v>
      </c>
      <c r="V34" s="39">
        <f t="shared" si="2"/>
        <v>-730469</v>
      </c>
      <c r="W34" s="39">
        <f t="shared" si="2"/>
        <v>-890483</v>
      </c>
      <c r="X34" s="39">
        <f t="shared" si="2"/>
        <v>160014</v>
      </c>
      <c r="Y34" s="140">
        <f>+IF(W34&lt;&gt;0,+(X34/W34)*100,0)</f>
        <v>-17.96934921834555</v>
      </c>
      <c r="Z34" s="40">
        <f>SUM(Z29:Z33)</f>
        <v>-890483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-7799</v>
      </c>
      <c r="D36" s="65">
        <f t="shared" si="3"/>
        <v>3563208</v>
      </c>
      <c r="E36" s="66">
        <f t="shared" si="3"/>
        <v>3563208</v>
      </c>
      <c r="F36" s="66">
        <f t="shared" si="3"/>
        <v>8383354</v>
      </c>
      <c r="G36" s="66">
        <f t="shared" si="3"/>
        <v>-2004128</v>
      </c>
      <c r="H36" s="66">
        <f t="shared" si="3"/>
        <v>-648812</v>
      </c>
      <c r="I36" s="66">
        <f t="shared" si="3"/>
        <v>5730414</v>
      </c>
      <c r="J36" s="66">
        <f t="shared" si="3"/>
        <v>716839</v>
      </c>
      <c r="K36" s="66">
        <f t="shared" si="3"/>
        <v>13943626</v>
      </c>
      <c r="L36" s="66">
        <f t="shared" si="3"/>
        <v>-16827942</v>
      </c>
      <c r="M36" s="66">
        <f t="shared" si="3"/>
        <v>-2167477</v>
      </c>
      <c r="N36" s="66">
        <f t="shared" si="3"/>
        <v>-106334</v>
      </c>
      <c r="O36" s="66">
        <f t="shared" si="3"/>
        <v>-52625</v>
      </c>
      <c r="P36" s="66">
        <f t="shared" si="3"/>
        <v>2027746</v>
      </c>
      <c r="Q36" s="66">
        <f t="shared" si="3"/>
        <v>1868787</v>
      </c>
      <c r="R36" s="66">
        <f t="shared" si="3"/>
        <v>-392543</v>
      </c>
      <c r="S36" s="66">
        <f t="shared" si="3"/>
        <v>195280</v>
      </c>
      <c r="T36" s="66">
        <f t="shared" si="3"/>
        <v>-1191965</v>
      </c>
      <c r="U36" s="66">
        <f t="shared" si="3"/>
        <v>-1389228</v>
      </c>
      <c r="V36" s="66">
        <f t="shared" si="3"/>
        <v>4042496</v>
      </c>
      <c r="W36" s="66">
        <f t="shared" si="3"/>
        <v>3563208</v>
      </c>
      <c r="X36" s="66">
        <f t="shared" si="3"/>
        <v>479288</v>
      </c>
      <c r="Y36" s="103">
        <f>+IF(W36&lt;&gt;0,+(X36/W36)*100,0)</f>
        <v>13.45102503137622</v>
      </c>
      <c r="Z36" s="68">
        <f>+Z15+Z25+Z34</f>
        <v>3563208</v>
      </c>
    </row>
    <row r="37" spans="1:26" ht="13.5">
      <c r="A37" s="225" t="s">
        <v>201</v>
      </c>
      <c r="B37" s="158" t="s">
        <v>95</v>
      </c>
      <c r="C37" s="119">
        <v>27008</v>
      </c>
      <c r="D37" s="65"/>
      <c r="E37" s="66"/>
      <c r="F37" s="66">
        <v>-3265676</v>
      </c>
      <c r="G37" s="66">
        <v>5117678</v>
      </c>
      <c r="H37" s="66">
        <v>3113550</v>
      </c>
      <c r="I37" s="66">
        <v>-3265676</v>
      </c>
      <c r="J37" s="66">
        <v>2464738</v>
      </c>
      <c r="K37" s="66">
        <v>3181577</v>
      </c>
      <c r="L37" s="66">
        <v>17125203</v>
      </c>
      <c r="M37" s="66">
        <v>2464738</v>
      </c>
      <c r="N37" s="66">
        <v>297261</v>
      </c>
      <c r="O37" s="66">
        <v>190927</v>
      </c>
      <c r="P37" s="66">
        <v>138302</v>
      </c>
      <c r="Q37" s="66">
        <v>297261</v>
      </c>
      <c r="R37" s="66">
        <v>2166048</v>
      </c>
      <c r="S37" s="66">
        <v>1773505</v>
      </c>
      <c r="T37" s="66">
        <v>1968785</v>
      </c>
      <c r="U37" s="66">
        <v>2166048</v>
      </c>
      <c r="V37" s="66">
        <v>-3265676</v>
      </c>
      <c r="W37" s="66"/>
      <c r="X37" s="66">
        <v>-3265676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19209</v>
      </c>
      <c r="D38" s="234">
        <v>3563208</v>
      </c>
      <c r="E38" s="235">
        <v>3563208</v>
      </c>
      <c r="F38" s="235">
        <v>5117678</v>
      </c>
      <c r="G38" s="235">
        <v>3113550</v>
      </c>
      <c r="H38" s="235">
        <v>2464738</v>
      </c>
      <c r="I38" s="235">
        <v>2464738</v>
      </c>
      <c r="J38" s="235">
        <v>3181577</v>
      </c>
      <c r="K38" s="235">
        <v>17125203</v>
      </c>
      <c r="L38" s="235">
        <v>297261</v>
      </c>
      <c r="M38" s="235">
        <v>297261</v>
      </c>
      <c r="N38" s="235">
        <v>190927</v>
      </c>
      <c r="O38" s="235">
        <v>138302</v>
      </c>
      <c r="P38" s="235">
        <v>2166048</v>
      </c>
      <c r="Q38" s="235">
        <v>2166048</v>
      </c>
      <c r="R38" s="235">
        <v>1773505</v>
      </c>
      <c r="S38" s="235">
        <v>1968785</v>
      </c>
      <c r="T38" s="235">
        <v>776820</v>
      </c>
      <c r="U38" s="235">
        <v>776820</v>
      </c>
      <c r="V38" s="235">
        <v>776820</v>
      </c>
      <c r="W38" s="235">
        <v>3563208</v>
      </c>
      <c r="X38" s="235">
        <v>-2786388</v>
      </c>
      <c r="Y38" s="236">
        <v>-78.2</v>
      </c>
      <c r="Z38" s="237">
        <v>3563208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2011-08-12T14:41:53Z</dcterms:created>
  <dcterms:modified xsi:type="dcterms:W3CDTF">2011-08-12T14:41:53Z</dcterms:modified>
  <cp:category/>
  <cp:version/>
  <cp:contentType/>
  <cp:contentStatus/>
</cp:coreProperties>
</file>