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<sst xmlns="http://schemas.openxmlformats.org/spreadsheetml/2006/main" count="497" uniqueCount="248">
  <si>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Limpopo: Greater Giyani(LIM331)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</si>
  <si>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</si>
  <si>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</si>
  <si>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</si>
  <si>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</si>
  <si>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</si>
  <si>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</si>
  <si>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</si>
  <si>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</si>
  <si>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</si>
  <si>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</si>
  <si>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</si>
  <si>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</si>
  <si>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</si>
  <si>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</si>
  <si>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</si>
  <si>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</si>
  <si>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</si>
  <si>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</si>
  <si>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</si>
  <si>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</si>
  <si>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</si>
  <si>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</si>
  <si>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</si>
  <si>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</si>
  <si>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</si>
  <si>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</si>
  <si>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</si>
  <si>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</si>
  <si>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</si>
  <si>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</si>
  <si>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</si>
  <si>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</si>
  <si>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</si>
  <si>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</si>
  <si>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</si>
  <si>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</si>
  <si>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</si>
  <si>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</si>
  <si>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</si>
  <si>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</si>
  <si>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</si>
  <si>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</si>
  <si>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</si>
  <si>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</si>
  <si>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</si>
  <si>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</si>
  <si>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</si>
  <si>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</si>
  <si>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</si>
  <si>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</si>
  <si>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</si>
  <si>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</si>
  <si>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</si>
  <si>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</si>
  <si>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</si>
  <si>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</si>
  <si>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</si>
  <si>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</si>
  <si>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</si>
  <si>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</si>
  <si>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</si>
  <si>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</si>
  <si>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</si>
  <si>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</si>
  <si>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</si>
  <si>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</si>
  <si>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</si>
  <si>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</si>
  <si>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Giyani(LIM331)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</si>
  <si>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</si>
  <si>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</si>
  <si>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</si>
  <si>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</si>
  <si>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</si>
  <si>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</si>
  <si>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</si>
  <si>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</si>
  <si>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</si>
  <si>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</si>
  <si>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</si>
  <si>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</si>
  <si>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</si>
  <si>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</si>
  <si>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</si>
  <si>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</si>
  <si>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</si>
  <si>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</si>
  <si>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</si>
  <si>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</si>
  <si>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</si>
  <si>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</si>
  <si>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</si>
  <si>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</si>
  <si>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</si>
  <si>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</si>
  <si>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</si>
  <si>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</si>
  <si>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</si>
  <si>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Greater Giyani(LIM331)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</si>
  <si>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</si>
  <si>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</si>
  <si>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</si>
  <si>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</si>
  <si>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</si>
  <si>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</si>
  <si>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</si>
  <si>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</si>
  <si>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</si>
  <si>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</si>
  <si>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</si>
  <si>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</si>
  <si>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</si>
  <si>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</si>
  <si>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</si>
  <si>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</si>
  <si>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</si>
  <si>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</si>
  <si>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</si>
  <si>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</si>
  <si>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</si>
  <si>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</si>
  <si>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</si>
  <si>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</si>
  <si>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</si>
  <si>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</si>
  <si>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</si>
  <si>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</si>
  <si>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</si>
  <si>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</si>
  <si>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</si>
  <si>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</si>
  <si>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Limpopo: Greater Giyani(LIM331)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</si>
  <si>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</si>
  <si>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</si>
  <si>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</si>
  <si>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</si>
  <si>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</si>
  <si>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</si>
  <si>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</si>
  <si>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</si>
  <si>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</si>
  <si>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Limpopo: Greater Giyani(LIM331)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</si>
  <si>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</si>
  <si>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</si>
  <si>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</si>
  <si>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</si>
  <si>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</si>
  <si>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</si>
  <si>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</si>
  <si>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</si>
  <si>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</si>
  <si>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</si>
  <si>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</si>
  <si>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</si>
  <si>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</si>
  <si>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</si>
  <si>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</si>
  <si>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</si>
  <si>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</si>
  <si>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</si>
  <si>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</si>
  <si>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</si>
  <si>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</si>
  <si>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</si>
  <si>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</si>
  <si>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</si>
  <si>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</si>
  <si>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</si>
  <si>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</si>
  <si>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</si>
  <si>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</si>
  <si>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</si>
  <si>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</si>
  <si>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</si>
  <si>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</si>
  <si>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Greater Giyani(LIM331)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</si>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</sst>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13254631</v>
      </c>
      <c r="C5" s="25">
        <v>16052000</v>
      </c>
      <c r="D5" s="26">
        <v>13000000</v>
      </c>
      <c r="E5" s="26">
        <v>1102829</v>
      </c>
      <c r="F5" s="26">
        <v>1100766</v>
      </c>
      <c r="G5" s="26">
        <v>1101613</v>
      </c>
      <c r="H5" s="26">
        <v>3305208</v>
      </c>
      <c r="I5" s="26">
        <v>1106392</v>
      </c>
      <c r="J5" s="26">
        <v>1102574</v>
      </c>
      <c r="K5" s="26">
        <v>1105553</v>
      </c>
      <c r="L5" s="26">
        <v>3314519</v>
      </c>
      <c r="M5" s="26">
        <v>1106131</v>
      </c>
      <c r="N5" s="26">
        <v>1123114</v>
      </c>
      <c r="O5" s="26">
        <v>1055059</v>
      </c>
      <c r="P5" s="26">
        <v>3284304</v>
      </c>
      <c r="Q5" s="26">
        <v>991343</v>
      </c>
      <c r="R5" s="26">
        <v>1013884</v>
      </c>
      <c r="S5" s="26">
        <v>1009606</v>
      </c>
      <c r="T5" s="26">
        <v>3014833</v>
      </c>
      <c r="U5" s="26">
        <v>12918864</v>
      </c>
      <c r="V5" s="26">
        <v>13000000</v>
      </c>
      <c r="W5" s="26">
        <v>-81136</v>
      </c>
      <c r="X5" s="27">
        <v>-0.62</v>
      </c>
      <c r="Y5" s="28">
        <v>13000000</v>
      </c>
    </row>
    <row r="6" spans="1:25" ht="13.5">
      <c r="A6" s="24" t="s">
        <v>31</v>
      </c>
      <c r="B6" s="2">
        <v>3711181</v>
      </c>
      <c r="C6" s="25">
        <v>23532000</v>
      </c>
      <c r="D6" s="26">
        <v>14977000</v>
      </c>
      <c r="E6" s="26">
        <v>1325510</v>
      </c>
      <c r="F6" s="26">
        <v>1126582</v>
      </c>
      <c r="G6" s="26">
        <v>1347008</v>
      </c>
      <c r="H6" s="26">
        <v>3799100</v>
      </c>
      <c r="I6" s="26">
        <v>1276437</v>
      </c>
      <c r="J6" s="26">
        <v>1228732</v>
      </c>
      <c r="K6" s="26">
        <v>1184150</v>
      </c>
      <c r="L6" s="26">
        <v>3689319</v>
      </c>
      <c r="M6" s="26">
        <v>1342423</v>
      </c>
      <c r="N6" s="26">
        <v>1341216</v>
      </c>
      <c r="O6" s="26">
        <v>1230003</v>
      </c>
      <c r="P6" s="26">
        <v>3913642</v>
      </c>
      <c r="Q6" s="26">
        <v>1258095</v>
      </c>
      <c r="R6" s="26">
        <v>1157023</v>
      </c>
      <c r="S6" s="26">
        <v>1167787</v>
      </c>
      <c r="T6" s="26">
        <v>3582905</v>
      </c>
      <c r="U6" s="26">
        <v>14984966</v>
      </c>
      <c r="V6" s="26">
        <v>14977000</v>
      </c>
      <c r="W6" s="26">
        <v>7966</v>
      </c>
      <c r="X6" s="27">
        <v>0.05</v>
      </c>
      <c r="Y6" s="28">
        <v>14977000</v>
      </c>
    </row>
    <row r="7" spans="1:25" ht="13.5">
      <c r="A7" s="24" t="s">
        <v>32</v>
      </c>
      <c r="B7" s="2">
        <v>797853</v>
      </c>
      <c r="C7" s="25">
        <v>1000000</v>
      </c>
      <c r="D7" s="26">
        <v>1246000</v>
      </c>
      <c r="E7" s="26">
        <v>593742</v>
      </c>
      <c r="F7" s="26">
        <v>154076</v>
      </c>
      <c r="G7" s="26">
        <v>161586</v>
      </c>
      <c r="H7" s="26">
        <v>909404</v>
      </c>
      <c r="I7" s="26">
        <v>110451</v>
      </c>
      <c r="J7" s="26">
        <v>-203368</v>
      </c>
      <c r="K7" s="26">
        <v>360241</v>
      </c>
      <c r="L7" s="26">
        <v>267324</v>
      </c>
      <c r="M7" s="26">
        <v>133828</v>
      </c>
      <c r="N7" s="26">
        <v>245421</v>
      </c>
      <c r="O7" s="26">
        <v>113886</v>
      </c>
      <c r="P7" s="26">
        <v>493135</v>
      </c>
      <c r="Q7" s="26">
        <v>165604</v>
      </c>
      <c r="R7" s="26">
        <v>152534</v>
      </c>
      <c r="S7" s="26">
        <v>8177</v>
      </c>
      <c r="T7" s="26">
        <v>326315</v>
      </c>
      <c r="U7" s="26">
        <v>1996178</v>
      </c>
      <c r="V7" s="26">
        <v>1246000</v>
      </c>
      <c r="W7" s="26">
        <v>750178</v>
      </c>
      <c r="X7" s="27">
        <v>60.21</v>
      </c>
      <c r="Y7" s="28">
        <v>1246000</v>
      </c>
    </row>
    <row r="8" spans="1:25" ht="13.5">
      <c r="A8" s="24" t="s">
        <v>33</v>
      </c>
      <c r="B8" s="2">
        <v>85362848</v>
      </c>
      <c r="C8" s="25">
        <v>110497000</v>
      </c>
      <c r="D8" s="26">
        <v>110497000</v>
      </c>
      <c r="E8" s="26">
        <v>42686104</v>
      </c>
      <c r="F8" s="26">
        <v>750000</v>
      </c>
      <c r="G8" s="26">
        <v>0</v>
      </c>
      <c r="H8" s="26">
        <v>43436104</v>
      </c>
      <c r="I8" s="26">
        <v>0</v>
      </c>
      <c r="J8" s="26">
        <v>33348883</v>
      </c>
      <c r="K8" s="26">
        <v>0</v>
      </c>
      <c r="L8" s="26">
        <v>33348883</v>
      </c>
      <c r="M8" s="26">
        <v>0</v>
      </c>
      <c r="N8" s="26">
        <v>0</v>
      </c>
      <c r="O8" s="26">
        <v>25011663</v>
      </c>
      <c r="P8" s="26">
        <v>25011663</v>
      </c>
      <c r="Q8" s="26">
        <v>0</v>
      </c>
      <c r="R8" s="26">
        <v>0</v>
      </c>
      <c r="S8" s="26">
        <v>0</v>
      </c>
      <c r="T8" s="26">
        <v>0</v>
      </c>
      <c r="U8" s="26">
        <v>101796650</v>
      </c>
      <c r="V8" s="26">
        <v>110497000</v>
      </c>
      <c r="W8" s="26">
        <v>-8700350</v>
      </c>
      <c r="X8" s="27">
        <v>-7.87</v>
      </c>
      <c r="Y8" s="28">
        <v>110497000</v>
      </c>
    </row>
    <row r="9" spans="1:25" ht="13.5">
      <c r="A9" s="24" t="s">
        <v>34</v>
      </c>
      <c r="B9" s="2">
        <v>12472450</v>
      </c>
      <c r="C9" s="25">
        <v>6862000</v>
      </c>
      <c r="D9" s="26">
        <v>9365200</v>
      </c>
      <c r="E9" s="26">
        <v>726156</v>
      </c>
      <c r="F9" s="26">
        <v>598890</v>
      </c>
      <c r="G9" s="26">
        <v>424848</v>
      </c>
      <c r="H9" s="26">
        <v>1749894</v>
      </c>
      <c r="I9" s="26">
        <v>436735</v>
      </c>
      <c r="J9" s="26">
        <v>1024894</v>
      </c>
      <c r="K9" s="26">
        <v>397464</v>
      </c>
      <c r="L9" s="26">
        <v>1859093</v>
      </c>
      <c r="M9" s="26">
        <v>-979517</v>
      </c>
      <c r="N9" s="26">
        <v>1398510</v>
      </c>
      <c r="O9" s="26">
        <v>1397283</v>
      </c>
      <c r="P9" s="26">
        <v>1816276</v>
      </c>
      <c r="Q9" s="26">
        <v>-428637</v>
      </c>
      <c r="R9" s="26">
        <v>-480902</v>
      </c>
      <c r="S9" s="26">
        <v>507734</v>
      </c>
      <c r="T9" s="26">
        <v>-401805</v>
      </c>
      <c r="U9" s="26">
        <v>5023458</v>
      </c>
      <c r="V9" s="26">
        <v>9365200</v>
      </c>
      <c r="W9" s="26">
        <v>-4341742</v>
      </c>
      <c r="X9" s="27">
        <v>-46.36</v>
      </c>
      <c r="Y9" s="28">
        <v>9365200</v>
      </c>
    </row>
    <row r="10" spans="1:25" ht="25.5">
      <c r="A10" s="29" t="s">
        <v>212</v>
      </c>
      <c r="B10" s="30">
        <f>SUM(B5:B9)</f>
        <v>115598963</v>
      </c>
      <c r="C10" s="31">
        <f aca="true" t="shared" si="0" ref="C10:Y10">SUM(C5:C9)</f>
        <v>157943000</v>
      </c>
      <c r="D10" s="32">
        <f t="shared" si="0"/>
        <v>149085200</v>
      </c>
      <c r="E10" s="32">
        <f t="shared" si="0"/>
        <v>46434341</v>
      </c>
      <c r="F10" s="32">
        <f t="shared" si="0"/>
        <v>3730314</v>
      </c>
      <c r="G10" s="32">
        <f t="shared" si="0"/>
        <v>3035055</v>
      </c>
      <c r="H10" s="32">
        <f t="shared" si="0"/>
        <v>53199710</v>
      </c>
      <c r="I10" s="32">
        <f t="shared" si="0"/>
        <v>2930015</v>
      </c>
      <c r="J10" s="32">
        <f t="shared" si="0"/>
        <v>36501715</v>
      </c>
      <c r="K10" s="32">
        <f t="shared" si="0"/>
        <v>3047408</v>
      </c>
      <c r="L10" s="32">
        <f t="shared" si="0"/>
        <v>42479138</v>
      </c>
      <c r="M10" s="32">
        <f t="shared" si="0"/>
        <v>1602865</v>
      </c>
      <c r="N10" s="32">
        <f t="shared" si="0"/>
        <v>4108261</v>
      </c>
      <c r="O10" s="32">
        <f t="shared" si="0"/>
        <v>28807894</v>
      </c>
      <c r="P10" s="32">
        <f t="shared" si="0"/>
        <v>34519020</v>
      </c>
      <c r="Q10" s="32">
        <f t="shared" si="0"/>
        <v>1986405</v>
      </c>
      <c r="R10" s="32">
        <f t="shared" si="0"/>
        <v>1842539</v>
      </c>
      <c r="S10" s="32">
        <f t="shared" si="0"/>
        <v>2693304</v>
      </c>
      <c r="T10" s="32">
        <f t="shared" si="0"/>
        <v>6522248</v>
      </c>
      <c r="U10" s="32">
        <f t="shared" si="0"/>
        <v>136720116</v>
      </c>
      <c r="V10" s="32">
        <f t="shared" si="0"/>
        <v>149085200</v>
      </c>
      <c r="W10" s="32">
        <f t="shared" si="0"/>
        <v>-12365084</v>
      </c>
      <c r="X10" s="33">
        <f>+IF(V10&lt;&gt;0,(W10/V10)*100,0)</f>
        <v>-8.29397150085991</v>
      </c>
      <c r="Y10" s="34">
        <f t="shared" si="0"/>
        <v>149085200</v>
      </c>
    </row>
    <row r="11" spans="1:25" ht="13.5">
      <c r="A11" s="24" t="s">
        <v>36</v>
      </c>
      <c r="B11" s="2">
        <v>59946308</v>
      </c>
      <c r="C11" s="25">
        <v>66829014</v>
      </c>
      <c r="D11" s="26">
        <v>63159300</v>
      </c>
      <c r="E11" s="26">
        <v>5736938</v>
      </c>
      <c r="F11" s="26">
        <v>4543491</v>
      </c>
      <c r="G11" s="26">
        <v>5233579</v>
      </c>
      <c r="H11" s="26">
        <v>15514008</v>
      </c>
      <c r="I11" s="26">
        <v>5130793</v>
      </c>
      <c r="J11" s="26">
        <v>5299706</v>
      </c>
      <c r="K11" s="26">
        <v>4608439</v>
      </c>
      <c r="L11" s="26">
        <v>15038938</v>
      </c>
      <c r="M11" s="26">
        <v>5217111</v>
      </c>
      <c r="N11" s="26">
        <v>5189219</v>
      </c>
      <c r="O11" s="26">
        <v>5144889</v>
      </c>
      <c r="P11" s="26">
        <v>15551219</v>
      </c>
      <c r="Q11" s="26">
        <v>5885612</v>
      </c>
      <c r="R11" s="26">
        <v>5655563</v>
      </c>
      <c r="S11" s="26">
        <v>5143722</v>
      </c>
      <c r="T11" s="26">
        <v>16684897</v>
      </c>
      <c r="U11" s="26">
        <v>62789062</v>
      </c>
      <c r="V11" s="26">
        <v>63159300</v>
      </c>
      <c r="W11" s="26">
        <v>-370238</v>
      </c>
      <c r="X11" s="27">
        <v>-0.59</v>
      </c>
      <c r="Y11" s="28">
        <v>63159300</v>
      </c>
    </row>
    <row r="12" spans="1:25" ht="13.5">
      <c r="A12" s="24" t="s">
        <v>37</v>
      </c>
      <c r="B12" s="2">
        <v>12255831</v>
      </c>
      <c r="C12" s="25">
        <v>13718987</v>
      </c>
      <c r="D12" s="26">
        <v>13276000</v>
      </c>
      <c r="E12" s="26">
        <v>1007142</v>
      </c>
      <c r="F12" s="26">
        <v>1007097</v>
      </c>
      <c r="G12" s="26">
        <v>1009307</v>
      </c>
      <c r="H12" s="26">
        <v>3023546</v>
      </c>
      <c r="I12" s="26">
        <v>1009306</v>
      </c>
      <c r="J12" s="26">
        <v>1009304</v>
      </c>
      <c r="K12" s="26">
        <v>1009306</v>
      </c>
      <c r="L12" s="26">
        <v>3027916</v>
      </c>
      <c r="M12" s="26">
        <v>1419314</v>
      </c>
      <c r="N12" s="26">
        <v>1101449</v>
      </c>
      <c r="O12" s="26">
        <v>1071430</v>
      </c>
      <c r="P12" s="26">
        <v>3592193</v>
      </c>
      <c r="Q12" s="26">
        <v>1131361</v>
      </c>
      <c r="R12" s="26">
        <v>746250</v>
      </c>
      <c r="S12" s="26">
        <v>1378413</v>
      </c>
      <c r="T12" s="26">
        <v>3256024</v>
      </c>
      <c r="U12" s="26">
        <v>12899679</v>
      </c>
      <c r="V12" s="26">
        <v>13276000</v>
      </c>
      <c r="W12" s="26">
        <v>-376321</v>
      </c>
      <c r="X12" s="27">
        <v>-2.83</v>
      </c>
      <c r="Y12" s="28">
        <v>13276000</v>
      </c>
    </row>
    <row r="13" spans="1:25" ht="13.5">
      <c r="A13" s="24" t="s">
        <v>213</v>
      </c>
      <c r="B13" s="2">
        <v>14122016</v>
      </c>
      <c r="C13" s="25">
        <v>4552000</v>
      </c>
      <c r="D13" s="26">
        <v>14122000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8237845</v>
      </c>
      <c r="N13" s="26">
        <v>0</v>
      </c>
      <c r="O13" s="26">
        <v>0</v>
      </c>
      <c r="P13" s="26">
        <v>8237845</v>
      </c>
      <c r="Q13" s="26">
        <v>0</v>
      </c>
      <c r="R13" s="26">
        <v>0</v>
      </c>
      <c r="S13" s="26">
        <v>0</v>
      </c>
      <c r="T13" s="26">
        <v>0</v>
      </c>
      <c r="U13" s="26">
        <v>8237845</v>
      </c>
      <c r="V13" s="26">
        <v>14122000</v>
      </c>
      <c r="W13" s="26">
        <v>-5884155</v>
      </c>
      <c r="X13" s="27">
        <v>-41.67</v>
      </c>
      <c r="Y13" s="28">
        <v>14122000</v>
      </c>
    </row>
    <row r="14" spans="1:25" ht="13.5">
      <c r="A14" s="24" t="s">
        <v>39</v>
      </c>
      <c r="B14" s="2">
        <v>0</v>
      </c>
      <c r="C14" s="25">
        <v>137000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7">
        <v>0</v>
      </c>
      <c r="Y15" s="28">
        <v>0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33987904</v>
      </c>
      <c r="C17" s="25">
        <v>50034000</v>
      </c>
      <c r="D17" s="26">
        <v>45488400</v>
      </c>
      <c r="E17" s="26">
        <v>853190</v>
      </c>
      <c r="F17" s="26">
        <v>2540293</v>
      </c>
      <c r="G17" s="26">
        <v>2585043</v>
      </c>
      <c r="H17" s="26">
        <v>5978526</v>
      </c>
      <c r="I17" s="26">
        <v>2617300</v>
      </c>
      <c r="J17" s="26">
        <v>2075537</v>
      </c>
      <c r="K17" s="26">
        <v>1579543</v>
      </c>
      <c r="L17" s="26">
        <v>6272380</v>
      </c>
      <c r="M17" s="26">
        <v>1891571</v>
      </c>
      <c r="N17" s="26">
        <v>-1606402</v>
      </c>
      <c r="O17" s="26">
        <v>1503819</v>
      </c>
      <c r="P17" s="26">
        <v>1788988</v>
      </c>
      <c r="Q17" s="26">
        <v>3134257</v>
      </c>
      <c r="R17" s="26">
        <v>2629024</v>
      </c>
      <c r="S17" s="26">
        <v>-2633547</v>
      </c>
      <c r="T17" s="26">
        <v>3129734</v>
      </c>
      <c r="U17" s="26">
        <v>17169628</v>
      </c>
      <c r="V17" s="26">
        <v>45488400</v>
      </c>
      <c r="W17" s="26">
        <v>-28318772</v>
      </c>
      <c r="X17" s="27">
        <v>-62.25</v>
      </c>
      <c r="Y17" s="28">
        <v>45488400</v>
      </c>
    </row>
    <row r="18" spans="1:25" ht="13.5">
      <c r="A18" s="36" t="s">
        <v>43</v>
      </c>
      <c r="B18" s="37">
        <f>SUM(B11:B17)</f>
        <v>120312059</v>
      </c>
      <c r="C18" s="38">
        <f aca="true" t="shared" si="1" ref="C18:Y18">SUM(C11:C17)</f>
        <v>135271001</v>
      </c>
      <c r="D18" s="39">
        <f t="shared" si="1"/>
        <v>136045700</v>
      </c>
      <c r="E18" s="39">
        <f t="shared" si="1"/>
        <v>7597270</v>
      </c>
      <c r="F18" s="39">
        <f t="shared" si="1"/>
        <v>8090881</v>
      </c>
      <c r="G18" s="39">
        <f t="shared" si="1"/>
        <v>8827929</v>
      </c>
      <c r="H18" s="39">
        <f t="shared" si="1"/>
        <v>24516080</v>
      </c>
      <c r="I18" s="39">
        <f t="shared" si="1"/>
        <v>8757399</v>
      </c>
      <c r="J18" s="39">
        <f t="shared" si="1"/>
        <v>8384547</v>
      </c>
      <c r="K18" s="39">
        <f t="shared" si="1"/>
        <v>7197288</v>
      </c>
      <c r="L18" s="39">
        <f t="shared" si="1"/>
        <v>24339234</v>
      </c>
      <c r="M18" s="39">
        <f t="shared" si="1"/>
        <v>16765841</v>
      </c>
      <c r="N18" s="39">
        <f t="shared" si="1"/>
        <v>4684266</v>
      </c>
      <c r="O18" s="39">
        <f t="shared" si="1"/>
        <v>7720138</v>
      </c>
      <c r="P18" s="39">
        <f t="shared" si="1"/>
        <v>29170245</v>
      </c>
      <c r="Q18" s="39">
        <f t="shared" si="1"/>
        <v>10151230</v>
      </c>
      <c r="R18" s="39">
        <f t="shared" si="1"/>
        <v>9030837</v>
      </c>
      <c r="S18" s="39">
        <f t="shared" si="1"/>
        <v>3888588</v>
      </c>
      <c r="T18" s="39">
        <f t="shared" si="1"/>
        <v>23070655</v>
      </c>
      <c r="U18" s="39">
        <f t="shared" si="1"/>
        <v>101096214</v>
      </c>
      <c r="V18" s="39">
        <f t="shared" si="1"/>
        <v>136045700</v>
      </c>
      <c r="W18" s="39">
        <f t="shared" si="1"/>
        <v>-34949486</v>
      </c>
      <c r="X18" s="33">
        <f>+IF(V18&lt;&gt;0,(W18/V18)*100,0)</f>
        <v>-25.689519036617842</v>
      </c>
      <c r="Y18" s="40">
        <f t="shared" si="1"/>
        <v>136045700</v>
      </c>
    </row>
    <row r="19" spans="1:25" ht="13.5">
      <c r="A19" s="36" t="s">
        <v>44</v>
      </c>
      <c r="B19" s="41">
        <f>+B10-B18</f>
        <v>-4713096</v>
      </c>
      <c r="C19" s="42">
        <f aca="true" t="shared" si="2" ref="C19:Y19">+C10-C18</f>
        <v>22671999</v>
      </c>
      <c r="D19" s="43">
        <f t="shared" si="2"/>
        <v>13039500</v>
      </c>
      <c r="E19" s="43">
        <f t="shared" si="2"/>
        <v>38837071</v>
      </c>
      <c r="F19" s="43">
        <f t="shared" si="2"/>
        <v>-4360567</v>
      </c>
      <c r="G19" s="43">
        <f t="shared" si="2"/>
        <v>-5792874</v>
      </c>
      <c r="H19" s="43">
        <f t="shared" si="2"/>
        <v>28683630</v>
      </c>
      <c r="I19" s="43">
        <f t="shared" si="2"/>
        <v>-5827384</v>
      </c>
      <c r="J19" s="43">
        <f t="shared" si="2"/>
        <v>28117168</v>
      </c>
      <c r="K19" s="43">
        <f t="shared" si="2"/>
        <v>-4149880</v>
      </c>
      <c r="L19" s="43">
        <f t="shared" si="2"/>
        <v>18139904</v>
      </c>
      <c r="M19" s="43">
        <f t="shared" si="2"/>
        <v>-15162976</v>
      </c>
      <c r="N19" s="43">
        <f t="shared" si="2"/>
        <v>-576005</v>
      </c>
      <c r="O19" s="43">
        <f t="shared" si="2"/>
        <v>21087756</v>
      </c>
      <c r="P19" s="43">
        <f t="shared" si="2"/>
        <v>5348775</v>
      </c>
      <c r="Q19" s="43">
        <f t="shared" si="2"/>
        <v>-8164825</v>
      </c>
      <c r="R19" s="43">
        <f t="shared" si="2"/>
        <v>-7188298</v>
      </c>
      <c r="S19" s="43">
        <f t="shared" si="2"/>
        <v>-1195284</v>
      </c>
      <c r="T19" s="43">
        <f t="shared" si="2"/>
        <v>-16548407</v>
      </c>
      <c r="U19" s="43">
        <f t="shared" si="2"/>
        <v>35623902</v>
      </c>
      <c r="V19" s="43">
        <f>IF(D10=D18,0,V10-V18)</f>
        <v>13039500</v>
      </c>
      <c r="W19" s="43">
        <f t="shared" si="2"/>
        <v>22584402</v>
      </c>
      <c r="X19" s="44">
        <f>+IF(V19&lt;&gt;0,(W19/V19)*100,0)</f>
        <v>173.19990797193142</v>
      </c>
      <c r="Y19" s="45">
        <f t="shared" si="2"/>
        <v>13039500</v>
      </c>
    </row>
    <row r="20" spans="1:25" ht="13.5">
      <c r="A20" s="24" t="s">
        <v>45</v>
      </c>
      <c r="B20" s="2">
        <v>26681419</v>
      </c>
      <c r="C20" s="25">
        <v>39602000</v>
      </c>
      <c r="D20" s="26">
        <v>34902000</v>
      </c>
      <c r="E20" s="26">
        <v>0</v>
      </c>
      <c r="F20" s="26">
        <v>6400000</v>
      </c>
      <c r="G20" s="26">
        <v>0</v>
      </c>
      <c r="H20" s="26">
        <v>6400000</v>
      </c>
      <c r="I20" s="26">
        <v>9000000</v>
      </c>
      <c r="J20" s="26">
        <v>6095000</v>
      </c>
      <c r="K20" s="26">
        <v>1960000</v>
      </c>
      <c r="L20" s="26">
        <v>17055000</v>
      </c>
      <c r="M20" s="26">
        <v>0</v>
      </c>
      <c r="N20" s="26">
        <v>0</v>
      </c>
      <c r="O20" s="26">
        <v>9502000</v>
      </c>
      <c r="P20" s="26">
        <v>9502000</v>
      </c>
      <c r="Q20" s="26">
        <v>0</v>
      </c>
      <c r="R20" s="26">
        <v>0</v>
      </c>
      <c r="S20" s="26">
        <v>0</v>
      </c>
      <c r="T20" s="26">
        <v>0</v>
      </c>
      <c r="U20" s="26">
        <v>32957000</v>
      </c>
      <c r="V20" s="26">
        <v>34902000</v>
      </c>
      <c r="W20" s="26">
        <v>-1945000</v>
      </c>
      <c r="X20" s="27">
        <v>-5.57</v>
      </c>
      <c r="Y20" s="28">
        <v>34902000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21968323</v>
      </c>
      <c r="C22" s="53">
        <f aca="true" t="shared" si="3" ref="C22:Y22">SUM(C19:C21)</f>
        <v>62273999</v>
      </c>
      <c r="D22" s="54">
        <f t="shared" si="3"/>
        <v>47941500</v>
      </c>
      <c r="E22" s="54">
        <f t="shared" si="3"/>
        <v>38837071</v>
      </c>
      <c r="F22" s="54">
        <f t="shared" si="3"/>
        <v>2039433</v>
      </c>
      <c r="G22" s="54">
        <f t="shared" si="3"/>
        <v>-5792874</v>
      </c>
      <c r="H22" s="54">
        <f t="shared" si="3"/>
        <v>35083630</v>
      </c>
      <c r="I22" s="54">
        <f t="shared" si="3"/>
        <v>3172616</v>
      </c>
      <c r="J22" s="54">
        <f t="shared" si="3"/>
        <v>34212168</v>
      </c>
      <c r="K22" s="54">
        <f t="shared" si="3"/>
        <v>-2189880</v>
      </c>
      <c r="L22" s="54">
        <f t="shared" si="3"/>
        <v>35194904</v>
      </c>
      <c r="M22" s="54">
        <f t="shared" si="3"/>
        <v>-15162976</v>
      </c>
      <c r="N22" s="54">
        <f t="shared" si="3"/>
        <v>-576005</v>
      </c>
      <c r="O22" s="54">
        <f t="shared" si="3"/>
        <v>30589756</v>
      </c>
      <c r="P22" s="54">
        <f t="shared" si="3"/>
        <v>14850775</v>
      </c>
      <c r="Q22" s="54">
        <f t="shared" si="3"/>
        <v>-8164825</v>
      </c>
      <c r="R22" s="54">
        <f t="shared" si="3"/>
        <v>-7188298</v>
      </c>
      <c r="S22" s="54">
        <f t="shared" si="3"/>
        <v>-1195284</v>
      </c>
      <c r="T22" s="54">
        <f t="shared" si="3"/>
        <v>-16548407</v>
      </c>
      <c r="U22" s="54">
        <f t="shared" si="3"/>
        <v>68580902</v>
      </c>
      <c r="V22" s="54">
        <f t="shared" si="3"/>
        <v>47941500</v>
      </c>
      <c r="W22" s="54">
        <f t="shared" si="3"/>
        <v>20639402</v>
      </c>
      <c r="X22" s="55">
        <f>+IF(V22&lt;&gt;0,(W22/V22)*100,0)</f>
        <v>43.051222844508416</v>
      </c>
      <c r="Y22" s="56">
        <f t="shared" si="3"/>
        <v>47941500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21968323</v>
      </c>
      <c r="C24" s="42">
        <f aca="true" t="shared" si="4" ref="C24:Y24">SUM(C22:C23)</f>
        <v>62273999</v>
      </c>
      <c r="D24" s="43">
        <f t="shared" si="4"/>
        <v>47941500</v>
      </c>
      <c r="E24" s="43">
        <f t="shared" si="4"/>
        <v>38837071</v>
      </c>
      <c r="F24" s="43">
        <f t="shared" si="4"/>
        <v>2039433</v>
      </c>
      <c r="G24" s="43">
        <f t="shared" si="4"/>
        <v>-5792874</v>
      </c>
      <c r="H24" s="43">
        <f t="shared" si="4"/>
        <v>35083630</v>
      </c>
      <c r="I24" s="43">
        <f t="shared" si="4"/>
        <v>3172616</v>
      </c>
      <c r="J24" s="43">
        <f t="shared" si="4"/>
        <v>34212168</v>
      </c>
      <c r="K24" s="43">
        <f t="shared" si="4"/>
        <v>-2189880</v>
      </c>
      <c r="L24" s="43">
        <f t="shared" si="4"/>
        <v>35194904</v>
      </c>
      <c r="M24" s="43">
        <f t="shared" si="4"/>
        <v>-15162976</v>
      </c>
      <c r="N24" s="43">
        <f t="shared" si="4"/>
        <v>-576005</v>
      </c>
      <c r="O24" s="43">
        <f t="shared" si="4"/>
        <v>30589756</v>
      </c>
      <c r="P24" s="43">
        <f t="shared" si="4"/>
        <v>14850775</v>
      </c>
      <c r="Q24" s="43">
        <f t="shared" si="4"/>
        <v>-8164825</v>
      </c>
      <c r="R24" s="43">
        <f t="shared" si="4"/>
        <v>-7188298</v>
      </c>
      <c r="S24" s="43">
        <f t="shared" si="4"/>
        <v>-1195284</v>
      </c>
      <c r="T24" s="43">
        <f t="shared" si="4"/>
        <v>-16548407</v>
      </c>
      <c r="U24" s="43">
        <f t="shared" si="4"/>
        <v>68580902</v>
      </c>
      <c r="V24" s="43">
        <f t="shared" si="4"/>
        <v>47941500</v>
      </c>
      <c r="W24" s="43">
        <f t="shared" si="4"/>
        <v>20639402</v>
      </c>
      <c r="X24" s="44">
        <f>+IF(V24&lt;&gt;0,(W24/V24)*100,0)</f>
        <v>43.051222844508416</v>
      </c>
      <c r="Y24" s="45">
        <f t="shared" si="4"/>
        <v>47941500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358531798</v>
      </c>
      <c r="C27" s="65">
        <v>68326000</v>
      </c>
      <c r="D27" s="66">
        <v>56363500</v>
      </c>
      <c r="E27" s="66">
        <v>0</v>
      </c>
      <c r="F27" s="66">
        <v>8460</v>
      </c>
      <c r="G27" s="66">
        <v>139018</v>
      </c>
      <c r="H27" s="66">
        <v>147478</v>
      </c>
      <c r="I27" s="66">
        <v>772701</v>
      </c>
      <c r="J27" s="66">
        <v>206959</v>
      </c>
      <c r="K27" s="66">
        <v>1588571</v>
      </c>
      <c r="L27" s="66">
        <v>2568231</v>
      </c>
      <c r="M27" s="66">
        <v>753246</v>
      </c>
      <c r="N27" s="66">
        <v>3642015</v>
      </c>
      <c r="O27" s="66">
        <v>3463795</v>
      </c>
      <c r="P27" s="66">
        <v>7859056</v>
      </c>
      <c r="Q27" s="66">
        <v>3218751</v>
      </c>
      <c r="R27" s="66">
        <v>3982989</v>
      </c>
      <c r="S27" s="66">
        <v>17133471</v>
      </c>
      <c r="T27" s="66">
        <v>24335211</v>
      </c>
      <c r="U27" s="66">
        <v>34909976</v>
      </c>
      <c r="V27" s="66">
        <v>56363500</v>
      </c>
      <c r="W27" s="66">
        <v>-21453524</v>
      </c>
      <c r="X27" s="67">
        <v>-38.06</v>
      </c>
      <c r="Y27" s="68">
        <v>56363500</v>
      </c>
    </row>
    <row r="28" spans="1:25" ht="13.5">
      <c r="A28" s="69" t="s">
        <v>45</v>
      </c>
      <c r="B28" s="2">
        <v>148668202</v>
      </c>
      <c r="C28" s="25">
        <v>68326000</v>
      </c>
      <c r="D28" s="26">
        <v>56363500</v>
      </c>
      <c r="E28" s="26">
        <v>0</v>
      </c>
      <c r="F28" s="26">
        <v>8460</v>
      </c>
      <c r="G28" s="26">
        <v>139018</v>
      </c>
      <c r="H28" s="26">
        <v>147478</v>
      </c>
      <c r="I28" s="26">
        <v>772701</v>
      </c>
      <c r="J28" s="26">
        <v>206959</v>
      </c>
      <c r="K28" s="26">
        <v>1588571</v>
      </c>
      <c r="L28" s="26">
        <v>2568231</v>
      </c>
      <c r="M28" s="26">
        <v>721655</v>
      </c>
      <c r="N28" s="26">
        <v>3642015</v>
      </c>
      <c r="O28" s="26">
        <v>3426691</v>
      </c>
      <c r="P28" s="26">
        <v>7790361</v>
      </c>
      <c r="Q28" s="26">
        <v>3218751</v>
      </c>
      <c r="R28" s="26">
        <v>3939487</v>
      </c>
      <c r="S28" s="26">
        <v>17127971</v>
      </c>
      <c r="T28" s="26">
        <v>24286209</v>
      </c>
      <c r="U28" s="26">
        <v>34792279</v>
      </c>
      <c r="V28" s="26">
        <v>56363500</v>
      </c>
      <c r="W28" s="26">
        <v>-21571221</v>
      </c>
      <c r="X28" s="27">
        <v>-38.27</v>
      </c>
      <c r="Y28" s="28">
        <v>56363500</v>
      </c>
    </row>
    <row r="29" spans="1:25" ht="13.5">
      <c r="A29" s="24" t="s">
        <v>217</v>
      </c>
      <c r="B29" s="2">
        <v>209863596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358531798</v>
      </c>
      <c r="C32" s="65">
        <f aca="true" t="shared" si="5" ref="C32:Y32">SUM(C28:C31)</f>
        <v>68326000</v>
      </c>
      <c r="D32" s="66">
        <f t="shared" si="5"/>
        <v>56363500</v>
      </c>
      <c r="E32" s="66">
        <f t="shared" si="5"/>
        <v>0</v>
      </c>
      <c r="F32" s="66">
        <f t="shared" si="5"/>
        <v>8460</v>
      </c>
      <c r="G32" s="66">
        <f t="shared" si="5"/>
        <v>139018</v>
      </c>
      <c r="H32" s="66">
        <f t="shared" si="5"/>
        <v>147478</v>
      </c>
      <c r="I32" s="66">
        <f t="shared" si="5"/>
        <v>772701</v>
      </c>
      <c r="J32" s="66">
        <f t="shared" si="5"/>
        <v>206959</v>
      </c>
      <c r="K32" s="66">
        <f t="shared" si="5"/>
        <v>1588571</v>
      </c>
      <c r="L32" s="66">
        <f t="shared" si="5"/>
        <v>2568231</v>
      </c>
      <c r="M32" s="66">
        <f t="shared" si="5"/>
        <v>721655</v>
      </c>
      <c r="N32" s="66">
        <f t="shared" si="5"/>
        <v>3642015</v>
      </c>
      <c r="O32" s="66">
        <f t="shared" si="5"/>
        <v>3426691</v>
      </c>
      <c r="P32" s="66">
        <f t="shared" si="5"/>
        <v>7790361</v>
      </c>
      <c r="Q32" s="66">
        <f t="shared" si="5"/>
        <v>3218751</v>
      </c>
      <c r="R32" s="66">
        <f t="shared" si="5"/>
        <v>3939487</v>
      </c>
      <c r="S32" s="66">
        <f t="shared" si="5"/>
        <v>17127971</v>
      </c>
      <c r="T32" s="66">
        <f t="shared" si="5"/>
        <v>24286209</v>
      </c>
      <c r="U32" s="66">
        <f t="shared" si="5"/>
        <v>34792279</v>
      </c>
      <c r="V32" s="66">
        <f t="shared" si="5"/>
        <v>56363500</v>
      </c>
      <c r="W32" s="66">
        <f t="shared" si="5"/>
        <v>-21571221</v>
      </c>
      <c r="X32" s="67">
        <f>+IF(V32&lt;&gt;0,(W32/V32)*100,0)</f>
        <v>-38.271613721646105</v>
      </c>
      <c r="Y32" s="68">
        <f t="shared" si="5"/>
        <v>56363500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16320729</v>
      </c>
      <c r="C35" s="25">
        <v>42935000</v>
      </c>
      <c r="D35" s="26">
        <v>129743091</v>
      </c>
      <c r="E35" s="26">
        <v>48084320</v>
      </c>
      <c r="F35" s="26">
        <v>50528651</v>
      </c>
      <c r="G35" s="26">
        <v>45674091</v>
      </c>
      <c r="H35" s="26">
        <v>144287062</v>
      </c>
      <c r="I35" s="26">
        <v>47342964</v>
      </c>
      <c r="J35" s="26">
        <v>82355206</v>
      </c>
      <c r="K35" s="26">
        <v>75583486</v>
      </c>
      <c r="L35" s="26">
        <v>205281656</v>
      </c>
      <c r="M35" s="26">
        <v>129743091</v>
      </c>
      <c r="N35" s="26">
        <v>63377641</v>
      </c>
      <c r="O35" s="26">
        <v>145095247</v>
      </c>
      <c r="P35" s="26">
        <v>338215979</v>
      </c>
      <c r="Q35" s="26">
        <v>135840948</v>
      </c>
      <c r="R35" s="26">
        <v>120287972</v>
      </c>
      <c r="S35" s="26">
        <v>103766191</v>
      </c>
      <c r="T35" s="26">
        <v>359895111</v>
      </c>
      <c r="U35" s="26">
        <v>1047679808</v>
      </c>
      <c r="V35" s="26">
        <v>129743091</v>
      </c>
      <c r="W35" s="26">
        <v>917936717</v>
      </c>
      <c r="X35" s="27">
        <v>707.5</v>
      </c>
      <c r="Y35" s="28">
        <v>129743091</v>
      </c>
    </row>
    <row r="36" spans="1:25" ht="13.5">
      <c r="A36" s="24" t="s">
        <v>56</v>
      </c>
      <c r="B36" s="2">
        <v>161007102</v>
      </c>
      <c r="C36" s="25">
        <v>257629000</v>
      </c>
      <c r="D36" s="26">
        <v>150031125</v>
      </c>
      <c r="E36" s="26">
        <v>161007104</v>
      </c>
      <c r="F36" s="26">
        <v>161007104</v>
      </c>
      <c r="G36" s="26">
        <v>161007104</v>
      </c>
      <c r="H36" s="26">
        <v>483021312</v>
      </c>
      <c r="I36" s="26">
        <v>161007104</v>
      </c>
      <c r="J36" s="26">
        <v>161007104</v>
      </c>
      <c r="K36" s="26">
        <v>161007104</v>
      </c>
      <c r="L36" s="26">
        <v>483021312</v>
      </c>
      <c r="M36" s="26">
        <v>150031125</v>
      </c>
      <c r="N36" s="26">
        <v>150031125</v>
      </c>
      <c r="O36" s="26">
        <v>150031125</v>
      </c>
      <c r="P36" s="26">
        <v>450093375</v>
      </c>
      <c r="Q36" s="26">
        <v>150031125</v>
      </c>
      <c r="R36" s="26">
        <v>150031125</v>
      </c>
      <c r="S36" s="26">
        <v>150031124</v>
      </c>
      <c r="T36" s="26">
        <v>450093374</v>
      </c>
      <c r="U36" s="26">
        <v>1866229373</v>
      </c>
      <c r="V36" s="26">
        <v>150031125</v>
      </c>
      <c r="W36" s="26">
        <v>1716198248</v>
      </c>
      <c r="X36" s="27">
        <v>1143.89</v>
      </c>
      <c r="Y36" s="28">
        <v>150031125</v>
      </c>
    </row>
    <row r="37" spans="1:25" ht="13.5">
      <c r="A37" s="24" t="s">
        <v>57</v>
      </c>
      <c r="B37" s="2">
        <v>33424200</v>
      </c>
      <c r="C37" s="25">
        <v>1129000</v>
      </c>
      <c r="D37" s="26">
        <v>67285849</v>
      </c>
      <c r="E37" s="26">
        <v>26904483</v>
      </c>
      <c r="F37" s="26">
        <v>27317841</v>
      </c>
      <c r="G37" s="26">
        <v>28395173</v>
      </c>
      <c r="H37" s="26">
        <v>82617497</v>
      </c>
      <c r="I37" s="26">
        <v>27638511</v>
      </c>
      <c r="J37" s="26">
        <v>28415471</v>
      </c>
      <c r="K37" s="26">
        <v>25677893</v>
      </c>
      <c r="L37" s="26">
        <v>81731875</v>
      </c>
      <c r="M37" s="26">
        <v>67285849</v>
      </c>
      <c r="N37" s="26">
        <v>9843325</v>
      </c>
      <c r="O37" s="26">
        <v>64466339</v>
      </c>
      <c r="P37" s="26">
        <v>141595513</v>
      </c>
      <c r="Q37" s="26">
        <v>66595617</v>
      </c>
      <c r="R37" s="26">
        <v>62221209</v>
      </c>
      <c r="S37" s="26">
        <v>70555635</v>
      </c>
      <c r="T37" s="26">
        <v>199372461</v>
      </c>
      <c r="U37" s="26">
        <v>505317346</v>
      </c>
      <c r="V37" s="26">
        <v>67285849</v>
      </c>
      <c r="W37" s="26">
        <v>438031497</v>
      </c>
      <c r="X37" s="27">
        <v>651</v>
      </c>
      <c r="Y37" s="28">
        <v>67285849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143903631</v>
      </c>
      <c r="C39" s="25">
        <v>299435000</v>
      </c>
      <c r="D39" s="26">
        <v>212488367</v>
      </c>
      <c r="E39" s="26">
        <v>182186941</v>
      </c>
      <c r="F39" s="26">
        <v>184217914</v>
      </c>
      <c r="G39" s="26">
        <v>178286022</v>
      </c>
      <c r="H39" s="26">
        <v>544690877</v>
      </c>
      <c r="I39" s="26">
        <v>180711557</v>
      </c>
      <c r="J39" s="26">
        <v>214946839</v>
      </c>
      <c r="K39" s="26">
        <v>210912697</v>
      </c>
      <c r="L39" s="26">
        <v>606571093</v>
      </c>
      <c r="M39" s="26">
        <v>212488367</v>
      </c>
      <c r="N39" s="26">
        <v>203565441</v>
      </c>
      <c r="O39" s="26">
        <v>230660033</v>
      </c>
      <c r="P39" s="26">
        <v>646713841</v>
      </c>
      <c r="Q39" s="26">
        <v>219276456</v>
      </c>
      <c r="R39" s="26">
        <v>208097888</v>
      </c>
      <c r="S39" s="26">
        <v>183241680</v>
      </c>
      <c r="T39" s="26">
        <v>610616024</v>
      </c>
      <c r="U39" s="26">
        <v>2408591835</v>
      </c>
      <c r="V39" s="26">
        <v>212488367</v>
      </c>
      <c r="W39" s="26">
        <v>2196103468</v>
      </c>
      <c r="X39" s="27">
        <v>1033.52</v>
      </c>
      <c r="Y39" s="28">
        <v>212488367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17180745</v>
      </c>
      <c r="C42" s="25">
        <v>67507000</v>
      </c>
      <c r="D42" s="26">
        <v>74638892</v>
      </c>
      <c r="E42" s="26">
        <v>31511390</v>
      </c>
      <c r="F42" s="26">
        <v>1173605</v>
      </c>
      <c r="G42" s="26">
        <v>-6343769</v>
      </c>
      <c r="H42" s="26">
        <v>26341226</v>
      </c>
      <c r="I42" s="26">
        <v>1456970</v>
      </c>
      <c r="J42" s="26">
        <v>33895578</v>
      </c>
      <c r="K42" s="26">
        <v>-4895258</v>
      </c>
      <c r="L42" s="26">
        <v>30457290</v>
      </c>
      <c r="M42" s="26">
        <v>-8494813</v>
      </c>
      <c r="N42" s="26">
        <v>-3644097</v>
      </c>
      <c r="O42" s="26">
        <v>26735967</v>
      </c>
      <c r="P42" s="26">
        <v>14597057</v>
      </c>
      <c r="Q42" s="26">
        <v>-7054873</v>
      </c>
      <c r="R42" s="26">
        <v>-11362157</v>
      </c>
      <c r="S42" s="26">
        <v>-7414236</v>
      </c>
      <c r="T42" s="26">
        <v>-25831266</v>
      </c>
      <c r="U42" s="26">
        <v>45564307</v>
      </c>
      <c r="V42" s="26">
        <v>74638892</v>
      </c>
      <c r="W42" s="26">
        <v>-29074585</v>
      </c>
      <c r="X42" s="27">
        <v>-38.95</v>
      </c>
      <c r="Y42" s="28">
        <v>74638892</v>
      </c>
    </row>
    <row r="43" spans="1:25" ht="13.5">
      <c r="A43" s="24" t="s">
        <v>62</v>
      </c>
      <c r="B43" s="2">
        <v>-11080517</v>
      </c>
      <c r="C43" s="25">
        <v>-66826000</v>
      </c>
      <c r="D43" s="26">
        <v>-56363500</v>
      </c>
      <c r="E43" s="26">
        <v>0</v>
      </c>
      <c r="F43" s="26">
        <v>-8461</v>
      </c>
      <c r="G43" s="26">
        <v>-139019</v>
      </c>
      <c r="H43" s="26">
        <v>-147480</v>
      </c>
      <c r="I43" s="26">
        <v>-772702</v>
      </c>
      <c r="J43" s="26">
        <v>-206960</v>
      </c>
      <c r="K43" s="26">
        <v>-1588573</v>
      </c>
      <c r="L43" s="26">
        <v>-2568235</v>
      </c>
      <c r="M43" s="26">
        <v>-753247</v>
      </c>
      <c r="N43" s="26">
        <v>-3642017</v>
      </c>
      <c r="O43" s="26">
        <v>-3463795</v>
      </c>
      <c r="P43" s="26">
        <v>-7859059</v>
      </c>
      <c r="Q43" s="26">
        <v>-3218751</v>
      </c>
      <c r="R43" s="26">
        <v>-3982865</v>
      </c>
      <c r="S43" s="26">
        <v>-17133596</v>
      </c>
      <c r="T43" s="26">
        <v>-24335212</v>
      </c>
      <c r="U43" s="26">
        <v>-34909986</v>
      </c>
      <c r="V43" s="26">
        <v>-56363500</v>
      </c>
      <c r="W43" s="26">
        <v>21453514</v>
      </c>
      <c r="X43" s="27">
        <v>-38.06</v>
      </c>
      <c r="Y43" s="28">
        <v>-56363500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2861767</v>
      </c>
      <c r="C45" s="65">
        <v>781000</v>
      </c>
      <c r="D45" s="66">
        <v>18275392</v>
      </c>
      <c r="E45" s="66">
        <v>34559574</v>
      </c>
      <c r="F45" s="66">
        <v>35724718</v>
      </c>
      <c r="G45" s="66">
        <v>29241930</v>
      </c>
      <c r="H45" s="66">
        <v>29241930</v>
      </c>
      <c r="I45" s="66">
        <v>29926198</v>
      </c>
      <c r="J45" s="66">
        <v>63614816</v>
      </c>
      <c r="K45" s="66">
        <v>57130985</v>
      </c>
      <c r="L45" s="66">
        <v>57130985</v>
      </c>
      <c r="M45" s="66">
        <v>47882925</v>
      </c>
      <c r="N45" s="66">
        <v>40596811</v>
      </c>
      <c r="O45" s="66">
        <v>63868983</v>
      </c>
      <c r="P45" s="66">
        <v>63868983</v>
      </c>
      <c r="Q45" s="66">
        <v>53595359</v>
      </c>
      <c r="R45" s="66">
        <v>38250337</v>
      </c>
      <c r="S45" s="66">
        <v>13702505</v>
      </c>
      <c r="T45" s="66">
        <v>13702505</v>
      </c>
      <c r="U45" s="66">
        <v>13702505</v>
      </c>
      <c r="V45" s="66">
        <v>18275392</v>
      </c>
      <c r="W45" s="66">
        <v>-4572887</v>
      </c>
      <c r="X45" s="67">
        <v>-25.02</v>
      </c>
      <c r="Y45" s="68">
        <v>18275392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531641</v>
      </c>
      <c r="C49" s="95">
        <v>495553</v>
      </c>
      <c r="D49" s="20">
        <v>854919</v>
      </c>
      <c r="E49" s="20">
        <v>0</v>
      </c>
      <c r="F49" s="20">
        <v>0</v>
      </c>
      <c r="G49" s="20">
        <v>0</v>
      </c>
      <c r="H49" s="20">
        <v>1693380</v>
      </c>
      <c r="I49" s="20">
        <v>0</v>
      </c>
      <c r="J49" s="20">
        <v>0</v>
      </c>
      <c r="K49" s="20">
        <v>0</v>
      </c>
      <c r="L49" s="20">
        <v>1306679</v>
      </c>
      <c r="M49" s="20">
        <v>0</v>
      </c>
      <c r="N49" s="20">
        <v>0</v>
      </c>
      <c r="O49" s="20">
        <v>0</v>
      </c>
      <c r="P49" s="20">
        <v>950598</v>
      </c>
      <c r="Q49" s="20">
        <v>0</v>
      </c>
      <c r="R49" s="20">
        <v>0</v>
      </c>
      <c r="S49" s="20">
        <v>0</v>
      </c>
      <c r="T49" s="20">
        <v>1311237</v>
      </c>
      <c r="U49" s="20">
        <v>81888163</v>
      </c>
      <c r="V49" s="20">
        <v>89032170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4226465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173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4226638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126689696</v>
      </c>
      <c r="D5" s="120">
        <f t="shared" si="0"/>
        <v>168016000</v>
      </c>
      <c r="E5" s="66">
        <f t="shared" si="0"/>
        <v>162544900</v>
      </c>
      <c r="F5" s="66">
        <f t="shared" si="0"/>
        <v>44498151</v>
      </c>
      <c r="G5" s="66">
        <f t="shared" si="0"/>
        <v>8508619</v>
      </c>
      <c r="H5" s="66">
        <f t="shared" si="0"/>
        <v>1306395</v>
      </c>
      <c r="I5" s="66">
        <f t="shared" si="0"/>
        <v>54313165</v>
      </c>
      <c r="J5" s="66">
        <f t="shared" si="0"/>
        <v>10235320</v>
      </c>
      <c r="K5" s="66">
        <f t="shared" si="0"/>
        <v>40717079</v>
      </c>
      <c r="L5" s="66">
        <f t="shared" si="0"/>
        <v>3148368</v>
      </c>
      <c r="M5" s="66">
        <f t="shared" si="0"/>
        <v>54100767</v>
      </c>
      <c r="N5" s="66">
        <f t="shared" si="0"/>
        <v>1223261</v>
      </c>
      <c r="O5" s="66">
        <f t="shared" si="0"/>
        <v>1320723</v>
      </c>
      <c r="P5" s="66">
        <f t="shared" si="0"/>
        <v>36778343</v>
      </c>
      <c r="Q5" s="66">
        <f t="shared" si="0"/>
        <v>39322327</v>
      </c>
      <c r="R5" s="66">
        <f t="shared" si="0"/>
        <v>1467667</v>
      </c>
      <c r="S5" s="66">
        <f t="shared" si="0"/>
        <v>-222525</v>
      </c>
      <c r="T5" s="66">
        <f t="shared" si="0"/>
        <v>1066108</v>
      </c>
      <c r="U5" s="66">
        <f t="shared" si="0"/>
        <v>2311250</v>
      </c>
      <c r="V5" s="66">
        <f t="shared" si="0"/>
        <v>150047509</v>
      </c>
      <c r="W5" s="66">
        <f t="shared" si="0"/>
        <v>162544900</v>
      </c>
      <c r="X5" s="66">
        <f t="shared" si="0"/>
        <v>-12497391</v>
      </c>
      <c r="Y5" s="103">
        <f>+IF(W5&lt;&gt;0,+(X5/W5)*100,0)</f>
        <v>-7.6885777406735</v>
      </c>
      <c r="Z5" s="119">
        <f>SUM(Z6:Z8)</f>
        <v>162544900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>
        <v>0</v>
      </c>
      <c r="Z6" s="121"/>
    </row>
    <row r="7" spans="1:26" ht="13.5">
      <c r="A7" s="104" t="s">
        <v>75</v>
      </c>
      <c r="B7" s="102"/>
      <c r="C7" s="123">
        <v>126436422</v>
      </c>
      <c r="D7" s="124">
        <v>167712000</v>
      </c>
      <c r="E7" s="125">
        <v>162122600</v>
      </c>
      <c r="F7" s="125">
        <v>44425884</v>
      </c>
      <c r="G7" s="125">
        <v>8501446</v>
      </c>
      <c r="H7" s="125">
        <v>1276878</v>
      </c>
      <c r="I7" s="125">
        <v>54204208</v>
      </c>
      <c r="J7" s="125">
        <v>10230146</v>
      </c>
      <c r="K7" s="125">
        <v>40664698</v>
      </c>
      <c r="L7" s="125">
        <v>3103779</v>
      </c>
      <c r="M7" s="125">
        <v>53998623</v>
      </c>
      <c r="N7" s="125">
        <v>1216651</v>
      </c>
      <c r="O7" s="125">
        <v>1337579</v>
      </c>
      <c r="P7" s="125">
        <v>36805961</v>
      </c>
      <c r="Q7" s="125">
        <v>39360191</v>
      </c>
      <c r="R7" s="125">
        <v>1474276</v>
      </c>
      <c r="S7" s="125">
        <v>-211370</v>
      </c>
      <c r="T7" s="125">
        <v>1085607</v>
      </c>
      <c r="U7" s="125">
        <v>2348513</v>
      </c>
      <c r="V7" s="125">
        <v>149911535</v>
      </c>
      <c r="W7" s="125">
        <v>162122600</v>
      </c>
      <c r="X7" s="125">
        <v>-12211065</v>
      </c>
      <c r="Y7" s="107">
        <v>-7.53</v>
      </c>
      <c r="Z7" s="123">
        <v>162122600</v>
      </c>
    </row>
    <row r="8" spans="1:26" ht="13.5">
      <c r="A8" s="104" t="s">
        <v>76</v>
      </c>
      <c r="B8" s="102"/>
      <c r="C8" s="121">
        <v>253274</v>
      </c>
      <c r="D8" s="122">
        <v>304000</v>
      </c>
      <c r="E8" s="26">
        <v>422300</v>
      </c>
      <c r="F8" s="26">
        <v>72267</v>
      </c>
      <c r="G8" s="26">
        <v>7173</v>
      </c>
      <c r="H8" s="26">
        <v>29517</v>
      </c>
      <c r="I8" s="26">
        <v>108957</v>
      </c>
      <c r="J8" s="26">
        <v>5174</v>
      </c>
      <c r="K8" s="26">
        <v>52381</v>
      </c>
      <c r="L8" s="26">
        <v>44589</v>
      </c>
      <c r="M8" s="26">
        <v>102144</v>
      </c>
      <c r="N8" s="26">
        <v>6610</v>
      </c>
      <c r="O8" s="26">
        <v>-16856</v>
      </c>
      <c r="P8" s="26">
        <v>-27618</v>
      </c>
      <c r="Q8" s="26">
        <v>-37864</v>
      </c>
      <c r="R8" s="26">
        <v>-6609</v>
      </c>
      <c r="S8" s="26">
        <v>-11155</v>
      </c>
      <c r="T8" s="26">
        <v>-19499</v>
      </c>
      <c r="U8" s="26">
        <v>-37263</v>
      </c>
      <c r="V8" s="26">
        <v>135974</v>
      </c>
      <c r="W8" s="26">
        <v>422300</v>
      </c>
      <c r="X8" s="26">
        <v>-286326</v>
      </c>
      <c r="Y8" s="106">
        <v>-67.8</v>
      </c>
      <c r="Z8" s="121">
        <v>422300</v>
      </c>
    </row>
    <row r="9" spans="1:26" ht="13.5">
      <c r="A9" s="101" t="s">
        <v>77</v>
      </c>
      <c r="B9" s="102"/>
      <c r="C9" s="119">
        <f aca="true" t="shared" si="1" ref="C9:X9">SUM(C10:C14)</f>
        <v>422307</v>
      </c>
      <c r="D9" s="120">
        <f t="shared" si="1"/>
        <v>700000</v>
      </c>
      <c r="E9" s="66">
        <f t="shared" si="1"/>
        <v>470300</v>
      </c>
      <c r="F9" s="66">
        <f t="shared" si="1"/>
        <v>47314</v>
      </c>
      <c r="G9" s="66">
        <f t="shared" si="1"/>
        <v>36454</v>
      </c>
      <c r="H9" s="66">
        <f t="shared" si="1"/>
        <v>40371</v>
      </c>
      <c r="I9" s="66">
        <f t="shared" si="1"/>
        <v>124139</v>
      </c>
      <c r="J9" s="66">
        <f t="shared" si="1"/>
        <v>43261</v>
      </c>
      <c r="K9" s="66">
        <f t="shared" si="1"/>
        <v>46815</v>
      </c>
      <c r="L9" s="66">
        <f t="shared" si="1"/>
        <v>20386</v>
      </c>
      <c r="M9" s="66">
        <f t="shared" si="1"/>
        <v>110462</v>
      </c>
      <c r="N9" s="66">
        <f t="shared" si="1"/>
        <v>609</v>
      </c>
      <c r="O9" s="66">
        <f t="shared" si="1"/>
        <v>-2570</v>
      </c>
      <c r="P9" s="66">
        <f t="shared" si="1"/>
        <v>2699</v>
      </c>
      <c r="Q9" s="66">
        <f t="shared" si="1"/>
        <v>738</v>
      </c>
      <c r="R9" s="66">
        <f t="shared" si="1"/>
        <v>1837</v>
      </c>
      <c r="S9" s="66">
        <f t="shared" si="1"/>
        <v>2571</v>
      </c>
      <c r="T9" s="66">
        <f t="shared" si="1"/>
        <v>4627</v>
      </c>
      <c r="U9" s="66">
        <f t="shared" si="1"/>
        <v>9035</v>
      </c>
      <c r="V9" s="66">
        <f t="shared" si="1"/>
        <v>244374</v>
      </c>
      <c r="W9" s="66">
        <f t="shared" si="1"/>
        <v>470300</v>
      </c>
      <c r="X9" s="66">
        <f t="shared" si="1"/>
        <v>-225926</v>
      </c>
      <c r="Y9" s="103">
        <f>+IF(W9&lt;&gt;0,+(X9/W9)*100,0)</f>
        <v>-48.038698702955564</v>
      </c>
      <c r="Z9" s="119">
        <f>SUM(Z10:Z14)</f>
        <v>470300</v>
      </c>
    </row>
    <row r="10" spans="1:26" ht="13.5">
      <c r="A10" s="104" t="s">
        <v>78</v>
      </c>
      <c r="B10" s="102"/>
      <c r="C10" s="121">
        <v>170886</v>
      </c>
      <c r="D10" s="122">
        <v>157000</v>
      </c>
      <c r="E10" s="26">
        <v>137300</v>
      </c>
      <c r="F10" s="26">
        <v>21838</v>
      </c>
      <c r="G10" s="26">
        <v>11213</v>
      </c>
      <c r="H10" s="26">
        <v>9447</v>
      </c>
      <c r="I10" s="26">
        <v>42498</v>
      </c>
      <c r="J10" s="26">
        <v>15338</v>
      </c>
      <c r="K10" s="26">
        <v>13722</v>
      </c>
      <c r="L10" s="26">
        <v>-2893</v>
      </c>
      <c r="M10" s="26">
        <v>26167</v>
      </c>
      <c r="N10" s="26">
        <v>-13157</v>
      </c>
      <c r="O10" s="26">
        <v>-20665</v>
      </c>
      <c r="P10" s="26">
        <v>-17451</v>
      </c>
      <c r="Q10" s="26">
        <v>-51273</v>
      </c>
      <c r="R10" s="26">
        <v>-18964</v>
      </c>
      <c r="S10" s="26">
        <v>-9197</v>
      </c>
      <c r="T10" s="26">
        <v>-9212</v>
      </c>
      <c r="U10" s="26">
        <v>-37373</v>
      </c>
      <c r="V10" s="26">
        <v>-19981</v>
      </c>
      <c r="W10" s="26">
        <v>137300</v>
      </c>
      <c r="X10" s="26">
        <v>-157281</v>
      </c>
      <c r="Y10" s="106">
        <v>-114.55</v>
      </c>
      <c r="Z10" s="121">
        <v>137300</v>
      </c>
    </row>
    <row r="11" spans="1:26" ht="13.5">
      <c r="A11" s="104" t="s">
        <v>79</v>
      </c>
      <c r="B11" s="102"/>
      <c r="C11" s="121">
        <v>26209</v>
      </c>
      <c r="D11" s="122">
        <v>50000</v>
      </c>
      <c r="E11" s="26">
        <v>40000</v>
      </c>
      <c r="F11" s="26">
        <v>836</v>
      </c>
      <c r="G11" s="26">
        <v>382</v>
      </c>
      <c r="H11" s="26">
        <v>6371</v>
      </c>
      <c r="I11" s="26">
        <v>7589</v>
      </c>
      <c r="J11" s="26">
        <v>2880</v>
      </c>
      <c r="K11" s="26">
        <v>8497</v>
      </c>
      <c r="L11" s="26">
        <v>719</v>
      </c>
      <c r="M11" s="26">
        <v>12096</v>
      </c>
      <c r="N11" s="26">
        <v>-6288</v>
      </c>
      <c r="O11" s="26">
        <v>-5581</v>
      </c>
      <c r="P11" s="26">
        <v>-3068</v>
      </c>
      <c r="Q11" s="26">
        <v>-14937</v>
      </c>
      <c r="R11" s="26">
        <v>-1627</v>
      </c>
      <c r="S11" s="26">
        <v>-11450</v>
      </c>
      <c r="T11" s="26">
        <v>-9555</v>
      </c>
      <c r="U11" s="26">
        <v>-22632</v>
      </c>
      <c r="V11" s="26">
        <v>-17884</v>
      </c>
      <c r="W11" s="26">
        <v>40000</v>
      </c>
      <c r="X11" s="26">
        <v>-57884</v>
      </c>
      <c r="Y11" s="106">
        <v>-144.71</v>
      </c>
      <c r="Z11" s="121">
        <v>40000</v>
      </c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>
        <v>225212</v>
      </c>
      <c r="D13" s="122">
        <v>493000</v>
      </c>
      <c r="E13" s="26">
        <v>293000</v>
      </c>
      <c r="F13" s="26">
        <v>24640</v>
      </c>
      <c r="G13" s="26">
        <v>24859</v>
      </c>
      <c r="H13" s="26">
        <v>24553</v>
      </c>
      <c r="I13" s="26">
        <v>74052</v>
      </c>
      <c r="J13" s="26">
        <v>25043</v>
      </c>
      <c r="K13" s="26">
        <v>24596</v>
      </c>
      <c r="L13" s="26">
        <v>22560</v>
      </c>
      <c r="M13" s="26">
        <v>72199</v>
      </c>
      <c r="N13" s="26">
        <v>20054</v>
      </c>
      <c r="O13" s="26">
        <v>23676</v>
      </c>
      <c r="P13" s="26">
        <v>23218</v>
      </c>
      <c r="Q13" s="26">
        <v>66948</v>
      </c>
      <c r="R13" s="26">
        <v>22428</v>
      </c>
      <c r="S13" s="26">
        <v>23218</v>
      </c>
      <c r="T13" s="26">
        <v>23394</v>
      </c>
      <c r="U13" s="26">
        <v>69040</v>
      </c>
      <c r="V13" s="26">
        <v>282239</v>
      </c>
      <c r="W13" s="26">
        <v>293000</v>
      </c>
      <c r="X13" s="26">
        <v>-10761</v>
      </c>
      <c r="Y13" s="106">
        <v>-3.67</v>
      </c>
      <c r="Z13" s="121">
        <v>293000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4441489</v>
      </c>
      <c r="D15" s="120">
        <f t="shared" si="2"/>
        <v>5227000</v>
      </c>
      <c r="E15" s="66">
        <f t="shared" si="2"/>
        <v>5892600</v>
      </c>
      <c r="F15" s="66">
        <f t="shared" si="2"/>
        <v>553672</v>
      </c>
      <c r="G15" s="66">
        <f t="shared" si="2"/>
        <v>447282</v>
      </c>
      <c r="H15" s="66">
        <f t="shared" si="2"/>
        <v>332670</v>
      </c>
      <c r="I15" s="66">
        <f t="shared" si="2"/>
        <v>1333624</v>
      </c>
      <c r="J15" s="66">
        <f t="shared" si="2"/>
        <v>363055</v>
      </c>
      <c r="K15" s="66">
        <f t="shared" si="2"/>
        <v>592004</v>
      </c>
      <c r="L15" s="66">
        <f t="shared" si="2"/>
        <v>657719</v>
      </c>
      <c r="M15" s="66">
        <f t="shared" si="2"/>
        <v>1612778</v>
      </c>
      <c r="N15" s="66">
        <f t="shared" si="2"/>
        <v>-955341</v>
      </c>
      <c r="O15" s="66">
        <f t="shared" si="2"/>
        <v>1454429</v>
      </c>
      <c r="P15" s="66">
        <f t="shared" si="2"/>
        <v>308677</v>
      </c>
      <c r="Q15" s="66">
        <f t="shared" si="2"/>
        <v>807765</v>
      </c>
      <c r="R15" s="66">
        <f t="shared" si="2"/>
        <v>-733187</v>
      </c>
      <c r="S15" s="66">
        <f t="shared" si="2"/>
        <v>917680</v>
      </c>
      <c r="T15" s="66">
        <f t="shared" si="2"/>
        <v>460962</v>
      </c>
      <c r="U15" s="66">
        <f t="shared" si="2"/>
        <v>645455</v>
      </c>
      <c r="V15" s="66">
        <f t="shared" si="2"/>
        <v>4399622</v>
      </c>
      <c r="W15" s="66">
        <f t="shared" si="2"/>
        <v>5892600</v>
      </c>
      <c r="X15" s="66">
        <f t="shared" si="2"/>
        <v>-1492978</v>
      </c>
      <c r="Y15" s="103">
        <f>+IF(W15&lt;&gt;0,+(X15/W15)*100,0)</f>
        <v>-25.336489834707937</v>
      </c>
      <c r="Z15" s="119">
        <f>SUM(Z16:Z18)</f>
        <v>5892600</v>
      </c>
    </row>
    <row r="16" spans="1:26" ht="13.5">
      <c r="A16" s="104" t="s">
        <v>84</v>
      </c>
      <c r="B16" s="102"/>
      <c r="C16" s="121">
        <v>335697</v>
      </c>
      <c r="D16" s="122">
        <v>226000</v>
      </c>
      <c r="E16" s="26">
        <v>317600</v>
      </c>
      <c r="F16" s="26">
        <v>32343</v>
      </c>
      <c r="G16" s="26">
        <v>25997</v>
      </c>
      <c r="H16" s="26">
        <v>30692</v>
      </c>
      <c r="I16" s="26">
        <v>89032</v>
      </c>
      <c r="J16" s="26">
        <v>34164</v>
      </c>
      <c r="K16" s="26">
        <v>47219</v>
      </c>
      <c r="L16" s="26">
        <v>-11310</v>
      </c>
      <c r="M16" s="26">
        <v>70073</v>
      </c>
      <c r="N16" s="26">
        <v>-38915</v>
      </c>
      <c r="O16" s="26">
        <v>-27723</v>
      </c>
      <c r="P16" s="26">
        <v>-24641</v>
      </c>
      <c r="Q16" s="26">
        <v>-91279</v>
      </c>
      <c r="R16" s="26">
        <v>-32341</v>
      </c>
      <c r="S16" s="26">
        <v>-23353</v>
      </c>
      <c r="T16" s="26">
        <v>-26401</v>
      </c>
      <c r="U16" s="26">
        <v>-82095</v>
      </c>
      <c r="V16" s="26">
        <v>-14269</v>
      </c>
      <c r="W16" s="26">
        <v>317600</v>
      </c>
      <c r="X16" s="26">
        <v>-331869</v>
      </c>
      <c r="Y16" s="106">
        <v>-104.49</v>
      </c>
      <c r="Z16" s="121">
        <v>317600</v>
      </c>
    </row>
    <row r="17" spans="1:26" ht="13.5">
      <c r="A17" s="104" t="s">
        <v>85</v>
      </c>
      <c r="B17" s="102"/>
      <c r="C17" s="121">
        <v>4105792</v>
      </c>
      <c r="D17" s="122">
        <v>5001000</v>
      </c>
      <c r="E17" s="26">
        <v>5575000</v>
      </c>
      <c r="F17" s="26">
        <v>521329</v>
      </c>
      <c r="G17" s="26">
        <v>421285</v>
      </c>
      <c r="H17" s="26">
        <v>301978</v>
      </c>
      <c r="I17" s="26">
        <v>1244592</v>
      </c>
      <c r="J17" s="26">
        <v>328891</v>
      </c>
      <c r="K17" s="26">
        <v>544785</v>
      </c>
      <c r="L17" s="26">
        <v>669029</v>
      </c>
      <c r="M17" s="26">
        <v>1542705</v>
      </c>
      <c r="N17" s="26">
        <v>-916426</v>
      </c>
      <c r="O17" s="26">
        <v>1482152</v>
      </c>
      <c r="P17" s="26">
        <v>333318</v>
      </c>
      <c r="Q17" s="26">
        <v>899044</v>
      </c>
      <c r="R17" s="26">
        <v>-700846</v>
      </c>
      <c r="S17" s="26">
        <v>941033</v>
      </c>
      <c r="T17" s="26">
        <v>487363</v>
      </c>
      <c r="U17" s="26">
        <v>727550</v>
      </c>
      <c r="V17" s="26">
        <v>4413891</v>
      </c>
      <c r="W17" s="26">
        <v>5575000</v>
      </c>
      <c r="X17" s="26">
        <v>-1161109</v>
      </c>
      <c r="Y17" s="106">
        <v>-20.83</v>
      </c>
      <c r="Z17" s="121">
        <v>5575000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10726890</v>
      </c>
      <c r="D19" s="120">
        <f t="shared" si="3"/>
        <v>23602000</v>
      </c>
      <c r="E19" s="66">
        <f t="shared" si="3"/>
        <v>15079400</v>
      </c>
      <c r="F19" s="66">
        <f t="shared" si="3"/>
        <v>1335204</v>
      </c>
      <c r="G19" s="66">
        <f t="shared" si="3"/>
        <v>1137959</v>
      </c>
      <c r="H19" s="66">
        <f t="shared" si="3"/>
        <v>1355619</v>
      </c>
      <c r="I19" s="66">
        <f t="shared" si="3"/>
        <v>3828782</v>
      </c>
      <c r="J19" s="66">
        <f t="shared" si="3"/>
        <v>1288379</v>
      </c>
      <c r="K19" s="66">
        <f t="shared" si="3"/>
        <v>1240817</v>
      </c>
      <c r="L19" s="66">
        <f t="shared" si="3"/>
        <v>1180935</v>
      </c>
      <c r="M19" s="66">
        <f t="shared" si="3"/>
        <v>3710131</v>
      </c>
      <c r="N19" s="66">
        <f t="shared" si="3"/>
        <v>1334336</v>
      </c>
      <c r="O19" s="66">
        <f t="shared" si="3"/>
        <v>1335679</v>
      </c>
      <c r="P19" s="66">
        <f t="shared" si="3"/>
        <v>1220175</v>
      </c>
      <c r="Q19" s="66">
        <f t="shared" si="3"/>
        <v>3890190</v>
      </c>
      <c r="R19" s="66">
        <f t="shared" si="3"/>
        <v>1250088</v>
      </c>
      <c r="S19" s="66">
        <f t="shared" si="3"/>
        <v>1144813</v>
      </c>
      <c r="T19" s="66">
        <f t="shared" si="3"/>
        <v>1161607</v>
      </c>
      <c r="U19" s="66">
        <f t="shared" si="3"/>
        <v>3556508</v>
      </c>
      <c r="V19" s="66">
        <f t="shared" si="3"/>
        <v>14985611</v>
      </c>
      <c r="W19" s="66">
        <f t="shared" si="3"/>
        <v>15079400</v>
      </c>
      <c r="X19" s="66">
        <f t="shared" si="3"/>
        <v>-93789</v>
      </c>
      <c r="Y19" s="103">
        <f>+IF(W19&lt;&gt;0,+(X19/W19)*100,0)</f>
        <v>-0.6219677175484436</v>
      </c>
      <c r="Z19" s="119">
        <f>SUM(Z20:Z23)</f>
        <v>15079400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>
        <v>6017194</v>
      </c>
      <c r="D21" s="122">
        <v>16245000</v>
      </c>
      <c r="E21" s="26">
        <v>9410400</v>
      </c>
      <c r="F21" s="26">
        <v>856344</v>
      </c>
      <c r="G21" s="26">
        <v>661713</v>
      </c>
      <c r="H21" s="26">
        <v>877518</v>
      </c>
      <c r="I21" s="26">
        <v>2395575</v>
      </c>
      <c r="J21" s="26">
        <v>814440</v>
      </c>
      <c r="K21" s="26">
        <v>762637</v>
      </c>
      <c r="L21" s="26">
        <v>732433</v>
      </c>
      <c r="M21" s="26">
        <v>2309510</v>
      </c>
      <c r="N21" s="26">
        <v>873956</v>
      </c>
      <c r="O21" s="26">
        <v>870849</v>
      </c>
      <c r="P21" s="26">
        <v>756520</v>
      </c>
      <c r="Q21" s="26">
        <v>2501325</v>
      </c>
      <c r="R21" s="26">
        <v>786087</v>
      </c>
      <c r="S21" s="26">
        <v>683294</v>
      </c>
      <c r="T21" s="26">
        <v>700426</v>
      </c>
      <c r="U21" s="26">
        <v>2169807</v>
      </c>
      <c r="V21" s="26">
        <v>9376217</v>
      </c>
      <c r="W21" s="26">
        <v>9410400</v>
      </c>
      <c r="X21" s="26">
        <v>-34183</v>
      </c>
      <c r="Y21" s="106">
        <v>-0.36</v>
      </c>
      <c r="Z21" s="121">
        <v>9410400</v>
      </c>
    </row>
    <row r="22" spans="1:26" ht="13.5">
      <c r="A22" s="104" t="s">
        <v>90</v>
      </c>
      <c r="B22" s="102"/>
      <c r="C22" s="123">
        <v>994581</v>
      </c>
      <c r="D22" s="124">
        <v>1441000</v>
      </c>
      <c r="E22" s="125">
        <v>1776000</v>
      </c>
      <c r="F22" s="125">
        <v>149764</v>
      </c>
      <c r="G22" s="125">
        <v>149382</v>
      </c>
      <c r="H22" s="125">
        <v>148315</v>
      </c>
      <c r="I22" s="125">
        <v>447461</v>
      </c>
      <c r="J22" s="125">
        <v>147778</v>
      </c>
      <c r="K22" s="125">
        <v>148788</v>
      </c>
      <c r="L22" s="125">
        <v>143305</v>
      </c>
      <c r="M22" s="125">
        <v>439871</v>
      </c>
      <c r="N22" s="125">
        <v>140045</v>
      </c>
      <c r="O22" s="125">
        <v>141712</v>
      </c>
      <c r="P22" s="125">
        <v>140849</v>
      </c>
      <c r="Q22" s="125">
        <v>422606</v>
      </c>
      <c r="R22" s="125">
        <v>141842</v>
      </c>
      <c r="S22" s="125">
        <v>138965</v>
      </c>
      <c r="T22" s="125">
        <v>142102</v>
      </c>
      <c r="U22" s="125">
        <v>422909</v>
      </c>
      <c r="V22" s="125">
        <v>1732847</v>
      </c>
      <c r="W22" s="125">
        <v>1776000</v>
      </c>
      <c r="X22" s="125">
        <v>-43153</v>
      </c>
      <c r="Y22" s="107">
        <v>-2.43</v>
      </c>
      <c r="Z22" s="123">
        <v>1776000</v>
      </c>
    </row>
    <row r="23" spans="1:26" ht="13.5">
      <c r="A23" s="104" t="s">
        <v>91</v>
      </c>
      <c r="B23" s="102"/>
      <c r="C23" s="121">
        <v>3715115</v>
      </c>
      <c r="D23" s="122">
        <v>5916000</v>
      </c>
      <c r="E23" s="26">
        <v>3893000</v>
      </c>
      <c r="F23" s="26">
        <v>329096</v>
      </c>
      <c r="G23" s="26">
        <v>326864</v>
      </c>
      <c r="H23" s="26">
        <v>329786</v>
      </c>
      <c r="I23" s="26">
        <v>985746</v>
      </c>
      <c r="J23" s="26">
        <v>326161</v>
      </c>
      <c r="K23" s="26">
        <v>329392</v>
      </c>
      <c r="L23" s="26">
        <v>305197</v>
      </c>
      <c r="M23" s="26">
        <v>960750</v>
      </c>
      <c r="N23" s="26">
        <v>320335</v>
      </c>
      <c r="O23" s="26">
        <v>323118</v>
      </c>
      <c r="P23" s="26">
        <v>322806</v>
      </c>
      <c r="Q23" s="26">
        <v>966259</v>
      </c>
      <c r="R23" s="26">
        <v>322159</v>
      </c>
      <c r="S23" s="26">
        <v>322554</v>
      </c>
      <c r="T23" s="26">
        <v>319079</v>
      </c>
      <c r="U23" s="26">
        <v>963792</v>
      </c>
      <c r="V23" s="26">
        <v>3876547</v>
      </c>
      <c r="W23" s="26">
        <v>3893000</v>
      </c>
      <c r="X23" s="26">
        <v>-16453</v>
      </c>
      <c r="Y23" s="106">
        <v>-0.42</v>
      </c>
      <c r="Z23" s="121">
        <v>3893000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142280382</v>
      </c>
      <c r="D25" s="139">
        <f t="shared" si="4"/>
        <v>197545000</v>
      </c>
      <c r="E25" s="39">
        <f t="shared" si="4"/>
        <v>183987200</v>
      </c>
      <c r="F25" s="39">
        <f t="shared" si="4"/>
        <v>46434341</v>
      </c>
      <c r="G25" s="39">
        <f t="shared" si="4"/>
        <v>10130314</v>
      </c>
      <c r="H25" s="39">
        <f t="shared" si="4"/>
        <v>3035055</v>
      </c>
      <c r="I25" s="39">
        <f t="shared" si="4"/>
        <v>59599710</v>
      </c>
      <c r="J25" s="39">
        <f t="shared" si="4"/>
        <v>11930015</v>
      </c>
      <c r="K25" s="39">
        <f t="shared" si="4"/>
        <v>42596715</v>
      </c>
      <c r="L25" s="39">
        <f t="shared" si="4"/>
        <v>5007408</v>
      </c>
      <c r="M25" s="39">
        <f t="shared" si="4"/>
        <v>59534138</v>
      </c>
      <c r="N25" s="39">
        <f t="shared" si="4"/>
        <v>1602865</v>
      </c>
      <c r="O25" s="39">
        <f t="shared" si="4"/>
        <v>4108261</v>
      </c>
      <c r="P25" s="39">
        <f t="shared" si="4"/>
        <v>38309894</v>
      </c>
      <c r="Q25" s="39">
        <f t="shared" si="4"/>
        <v>44021020</v>
      </c>
      <c r="R25" s="39">
        <f t="shared" si="4"/>
        <v>1986405</v>
      </c>
      <c r="S25" s="39">
        <f t="shared" si="4"/>
        <v>1842539</v>
      </c>
      <c r="T25" s="39">
        <f t="shared" si="4"/>
        <v>2693304</v>
      </c>
      <c r="U25" s="39">
        <f t="shared" si="4"/>
        <v>6522248</v>
      </c>
      <c r="V25" s="39">
        <f t="shared" si="4"/>
        <v>169677116</v>
      </c>
      <c r="W25" s="39">
        <f t="shared" si="4"/>
        <v>183987200</v>
      </c>
      <c r="X25" s="39">
        <f t="shared" si="4"/>
        <v>-14310084</v>
      </c>
      <c r="Y25" s="140">
        <f>+IF(W25&lt;&gt;0,+(X25/W25)*100,0)</f>
        <v>-7.777760626826213</v>
      </c>
      <c r="Z25" s="138">
        <f>+Z5+Z9+Z15+Z19+Z24</f>
        <v>183987200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68626759</v>
      </c>
      <c r="D28" s="120">
        <f t="shared" si="5"/>
        <v>82034717</v>
      </c>
      <c r="E28" s="66">
        <f t="shared" si="5"/>
        <v>85220100</v>
      </c>
      <c r="F28" s="66">
        <f t="shared" si="5"/>
        <v>4015450</v>
      </c>
      <c r="G28" s="66">
        <f t="shared" si="5"/>
        <v>5191590</v>
      </c>
      <c r="H28" s="66">
        <f t="shared" si="5"/>
        <v>4519567</v>
      </c>
      <c r="I28" s="66">
        <f t="shared" si="5"/>
        <v>13726607</v>
      </c>
      <c r="J28" s="66">
        <f t="shared" si="5"/>
        <v>4928500</v>
      </c>
      <c r="K28" s="66">
        <f t="shared" si="5"/>
        <v>4304692</v>
      </c>
      <c r="L28" s="66">
        <f t="shared" si="5"/>
        <v>4109802</v>
      </c>
      <c r="M28" s="66">
        <f t="shared" si="5"/>
        <v>13342994</v>
      </c>
      <c r="N28" s="66">
        <f t="shared" si="5"/>
        <v>12925992</v>
      </c>
      <c r="O28" s="66">
        <f t="shared" si="5"/>
        <v>5351398</v>
      </c>
      <c r="P28" s="66">
        <f t="shared" si="5"/>
        <v>4058548</v>
      </c>
      <c r="Q28" s="66">
        <f t="shared" si="5"/>
        <v>22335938</v>
      </c>
      <c r="R28" s="66">
        <f t="shared" si="5"/>
        <v>5666608</v>
      </c>
      <c r="S28" s="66">
        <f t="shared" si="5"/>
        <v>4032051</v>
      </c>
      <c r="T28" s="66">
        <f t="shared" si="5"/>
        <v>5970502</v>
      </c>
      <c r="U28" s="66">
        <f t="shared" si="5"/>
        <v>15669161</v>
      </c>
      <c r="V28" s="66">
        <f t="shared" si="5"/>
        <v>65074700</v>
      </c>
      <c r="W28" s="66">
        <f t="shared" si="5"/>
        <v>85220100</v>
      </c>
      <c r="X28" s="66">
        <f t="shared" si="5"/>
        <v>-20145400</v>
      </c>
      <c r="Y28" s="103">
        <f>+IF(W28&lt;&gt;0,+(X28/W28)*100,0)</f>
        <v>-23.639258813355067</v>
      </c>
      <c r="Z28" s="119">
        <f>SUM(Z29:Z31)</f>
        <v>85220100</v>
      </c>
    </row>
    <row r="29" spans="1:26" ht="13.5">
      <c r="A29" s="104" t="s">
        <v>74</v>
      </c>
      <c r="B29" s="102"/>
      <c r="C29" s="121">
        <v>17860796</v>
      </c>
      <c r="D29" s="122">
        <v>28268469</v>
      </c>
      <c r="E29" s="26">
        <v>27194900</v>
      </c>
      <c r="F29" s="26">
        <v>2127645</v>
      </c>
      <c r="G29" s="26">
        <v>2095667</v>
      </c>
      <c r="H29" s="26">
        <v>2294882</v>
      </c>
      <c r="I29" s="26">
        <v>6518194</v>
      </c>
      <c r="J29" s="26">
        <v>2160109</v>
      </c>
      <c r="K29" s="26">
        <v>2170184</v>
      </c>
      <c r="L29" s="26">
        <v>1970777</v>
      </c>
      <c r="M29" s="26">
        <v>6301070</v>
      </c>
      <c r="N29" s="26">
        <v>2680324</v>
      </c>
      <c r="O29" s="26">
        <v>2992350</v>
      </c>
      <c r="P29" s="26">
        <v>2247476</v>
      </c>
      <c r="Q29" s="26">
        <v>7920150</v>
      </c>
      <c r="R29" s="26">
        <v>2206364</v>
      </c>
      <c r="S29" s="26">
        <v>1613852</v>
      </c>
      <c r="T29" s="26">
        <v>2704565</v>
      </c>
      <c r="U29" s="26">
        <v>6524781</v>
      </c>
      <c r="V29" s="26">
        <v>27264195</v>
      </c>
      <c r="W29" s="26">
        <v>27194900</v>
      </c>
      <c r="X29" s="26">
        <v>69295</v>
      </c>
      <c r="Y29" s="106">
        <v>0.25</v>
      </c>
      <c r="Z29" s="121">
        <v>27194900</v>
      </c>
    </row>
    <row r="30" spans="1:26" ht="13.5">
      <c r="A30" s="104" t="s">
        <v>75</v>
      </c>
      <c r="B30" s="102"/>
      <c r="C30" s="123">
        <v>31647930</v>
      </c>
      <c r="D30" s="124">
        <v>30972375</v>
      </c>
      <c r="E30" s="125">
        <v>38176200</v>
      </c>
      <c r="F30" s="125">
        <v>577053</v>
      </c>
      <c r="G30" s="125">
        <v>787150</v>
      </c>
      <c r="H30" s="125">
        <v>758520</v>
      </c>
      <c r="I30" s="125">
        <v>2122723</v>
      </c>
      <c r="J30" s="125">
        <v>904612</v>
      </c>
      <c r="K30" s="125">
        <v>594401</v>
      </c>
      <c r="L30" s="125">
        <v>554004</v>
      </c>
      <c r="M30" s="125">
        <v>2053017</v>
      </c>
      <c r="N30" s="125">
        <v>8737678</v>
      </c>
      <c r="O30" s="125">
        <v>638174</v>
      </c>
      <c r="P30" s="125">
        <v>507067</v>
      </c>
      <c r="Q30" s="125">
        <v>9882919</v>
      </c>
      <c r="R30" s="125">
        <v>1919773</v>
      </c>
      <c r="S30" s="125">
        <v>643305</v>
      </c>
      <c r="T30" s="125">
        <v>940387</v>
      </c>
      <c r="U30" s="125">
        <v>3503465</v>
      </c>
      <c r="V30" s="125">
        <v>17562124</v>
      </c>
      <c r="W30" s="125">
        <v>38176200</v>
      </c>
      <c r="X30" s="125">
        <v>-20614076</v>
      </c>
      <c r="Y30" s="107">
        <v>-54</v>
      </c>
      <c r="Z30" s="123">
        <v>38176200</v>
      </c>
    </row>
    <row r="31" spans="1:26" ht="13.5">
      <c r="A31" s="104" t="s">
        <v>76</v>
      </c>
      <c r="B31" s="102"/>
      <c r="C31" s="121">
        <v>19118033</v>
      </c>
      <c r="D31" s="122">
        <v>22793873</v>
      </c>
      <c r="E31" s="26">
        <v>19849000</v>
      </c>
      <c r="F31" s="26">
        <v>1310752</v>
      </c>
      <c r="G31" s="26">
        <v>2308773</v>
      </c>
      <c r="H31" s="26">
        <v>1466165</v>
      </c>
      <c r="I31" s="26">
        <v>5085690</v>
      </c>
      <c r="J31" s="26">
        <v>1863779</v>
      </c>
      <c r="K31" s="26">
        <v>1540107</v>
      </c>
      <c r="L31" s="26">
        <v>1585021</v>
      </c>
      <c r="M31" s="26">
        <v>4988907</v>
      </c>
      <c r="N31" s="26">
        <v>1507990</v>
      </c>
      <c r="O31" s="26">
        <v>1720874</v>
      </c>
      <c r="P31" s="26">
        <v>1304005</v>
      </c>
      <c r="Q31" s="26">
        <v>4532869</v>
      </c>
      <c r="R31" s="26">
        <v>1540471</v>
      </c>
      <c r="S31" s="26">
        <v>1774894</v>
      </c>
      <c r="T31" s="26">
        <v>2325550</v>
      </c>
      <c r="U31" s="26">
        <v>5640915</v>
      </c>
      <c r="V31" s="26">
        <v>20248381</v>
      </c>
      <c r="W31" s="26">
        <v>19849000</v>
      </c>
      <c r="X31" s="26">
        <v>399381</v>
      </c>
      <c r="Y31" s="106">
        <v>2.01</v>
      </c>
      <c r="Z31" s="121">
        <v>19849000</v>
      </c>
    </row>
    <row r="32" spans="1:26" ht="13.5">
      <c r="A32" s="101" t="s">
        <v>77</v>
      </c>
      <c r="B32" s="102"/>
      <c r="C32" s="119">
        <f aca="true" t="shared" si="6" ref="C32:X32">SUM(C33:C37)</f>
        <v>19650089</v>
      </c>
      <c r="D32" s="120">
        <f t="shared" si="6"/>
        <v>14860906</v>
      </c>
      <c r="E32" s="66">
        <f t="shared" si="6"/>
        <v>13996000</v>
      </c>
      <c r="F32" s="66">
        <f t="shared" si="6"/>
        <v>1065498</v>
      </c>
      <c r="G32" s="66">
        <f t="shared" si="6"/>
        <v>796763</v>
      </c>
      <c r="H32" s="66">
        <f t="shared" si="6"/>
        <v>929411</v>
      </c>
      <c r="I32" s="66">
        <f t="shared" si="6"/>
        <v>2791672</v>
      </c>
      <c r="J32" s="66">
        <f t="shared" si="6"/>
        <v>952860</v>
      </c>
      <c r="K32" s="66">
        <f t="shared" si="6"/>
        <v>929985</v>
      </c>
      <c r="L32" s="66">
        <f t="shared" si="6"/>
        <v>801147</v>
      </c>
      <c r="M32" s="66">
        <f t="shared" si="6"/>
        <v>2683992</v>
      </c>
      <c r="N32" s="66">
        <f t="shared" si="6"/>
        <v>874237</v>
      </c>
      <c r="O32" s="66">
        <f t="shared" si="6"/>
        <v>672105</v>
      </c>
      <c r="P32" s="66">
        <f t="shared" si="6"/>
        <v>884085</v>
      </c>
      <c r="Q32" s="66">
        <f t="shared" si="6"/>
        <v>2430427</v>
      </c>
      <c r="R32" s="66">
        <f t="shared" si="6"/>
        <v>851008</v>
      </c>
      <c r="S32" s="66">
        <f t="shared" si="6"/>
        <v>894212</v>
      </c>
      <c r="T32" s="66">
        <f t="shared" si="6"/>
        <v>581524</v>
      </c>
      <c r="U32" s="66">
        <f t="shared" si="6"/>
        <v>2326744</v>
      </c>
      <c r="V32" s="66">
        <f t="shared" si="6"/>
        <v>10232835</v>
      </c>
      <c r="W32" s="66">
        <f t="shared" si="6"/>
        <v>13996000</v>
      </c>
      <c r="X32" s="66">
        <f t="shared" si="6"/>
        <v>-3763165</v>
      </c>
      <c r="Y32" s="103">
        <f>+IF(W32&lt;&gt;0,+(X32/W32)*100,0)</f>
        <v>-26.887432123463846</v>
      </c>
      <c r="Z32" s="119">
        <f>SUM(Z33:Z37)</f>
        <v>13996000</v>
      </c>
    </row>
    <row r="33" spans="1:26" ht="13.5">
      <c r="A33" s="104" t="s">
        <v>78</v>
      </c>
      <c r="B33" s="102"/>
      <c r="C33" s="121">
        <v>9242618</v>
      </c>
      <c r="D33" s="122">
        <v>8559339</v>
      </c>
      <c r="E33" s="26">
        <v>6428000</v>
      </c>
      <c r="F33" s="26">
        <v>636736</v>
      </c>
      <c r="G33" s="26">
        <v>488917</v>
      </c>
      <c r="H33" s="26">
        <v>551209</v>
      </c>
      <c r="I33" s="26">
        <v>1676862</v>
      </c>
      <c r="J33" s="26">
        <v>509870</v>
      </c>
      <c r="K33" s="26">
        <v>543662</v>
      </c>
      <c r="L33" s="26">
        <v>458009</v>
      </c>
      <c r="M33" s="26">
        <v>1511541</v>
      </c>
      <c r="N33" s="26">
        <v>483638</v>
      </c>
      <c r="O33" s="26">
        <v>460125</v>
      </c>
      <c r="P33" s="26">
        <v>520544</v>
      </c>
      <c r="Q33" s="26">
        <v>1464307</v>
      </c>
      <c r="R33" s="26">
        <v>467772</v>
      </c>
      <c r="S33" s="26">
        <v>502201</v>
      </c>
      <c r="T33" s="26">
        <v>417047</v>
      </c>
      <c r="U33" s="26">
        <v>1387020</v>
      </c>
      <c r="V33" s="26">
        <v>6039730</v>
      </c>
      <c r="W33" s="26">
        <v>6428000</v>
      </c>
      <c r="X33" s="26">
        <v>-388270</v>
      </c>
      <c r="Y33" s="106">
        <v>-6.04</v>
      </c>
      <c r="Z33" s="121">
        <v>6428000</v>
      </c>
    </row>
    <row r="34" spans="1:26" ht="13.5">
      <c r="A34" s="104" t="s">
        <v>79</v>
      </c>
      <c r="B34" s="102"/>
      <c r="C34" s="121">
        <v>4880849</v>
      </c>
      <c r="D34" s="122">
        <v>5110328</v>
      </c>
      <c r="E34" s="26">
        <v>3748000</v>
      </c>
      <c r="F34" s="26">
        <v>380534</v>
      </c>
      <c r="G34" s="26">
        <v>258172</v>
      </c>
      <c r="H34" s="26">
        <v>314356</v>
      </c>
      <c r="I34" s="26">
        <v>953062</v>
      </c>
      <c r="J34" s="26">
        <v>336762</v>
      </c>
      <c r="K34" s="26">
        <v>326731</v>
      </c>
      <c r="L34" s="26">
        <v>236157</v>
      </c>
      <c r="M34" s="26">
        <v>899650</v>
      </c>
      <c r="N34" s="26">
        <v>325979</v>
      </c>
      <c r="O34" s="26">
        <v>266262</v>
      </c>
      <c r="P34" s="26">
        <v>306964</v>
      </c>
      <c r="Q34" s="26">
        <v>899205</v>
      </c>
      <c r="R34" s="26">
        <v>277836</v>
      </c>
      <c r="S34" s="26">
        <v>305428</v>
      </c>
      <c r="T34" s="26">
        <v>268163</v>
      </c>
      <c r="U34" s="26">
        <v>851427</v>
      </c>
      <c r="V34" s="26">
        <v>3603344</v>
      </c>
      <c r="W34" s="26">
        <v>3748000</v>
      </c>
      <c r="X34" s="26">
        <v>-144656</v>
      </c>
      <c r="Y34" s="106">
        <v>-3.86</v>
      </c>
      <c r="Z34" s="121">
        <v>3748000</v>
      </c>
    </row>
    <row r="35" spans="1:26" ht="13.5">
      <c r="A35" s="104" t="s">
        <v>80</v>
      </c>
      <c r="B35" s="102"/>
      <c r="C35" s="121">
        <v>5130316</v>
      </c>
      <c r="D35" s="122">
        <v>552458</v>
      </c>
      <c r="E35" s="26">
        <v>3317000</v>
      </c>
      <c r="F35" s="26">
        <v>18802</v>
      </c>
      <c r="G35" s="26">
        <v>11134</v>
      </c>
      <c r="H35" s="26">
        <v>29830</v>
      </c>
      <c r="I35" s="26">
        <v>59766</v>
      </c>
      <c r="J35" s="26">
        <v>73158</v>
      </c>
      <c r="K35" s="26">
        <v>29662</v>
      </c>
      <c r="L35" s="26">
        <v>76535</v>
      </c>
      <c r="M35" s="26">
        <v>179355</v>
      </c>
      <c r="N35" s="26">
        <v>18803</v>
      </c>
      <c r="O35" s="26">
        <v>-117082</v>
      </c>
      <c r="P35" s="26">
        <v>22330</v>
      </c>
      <c r="Q35" s="26">
        <v>-75949</v>
      </c>
      <c r="R35" s="26">
        <v>57584</v>
      </c>
      <c r="S35" s="26">
        <v>44652</v>
      </c>
      <c r="T35" s="26">
        <v>-153373</v>
      </c>
      <c r="U35" s="26">
        <v>-51137</v>
      </c>
      <c r="V35" s="26">
        <v>112035</v>
      </c>
      <c r="W35" s="26">
        <v>3317000</v>
      </c>
      <c r="X35" s="26">
        <v>-3204965</v>
      </c>
      <c r="Y35" s="106">
        <v>-96.62</v>
      </c>
      <c r="Z35" s="121">
        <v>3317000</v>
      </c>
    </row>
    <row r="36" spans="1:26" ht="13.5">
      <c r="A36" s="104" t="s">
        <v>81</v>
      </c>
      <c r="B36" s="102"/>
      <c r="C36" s="121">
        <v>396306</v>
      </c>
      <c r="D36" s="122">
        <v>638781</v>
      </c>
      <c r="E36" s="26">
        <v>503000</v>
      </c>
      <c r="F36" s="26">
        <v>29426</v>
      </c>
      <c r="G36" s="26">
        <v>38540</v>
      </c>
      <c r="H36" s="26">
        <v>34016</v>
      </c>
      <c r="I36" s="26">
        <v>101982</v>
      </c>
      <c r="J36" s="26">
        <v>33070</v>
      </c>
      <c r="K36" s="26">
        <v>29930</v>
      </c>
      <c r="L36" s="26">
        <v>30446</v>
      </c>
      <c r="M36" s="26">
        <v>93446</v>
      </c>
      <c r="N36" s="26">
        <v>45817</v>
      </c>
      <c r="O36" s="26">
        <v>62800</v>
      </c>
      <c r="P36" s="26">
        <v>34247</v>
      </c>
      <c r="Q36" s="26">
        <v>142864</v>
      </c>
      <c r="R36" s="26">
        <v>47816</v>
      </c>
      <c r="S36" s="26">
        <v>41931</v>
      </c>
      <c r="T36" s="26">
        <v>49687</v>
      </c>
      <c r="U36" s="26">
        <v>139434</v>
      </c>
      <c r="V36" s="26">
        <v>477726</v>
      </c>
      <c r="W36" s="26">
        <v>503000</v>
      </c>
      <c r="X36" s="26">
        <v>-25274</v>
      </c>
      <c r="Y36" s="106">
        <v>-5.02</v>
      </c>
      <c r="Z36" s="121">
        <v>503000</v>
      </c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16263961</v>
      </c>
      <c r="D38" s="120">
        <f t="shared" si="7"/>
        <v>19553278</v>
      </c>
      <c r="E38" s="66">
        <f t="shared" si="7"/>
        <v>21597000</v>
      </c>
      <c r="F38" s="66">
        <f t="shared" si="7"/>
        <v>1838612</v>
      </c>
      <c r="G38" s="66">
        <f t="shared" si="7"/>
        <v>1478569</v>
      </c>
      <c r="H38" s="66">
        <f t="shared" si="7"/>
        <v>1788587</v>
      </c>
      <c r="I38" s="66">
        <f t="shared" si="7"/>
        <v>5105768</v>
      </c>
      <c r="J38" s="66">
        <f t="shared" si="7"/>
        <v>1718115</v>
      </c>
      <c r="K38" s="66">
        <f t="shared" si="7"/>
        <v>1689404</v>
      </c>
      <c r="L38" s="66">
        <f t="shared" si="7"/>
        <v>1501752</v>
      </c>
      <c r="M38" s="66">
        <f t="shared" si="7"/>
        <v>4909271</v>
      </c>
      <c r="N38" s="66">
        <f t="shared" si="7"/>
        <v>1775560</v>
      </c>
      <c r="O38" s="66">
        <f t="shared" si="7"/>
        <v>1662990</v>
      </c>
      <c r="P38" s="66">
        <f t="shared" si="7"/>
        <v>1804960</v>
      </c>
      <c r="Q38" s="66">
        <f t="shared" si="7"/>
        <v>5243510</v>
      </c>
      <c r="R38" s="66">
        <f t="shared" si="7"/>
        <v>2268869</v>
      </c>
      <c r="S38" s="66">
        <f t="shared" si="7"/>
        <v>2292079</v>
      </c>
      <c r="T38" s="66">
        <f t="shared" si="7"/>
        <v>2391415</v>
      </c>
      <c r="U38" s="66">
        <f t="shared" si="7"/>
        <v>6952363</v>
      </c>
      <c r="V38" s="66">
        <f t="shared" si="7"/>
        <v>22210912</v>
      </c>
      <c r="W38" s="66">
        <f t="shared" si="7"/>
        <v>21597000</v>
      </c>
      <c r="X38" s="66">
        <f t="shared" si="7"/>
        <v>613912</v>
      </c>
      <c r="Y38" s="103">
        <f>+IF(W38&lt;&gt;0,+(X38/W38)*100,0)</f>
        <v>2.8425799879612907</v>
      </c>
      <c r="Z38" s="119">
        <f>SUM(Z39:Z41)</f>
        <v>21597000</v>
      </c>
    </row>
    <row r="39" spans="1:26" ht="13.5">
      <c r="A39" s="104" t="s">
        <v>84</v>
      </c>
      <c r="B39" s="102"/>
      <c r="C39" s="121">
        <v>3378313</v>
      </c>
      <c r="D39" s="122">
        <v>3542312</v>
      </c>
      <c r="E39" s="26">
        <v>4149000</v>
      </c>
      <c r="F39" s="26">
        <v>212088</v>
      </c>
      <c r="G39" s="26">
        <v>125939</v>
      </c>
      <c r="H39" s="26">
        <v>154061</v>
      </c>
      <c r="I39" s="26">
        <v>492088</v>
      </c>
      <c r="J39" s="26">
        <v>165409</v>
      </c>
      <c r="K39" s="26">
        <v>186218</v>
      </c>
      <c r="L39" s="26">
        <v>174078</v>
      </c>
      <c r="M39" s="26">
        <v>525705</v>
      </c>
      <c r="N39" s="26">
        <v>207798</v>
      </c>
      <c r="O39" s="26">
        <v>189829</v>
      </c>
      <c r="P39" s="26">
        <v>210763</v>
      </c>
      <c r="Q39" s="26">
        <v>608390</v>
      </c>
      <c r="R39" s="26">
        <v>281962</v>
      </c>
      <c r="S39" s="26">
        <v>290408</v>
      </c>
      <c r="T39" s="26">
        <v>214467</v>
      </c>
      <c r="U39" s="26">
        <v>786837</v>
      </c>
      <c r="V39" s="26">
        <v>2413020</v>
      </c>
      <c r="W39" s="26">
        <v>4149000</v>
      </c>
      <c r="X39" s="26">
        <v>-1735980</v>
      </c>
      <c r="Y39" s="106">
        <v>-41.84</v>
      </c>
      <c r="Z39" s="121">
        <v>4149000</v>
      </c>
    </row>
    <row r="40" spans="1:26" ht="13.5">
      <c r="A40" s="104" t="s">
        <v>85</v>
      </c>
      <c r="B40" s="102"/>
      <c r="C40" s="121">
        <v>12885648</v>
      </c>
      <c r="D40" s="122">
        <v>16010966</v>
      </c>
      <c r="E40" s="26">
        <v>17448000</v>
      </c>
      <c r="F40" s="26">
        <v>1626524</v>
      </c>
      <c r="G40" s="26">
        <v>1352630</v>
      </c>
      <c r="H40" s="26">
        <v>1634526</v>
      </c>
      <c r="I40" s="26">
        <v>4613680</v>
      </c>
      <c r="J40" s="26">
        <v>1552706</v>
      </c>
      <c r="K40" s="26">
        <v>1503186</v>
      </c>
      <c r="L40" s="26">
        <v>1327674</v>
      </c>
      <c r="M40" s="26">
        <v>4383566</v>
      </c>
      <c r="N40" s="26">
        <v>1567762</v>
      </c>
      <c r="O40" s="26">
        <v>1473161</v>
      </c>
      <c r="P40" s="26">
        <v>1594197</v>
      </c>
      <c r="Q40" s="26">
        <v>4635120</v>
      </c>
      <c r="R40" s="26">
        <v>1986907</v>
      </c>
      <c r="S40" s="26">
        <v>2001671</v>
      </c>
      <c r="T40" s="26">
        <v>2176948</v>
      </c>
      <c r="U40" s="26">
        <v>6165526</v>
      </c>
      <c r="V40" s="26">
        <v>19797892</v>
      </c>
      <c r="W40" s="26">
        <v>17448000</v>
      </c>
      <c r="X40" s="26">
        <v>2349892</v>
      </c>
      <c r="Y40" s="106">
        <v>13.47</v>
      </c>
      <c r="Z40" s="121">
        <v>17448000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15771250</v>
      </c>
      <c r="D42" s="120">
        <f t="shared" si="8"/>
        <v>18822100</v>
      </c>
      <c r="E42" s="66">
        <f t="shared" si="8"/>
        <v>15232600</v>
      </c>
      <c r="F42" s="66">
        <f t="shared" si="8"/>
        <v>677710</v>
      </c>
      <c r="G42" s="66">
        <f t="shared" si="8"/>
        <v>623959</v>
      </c>
      <c r="H42" s="66">
        <f t="shared" si="8"/>
        <v>1590364</v>
      </c>
      <c r="I42" s="66">
        <f t="shared" si="8"/>
        <v>2892033</v>
      </c>
      <c r="J42" s="66">
        <f t="shared" si="8"/>
        <v>1157924</v>
      </c>
      <c r="K42" s="66">
        <f t="shared" si="8"/>
        <v>1460466</v>
      </c>
      <c r="L42" s="66">
        <f t="shared" si="8"/>
        <v>784587</v>
      </c>
      <c r="M42" s="66">
        <f t="shared" si="8"/>
        <v>3402977</v>
      </c>
      <c r="N42" s="66">
        <f t="shared" si="8"/>
        <v>1190052</v>
      </c>
      <c r="O42" s="66">
        <f t="shared" si="8"/>
        <v>-3002227</v>
      </c>
      <c r="P42" s="66">
        <f t="shared" si="8"/>
        <v>972545</v>
      </c>
      <c r="Q42" s="66">
        <f t="shared" si="8"/>
        <v>-839630</v>
      </c>
      <c r="R42" s="66">
        <f t="shared" si="8"/>
        <v>1364745</v>
      </c>
      <c r="S42" s="66">
        <f t="shared" si="8"/>
        <v>1812495</v>
      </c>
      <c r="T42" s="66">
        <f t="shared" si="8"/>
        <v>-5054853</v>
      </c>
      <c r="U42" s="66">
        <f t="shared" si="8"/>
        <v>-1877613</v>
      </c>
      <c r="V42" s="66">
        <f t="shared" si="8"/>
        <v>3577767</v>
      </c>
      <c r="W42" s="66">
        <f t="shared" si="8"/>
        <v>15232600</v>
      </c>
      <c r="X42" s="66">
        <f t="shared" si="8"/>
        <v>-11654833</v>
      </c>
      <c r="Y42" s="103">
        <f>+IF(W42&lt;&gt;0,+(X42/W42)*100,0)</f>
        <v>-76.51243385896038</v>
      </c>
      <c r="Z42" s="119">
        <f>SUM(Z43:Z46)</f>
        <v>15232600</v>
      </c>
    </row>
    <row r="43" spans="1:26" ht="13.5">
      <c r="A43" s="104" t="s">
        <v>88</v>
      </c>
      <c r="B43" s="102"/>
      <c r="C43" s="121">
        <v>7603189</v>
      </c>
      <c r="D43" s="122">
        <v>8122247</v>
      </c>
      <c r="E43" s="26">
        <v>7219500</v>
      </c>
      <c r="F43" s="26">
        <v>95294</v>
      </c>
      <c r="G43" s="26">
        <v>139026</v>
      </c>
      <c r="H43" s="26">
        <v>1002881</v>
      </c>
      <c r="I43" s="26">
        <v>1237201</v>
      </c>
      <c r="J43" s="26">
        <v>577731</v>
      </c>
      <c r="K43" s="26">
        <v>869209</v>
      </c>
      <c r="L43" s="26">
        <v>278665</v>
      </c>
      <c r="M43" s="26">
        <v>1725605</v>
      </c>
      <c r="N43" s="26">
        <v>573573</v>
      </c>
      <c r="O43" s="26">
        <v>-2400825</v>
      </c>
      <c r="P43" s="26">
        <v>547047</v>
      </c>
      <c r="Q43" s="26">
        <v>-1280205</v>
      </c>
      <c r="R43" s="26">
        <v>568746</v>
      </c>
      <c r="S43" s="26">
        <v>1009652</v>
      </c>
      <c r="T43" s="26">
        <v>-4387318</v>
      </c>
      <c r="U43" s="26">
        <v>-2808920</v>
      </c>
      <c r="V43" s="26">
        <v>-1126319</v>
      </c>
      <c r="W43" s="26">
        <v>7219500</v>
      </c>
      <c r="X43" s="26">
        <v>-8345819</v>
      </c>
      <c r="Y43" s="106">
        <v>-115.6</v>
      </c>
      <c r="Z43" s="121">
        <v>7219500</v>
      </c>
    </row>
    <row r="44" spans="1:26" ht="13.5">
      <c r="A44" s="104" t="s">
        <v>89</v>
      </c>
      <c r="B44" s="102"/>
      <c r="C44" s="121">
        <v>2669530</v>
      </c>
      <c r="D44" s="122">
        <v>4602953</v>
      </c>
      <c r="E44" s="26">
        <v>3154000</v>
      </c>
      <c r="F44" s="26">
        <v>131646</v>
      </c>
      <c r="G44" s="26">
        <v>78421</v>
      </c>
      <c r="H44" s="26">
        <v>156120</v>
      </c>
      <c r="I44" s="26">
        <v>366187</v>
      </c>
      <c r="J44" s="26">
        <v>154838</v>
      </c>
      <c r="K44" s="26">
        <v>147866</v>
      </c>
      <c r="L44" s="26">
        <v>147584</v>
      </c>
      <c r="M44" s="26">
        <v>450288</v>
      </c>
      <c r="N44" s="26">
        <v>186834</v>
      </c>
      <c r="O44" s="26">
        <v>7759</v>
      </c>
      <c r="P44" s="26">
        <v>144527</v>
      </c>
      <c r="Q44" s="26">
        <v>339120</v>
      </c>
      <c r="R44" s="26">
        <v>261469</v>
      </c>
      <c r="S44" s="26">
        <v>343372</v>
      </c>
      <c r="T44" s="26">
        <v>46118</v>
      </c>
      <c r="U44" s="26">
        <v>650959</v>
      </c>
      <c r="V44" s="26">
        <v>1806554</v>
      </c>
      <c r="W44" s="26">
        <v>3154000</v>
      </c>
      <c r="X44" s="26">
        <v>-1347446</v>
      </c>
      <c r="Y44" s="106">
        <v>-42.72</v>
      </c>
      <c r="Z44" s="121">
        <v>3154000</v>
      </c>
    </row>
    <row r="45" spans="1:26" ht="13.5">
      <c r="A45" s="104" t="s">
        <v>90</v>
      </c>
      <c r="B45" s="102"/>
      <c r="C45" s="123">
        <v>1664678</v>
      </c>
      <c r="D45" s="124">
        <v>1386274</v>
      </c>
      <c r="E45" s="125">
        <v>1347100</v>
      </c>
      <c r="F45" s="125">
        <v>125652</v>
      </c>
      <c r="G45" s="125">
        <v>114795</v>
      </c>
      <c r="H45" s="125">
        <v>106176</v>
      </c>
      <c r="I45" s="125">
        <v>346623</v>
      </c>
      <c r="J45" s="125">
        <v>92847</v>
      </c>
      <c r="K45" s="125">
        <v>100390</v>
      </c>
      <c r="L45" s="125">
        <v>89037</v>
      </c>
      <c r="M45" s="125">
        <v>282274</v>
      </c>
      <c r="N45" s="125">
        <v>117598</v>
      </c>
      <c r="O45" s="125">
        <v>107942</v>
      </c>
      <c r="P45" s="125">
        <v>106806</v>
      </c>
      <c r="Q45" s="125">
        <v>332346</v>
      </c>
      <c r="R45" s="125">
        <v>304011</v>
      </c>
      <c r="S45" s="125">
        <v>146538</v>
      </c>
      <c r="T45" s="125">
        <v>141986</v>
      </c>
      <c r="U45" s="125">
        <v>592535</v>
      </c>
      <c r="V45" s="125">
        <v>1553778</v>
      </c>
      <c r="W45" s="125">
        <v>1347100</v>
      </c>
      <c r="X45" s="125">
        <v>206678</v>
      </c>
      <c r="Y45" s="107">
        <v>15.34</v>
      </c>
      <c r="Z45" s="123">
        <v>1347100</v>
      </c>
    </row>
    <row r="46" spans="1:26" ht="13.5">
      <c r="A46" s="104" t="s">
        <v>91</v>
      </c>
      <c r="B46" s="102"/>
      <c r="C46" s="121">
        <v>3833853</v>
      </c>
      <c r="D46" s="122">
        <v>4710626</v>
      </c>
      <c r="E46" s="26">
        <v>3512000</v>
      </c>
      <c r="F46" s="26">
        <v>325118</v>
      </c>
      <c r="G46" s="26">
        <v>291717</v>
      </c>
      <c r="H46" s="26">
        <v>325187</v>
      </c>
      <c r="I46" s="26">
        <v>942022</v>
      </c>
      <c r="J46" s="26">
        <v>332508</v>
      </c>
      <c r="K46" s="26">
        <v>343001</v>
      </c>
      <c r="L46" s="26">
        <v>269301</v>
      </c>
      <c r="M46" s="26">
        <v>944810</v>
      </c>
      <c r="N46" s="26">
        <v>312047</v>
      </c>
      <c r="O46" s="26">
        <v>-717103</v>
      </c>
      <c r="P46" s="26">
        <v>174165</v>
      </c>
      <c r="Q46" s="26">
        <v>-230891</v>
      </c>
      <c r="R46" s="26">
        <v>230519</v>
      </c>
      <c r="S46" s="26">
        <v>312933</v>
      </c>
      <c r="T46" s="26">
        <v>-855639</v>
      </c>
      <c r="U46" s="26">
        <v>-312187</v>
      </c>
      <c r="V46" s="26">
        <v>1343754</v>
      </c>
      <c r="W46" s="26">
        <v>3512000</v>
      </c>
      <c r="X46" s="26">
        <v>-2168246</v>
      </c>
      <c r="Y46" s="106">
        <v>-61.74</v>
      </c>
      <c r="Z46" s="121">
        <v>3512000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120312059</v>
      </c>
      <c r="D48" s="139">
        <f t="shared" si="9"/>
        <v>135271001</v>
      </c>
      <c r="E48" s="39">
        <f t="shared" si="9"/>
        <v>136045700</v>
      </c>
      <c r="F48" s="39">
        <f t="shared" si="9"/>
        <v>7597270</v>
      </c>
      <c r="G48" s="39">
        <f t="shared" si="9"/>
        <v>8090881</v>
      </c>
      <c r="H48" s="39">
        <f t="shared" si="9"/>
        <v>8827929</v>
      </c>
      <c r="I48" s="39">
        <f t="shared" si="9"/>
        <v>24516080</v>
      </c>
      <c r="J48" s="39">
        <f t="shared" si="9"/>
        <v>8757399</v>
      </c>
      <c r="K48" s="39">
        <f t="shared" si="9"/>
        <v>8384547</v>
      </c>
      <c r="L48" s="39">
        <f t="shared" si="9"/>
        <v>7197288</v>
      </c>
      <c r="M48" s="39">
        <f t="shared" si="9"/>
        <v>24339234</v>
      </c>
      <c r="N48" s="39">
        <f t="shared" si="9"/>
        <v>16765841</v>
      </c>
      <c r="O48" s="39">
        <f t="shared" si="9"/>
        <v>4684266</v>
      </c>
      <c r="P48" s="39">
        <f t="shared" si="9"/>
        <v>7720138</v>
      </c>
      <c r="Q48" s="39">
        <f t="shared" si="9"/>
        <v>29170245</v>
      </c>
      <c r="R48" s="39">
        <f t="shared" si="9"/>
        <v>10151230</v>
      </c>
      <c r="S48" s="39">
        <f t="shared" si="9"/>
        <v>9030837</v>
      </c>
      <c r="T48" s="39">
        <f t="shared" si="9"/>
        <v>3888588</v>
      </c>
      <c r="U48" s="39">
        <f t="shared" si="9"/>
        <v>23070655</v>
      </c>
      <c r="V48" s="39">
        <f t="shared" si="9"/>
        <v>101096214</v>
      </c>
      <c r="W48" s="39">
        <f t="shared" si="9"/>
        <v>136045700</v>
      </c>
      <c r="X48" s="39">
        <f t="shared" si="9"/>
        <v>-34949486</v>
      </c>
      <c r="Y48" s="140">
        <f>+IF(W48&lt;&gt;0,+(X48/W48)*100,0)</f>
        <v>-25.689519036617842</v>
      </c>
      <c r="Z48" s="138">
        <f>+Z28+Z32+Z38+Z42+Z47</f>
        <v>136045700</v>
      </c>
    </row>
    <row r="49" spans="1:26" ht="13.5">
      <c r="A49" s="114" t="s">
        <v>48</v>
      </c>
      <c r="B49" s="115"/>
      <c r="C49" s="141">
        <f aca="true" t="shared" si="10" ref="C49:X49">+C25-C48</f>
        <v>21968323</v>
      </c>
      <c r="D49" s="142">
        <f t="shared" si="10"/>
        <v>62273999</v>
      </c>
      <c r="E49" s="143">
        <f t="shared" si="10"/>
        <v>47941500</v>
      </c>
      <c r="F49" s="143">
        <f t="shared" si="10"/>
        <v>38837071</v>
      </c>
      <c r="G49" s="143">
        <f t="shared" si="10"/>
        <v>2039433</v>
      </c>
      <c r="H49" s="143">
        <f t="shared" si="10"/>
        <v>-5792874</v>
      </c>
      <c r="I49" s="143">
        <f t="shared" si="10"/>
        <v>35083630</v>
      </c>
      <c r="J49" s="143">
        <f t="shared" si="10"/>
        <v>3172616</v>
      </c>
      <c r="K49" s="143">
        <f t="shared" si="10"/>
        <v>34212168</v>
      </c>
      <c r="L49" s="143">
        <f t="shared" si="10"/>
        <v>-2189880</v>
      </c>
      <c r="M49" s="143">
        <f t="shared" si="10"/>
        <v>35194904</v>
      </c>
      <c r="N49" s="143">
        <f t="shared" si="10"/>
        <v>-15162976</v>
      </c>
      <c r="O49" s="143">
        <f t="shared" si="10"/>
        <v>-576005</v>
      </c>
      <c r="P49" s="143">
        <f t="shared" si="10"/>
        <v>30589756</v>
      </c>
      <c r="Q49" s="143">
        <f t="shared" si="10"/>
        <v>14850775</v>
      </c>
      <c r="R49" s="143">
        <f t="shared" si="10"/>
        <v>-8164825</v>
      </c>
      <c r="S49" s="143">
        <f t="shared" si="10"/>
        <v>-7188298</v>
      </c>
      <c r="T49" s="143">
        <f t="shared" si="10"/>
        <v>-1195284</v>
      </c>
      <c r="U49" s="143">
        <f t="shared" si="10"/>
        <v>-16548407</v>
      </c>
      <c r="V49" s="143">
        <f t="shared" si="10"/>
        <v>68580902</v>
      </c>
      <c r="W49" s="143">
        <f>IF(E25=E48,0,W25-W48)</f>
        <v>47941500</v>
      </c>
      <c r="X49" s="143">
        <f t="shared" si="10"/>
        <v>20639402</v>
      </c>
      <c r="Y49" s="144">
        <f>+IF(W49&lt;&gt;0,+(X49/W49)*100,0)</f>
        <v>43.051222844508416</v>
      </c>
      <c r="Z49" s="141">
        <f>+Z25-Z48</f>
        <v>47941500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13254631</v>
      </c>
      <c r="D5" s="122">
        <v>16052000</v>
      </c>
      <c r="E5" s="26">
        <v>13000000</v>
      </c>
      <c r="F5" s="26">
        <v>1102829</v>
      </c>
      <c r="G5" s="26">
        <v>1100766</v>
      </c>
      <c r="H5" s="26">
        <v>1101613</v>
      </c>
      <c r="I5" s="26">
        <v>3305208</v>
      </c>
      <c r="J5" s="26">
        <v>1106392</v>
      </c>
      <c r="K5" s="26">
        <v>1102574</v>
      </c>
      <c r="L5" s="26">
        <v>1105553</v>
      </c>
      <c r="M5" s="26">
        <v>3314519</v>
      </c>
      <c r="N5" s="26">
        <v>1106131</v>
      </c>
      <c r="O5" s="26">
        <v>1123114</v>
      </c>
      <c r="P5" s="26">
        <v>1055059</v>
      </c>
      <c r="Q5" s="26">
        <v>3284304</v>
      </c>
      <c r="R5" s="26">
        <v>991343</v>
      </c>
      <c r="S5" s="26">
        <v>1013884</v>
      </c>
      <c r="T5" s="26">
        <v>1009606</v>
      </c>
      <c r="U5" s="26">
        <v>3014833</v>
      </c>
      <c r="V5" s="26">
        <v>12918864</v>
      </c>
      <c r="W5" s="26">
        <v>13000000</v>
      </c>
      <c r="X5" s="26">
        <v>-81136</v>
      </c>
      <c r="Y5" s="106">
        <v>-0.62</v>
      </c>
      <c r="Z5" s="121">
        <v>13000000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16218000</v>
      </c>
      <c r="E8" s="26">
        <v>9357000</v>
      </c>
      <c r="F8" s="26">
        <v>852452</v>
      </c>
      <c r="G8" s="26">
        <v>656217</v>
      </c>
      <c r="H8" s="26">
        <v>873540</v>
      </c>
      <c r="I8" s="26">
        <v>2382209</v>
      </c>
      <c r="J8" s="26">
        <v>806300</v>
      </c>
      <c r="K8" s="26">
        <v>755341</v>
      </c>
      <c r="L8" s="26">
        <v>734646</v>
      </c>
      <c r="M8" s="26">
        <v>2296287</v>
      </c>
      <c r="N8" s="26">
        <v>878973</v>
      </c>
      <c r="O8" s="26">
        <v>872812</v>
      </c>
      <c r="P8" s="26">
        <v>762853</v>
      </c>
      <c r="Q8" s="26">
        <v>2514638</v>
      </c>
      <c r="R8" s="26">
        <v>791899</v>
      </c>
      <c r="S8" s="26">
        <v>691306</v>
      </c>
      <c r="T8" s="26">
        <v>704454</v>
      </c>
      <c r="U8" s="26">
        <v>2187659</v>
      </c>
      <c r="V8" s="26">
        <v>9380793</v>
      </c>
      <c r="W8" s="26">
        <v>9357000</v>
      </c>
      <c r="X8" s="26">
        <v>23793</v>
      </c>
      <c r="Y8" s="106">
        <v>0.25</v>
      </c>
      <c r="Z8" s="121">
        <v>9357000</v>
      </c>
    </row>
    <row r="9" spans="1:26" ht="13.5">
      <c r="A9" s="159" t="s">
        <v>104</v>
      </c>
      <c r="B9" s="158" t="s">
        <v>95</v>
      </c>
      <c r="C9" s="121">
        <v>0</v>
      </c>
      <c r="D9" s="122">
        <v>1400000</v>
      </c>
      <c r="E9" s="26">
        <v>1730000</v>
      </c>
      <c r="F9" s="26">
        <v>144176</v>
      </c>
      <c r="G9" s="26">
        <v>143929</v>
      </c>
      <c r="H9" s="26">
        <v>144110</v>
      </c>
      <c r="I9" s="26">
        <v>432215</v>
      </c>
      <c r="J9" s="26">
        <v>144190</v>
      </c>
      <c r="K9" s="26">
        <v>144320</v>
      </c>
      <c r="L9" s="26">
        <v>144200</v>
      </c>
      <c r="M9" s="26">
        <v>432710</v>
      </c>
      <c r="N9" s="26">
        <v>142580</v>
      </c>
      <c r="O9" s="26">
        <v>144430</v>
      </c>
      <c r="P9" s="26">
        <v>144130</v>
      </c>
      <c r="Q9" s="26">
        <v>431140</v>
      </c>
      <c r="R9" s="26">
        <v>143930</v>
      </c>
      <c r="S9" s="26">
        <v>142307</v>
      </c>
      <c r="T9" s="26">
        <v>144040</v>
      </c>
      <c r="U9" s="26">
        <v>430277</v>
      </c>
      <c r="V9" s="26">
        <v>1726342</v>
      </c>
      <c r="W9" s="26">
        <v>1730000</v>
      </c>
      <c r="X9" s="26">
        <v>-3658</v>
      </c>
      <c r="Y9" s="106">
        <v>-0.21</v>
      </c>
      <c r="Z9" s="121">
        <v>1730000</v>
      </c>
    </row>
    <row r="10" spans="1:26" ht="13.5">
      <c r="A10" s="159" t="s">
        <v>105</v>
      </c>
      <c r="B10" s="158" t="s">
        <v>95</v>
      </c>
      <c r="C10" s="121">
        <v>3711181</v>
      </c>
      <c r="D10" s="122">
        <v>5914000</v>
      </c>
      <c r="E10" s="20">
        <v>3890000</v>
      </c>
      <c r="F10" s="20">
        <v>328882</v>
      </c>
      <c r="G10" s="20">
        <v>326436</v>
      </c>
      <c r="H10" s="20">
        <v>329358</v>
      </c>
      <c r="I10" s="20">
        <v>984676</v>
      </c>
      <c r="J10" s="20">
        <v>325947</v>
      </c>
      <c r="K10" s="20">
        <v>329071</v>
      </c>
      <c r="L10" s="20">
        <v>305304</v>
      </c>
      <c r="M10" s="20">
        <v>960322</v>
      </c>
      <c r="N10" s="20">
        <v>320870</v>
      </c>
      <c r="O10" s="20">
        <v>323974</v>
      </c>
      <c r="P10" s="20">
        <v>323020</v>
      </c>
      <c r="Q10" s="20">
        <v>967864</v>
      </c>
      <c r="R10" s="20">
        <v>322266</v>
      </c>
      <c r="S10" s="20">
        <v>323410</v>
      </c>
      <c r="T10" s="20">
        <v>319293</v>
      </c>
      <c r="U10" s="20">
        <v>964969</v>
      </c>
      <c r="V10" s="20">
        <v>3877831</v>
      </c>
      <c r="W10" s="20">
        <v>3890000</v>
      </c>
      <c r="X10" s="20">
        <v>-12169</v>
      </c>
      <c r="Y10" s="160">
        <v>-0.31</v>
      </c>
      <c r="Z10" s="96">
        <v>3890000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190843</v>
      </c>
      <c r="D12" s="122">
        <v>732000</v>
      </c>
      <c r="E12" s="26">
        <v>464300</v>
      </c>
      <c r="F12" s="26">
        <v>56306</v>
      </c>
      <c r="G12" s="26">
        <v>38178</v>
      </c>
      <c r="H12" s="26">
        <v>46568</v>
      </c>
      <c r="I12" s="26">
        <v>141052</v>
      </c>
      <c r="J12" s="26">
        <v>53874</v>
      </c>
      <c r="K12" s="26">
        <v>68660</v>
      </c>
      <c r="L12" s="26">
        <v>19502</v>
      </c>
      <c r="M12" s="26">
        <v>142036</v>
      </c>
      <c r="N12" s="26">
        <v>-9079</v>
      </c>
      <c r="O12" s="26">
        <v>-5806</v>
      </c>
      <c r="P12" s="26">
        <v>1567</v>
      </c>
      <c r="Q12" s="26">
        <v>-13318</v>
      </c>
      <c r="R12" s="26">
        <v>-8413</v>
      </c>
      <c r="S12" s="26">
        <v>-175</v>
      </c>
      <c r="T12" s="26">
        <v>619</v>
      </c>
      <c r="U12" s="26">
        <v>-7969</v>
      </c>
      <c r="V12" s="26">
        <v>261801</v>
      </c>
      <c r="W12" s="26">
        <v>464300</v>
      </c>
      <c r="X12" s="26">
        <v>-202499</v>
      </c>
      <c r="Y12" s="106">
        <v>-43.61</v>
      </c>
      <c r="Z12" s="121">
        <v>464300</v>
      </c>
    </row>
    <row r="13" spans="1:26" ht="13.5">
      <c r="A13" s="157" t="s">
        <v>108</v>
      </c>
      <c r="B13" s="161"/>
      <c r="C13" s="121">
        <v>797853</v>
      </c>
      <c r="D13" s="122">
        <v>1000000</v>
      </c>
      <c r="E13" s="26">
        <v>1246000</v>
      </c>
      <c r="F13" s="26">
        <v>593742</v>
      </c>
      <c r="G13" s="26">
        <v>154076</v>
      </c>
      <c r="H13" s="26">
        <v>161586</v>
      </c>
      <c r="I13" s="26">
        <v>909404</v>
      </c>
      <c r="J13" s="26">
        <v>110451</v>
      </c>
      <c r="K13" s="26">
        <v>-203368</v>
      </c>
      <c r="L13" s="26">
        <v>360241</v>
      </c>
      <c r="M13" s="26">
        <v>267324</v>
      </c>
      <c r="N13" s="26">
        <v>133828</v>
      </c>
      <c r="O13" s="26">
        <v>245421</v>
      </c>
      <c r="P13" s="26">
        <v>113886</v>
      </c>
      <c r="Q13" s="26">
        <v>493135</v>
      </c>
      <c r="R13" s="26">
        <v>165604</v>
      </c>
      <c r="S13" s="26">
        <v>152534</v>
      </c>
      <c r="T13" s="26">
        <v>8177</v>
      </c>
      <c r="U13" s="26">
        <v>326315</v>
      </c>
      <c r="V13" s="26">
        <v>1996178</v>
      </c>
      <c r="W13" s="26">
        <v>1246000</v>
      </c>
      <c r="X13" s="26">
        <v>750178</v>
      </c>
      <c r="Y13" s="106">
        <v>60.21</v>
      </c>
      <c r="Z13" s="121">
        <v>1246000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184740</v>
      </c>
      <c r="D16" s="122">
        <v>200000</v>
      </c>
      <c r="E16" s="26">
        <v>162000</v>
      </c>
      <c r="F16" s="26">
        <v>12747</v>
      </c>
      <c r="G16" s="26">
        <v>20614</v>
      </c>
      <c r="H16" s="26">
        <v>11658</v>
      </c>
      <c r="I16" s="26">
        <v>45019</v>
      </c>
      <c r="J16" s="26">
        <v>7781</v>
      </c>
      <c r="K16" s="26">
        <v>14210</v>
      </c>
      <c r="L16" s="26">
        <v>13947</v>
      </c>
      <c r="M16" s="26">
        <v>35938</v>
      </c>
      <c r="N16" s="26">
        <v>-6921</v>
      </c>
      <c r="O16" s="26">
        <v>-5553</v>
      </c>
      <c r="P16" s="26">
        <v>-2888</v>
      </c>
      <c r="Q16" s="26">
        <v>-15362</v>
      </c>
      <c r="R16" s="26">
        <v>-7694</v>
      </c>
      <c r="S16" s="26">
        <v>-4579</v>
      </c>
      <c r="T16" s="26">
        <v>-3978</v>
      </c>
      <c r="U16" s="26">
        <v>-16251</v>
      </c>
      <c r="V16" s="26">
        <v>49344</v>
      </c>
      <c r="W16" s="26">
        <v>162000</v>
      </c>
      <c r="X16" s="26">
        <v>-112656</v>
      </c>
      <c r="Y16" s="106">
        <v>-69.54</v>
      </c>
      <c r="Z16" s="121">
        <v>162000</v>
      </c>
    </row>
    <row r="17" spans="1:26" ht="13.5">
      <c r="A17" s="157" t="s">
        <v>112</v>
      </c>
      <c r="B17" s="161"/>
      <c r="C17" s="121">
        <v>3921052</v>
      </c>
      <c r="D17" s="122">
        <v>4000000</v>
      </c>
      <c r="E17" s="26">
        <v>934000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934000</v>
      </c>
      <c r="X17" s="26">
        <v>-934000</v>
      </c>
      <c r="Y17" s="106">
        <v>-100</v>
      </c>
      <c r="Z17" s="121">
        <v>934000</v>
      </c>
    </row>
    <row r="18" spans="1:26" ht="13.5">
      <c r="A18" s="159" t="s">
        <v>113</v>
      </c>
      <c r="B18" s="158"/>
      <c r="C18" s="121">
        <v>5940092</v>
      </c>
      <c r="D18" s="122">
        <v>800000</v>
      </c>
      <c r="E18" s="26">
        <v>4464000</v>
      </c>
      <c r="F18" s="26">
        <v>508257</v>
      </c>
      <c r="G18" s="26">
        <v>393787</v>
      </c>
      <c r="H18" s="26">
        <v>290320</v>
      </c>
      <c r="I18" s="26">
        <v>1192364</v>
      </c>
      <c r="J18" s="26">
        <v>320847</v>
      </c>
      <c r="K18" s="26">
        <v>530575</v>
      </c>
      <c r="L18" s="26">
        <v>655082</v>
      </c>
      <c r="M18" s="26">
        <v>1506504</v>
      </c>
      <c r="N18" s="26">
        <v>-909505</v>
      </c>
      <c r="O18" s="26">
        <v>1494005</v>
      </c>
      <c r="P18" s="26">
        <v>347362</v>
      </c>
      <c r="Q18" s="26">
        <v>931862</v>
      </c>
      <c r="R18" s="26">
        <v>-693152</v>
      </c>
      <c r="S18" s="26">
        <v>945612</v>
      </c>
      <c r="T18" s="26">
        <v>491341</v>
      </c>
      <c r="U18" s="26">
        <v>743801</v>
      </c>
      <c r="V18" s="26">
        <v>4374531</v>
      </c>
      <c r="W18" s="26">
        <v>4464000</v>
      </c>
      <c r="X18" s="26">
        <v>-89469</v>
      </c>
      <c r="Y18" s="106">
        <v>-2</v>
      </c>
      <c r="Z18" s="121">
        <v>4464000</v>
      </c>
    </row>
    <row r="19" spans="1:26" ht="13.5">
      <c r="A19" s="157" t="s">
        <v>33</v>
      </c>
      <c r="B19" s="161"/>
      <c r="C19" s="121">
        <v>85362848</v>
      </c>
      <c r="D19" s="122">
        <v>110497000</v>
      </c>
      <c r="E19" s="26">
        <v>110497000</v>
      </c>
      <c r="F19" s="26">
        <v>42686104</v>
      </c>
      <c r="G19" s="26">
        <v>750000</v>
      </c>
      <c r="H19" s="26">
        <v>0</v>
      </c>
      <c r="I19" s="26">
        <v>43436104</v>
      </c>
      <c r="J19" s="26">
        <v>0</v>
      </c>
      <c r="K19" s="26">
        <v>33348883</v>
      </c>
      <c r="L19" s="26">
        <v>0</v>
      </c>
      <c r="M19" s="26">
        <v>33348883</v>
      </c>
      <c r="N19" s="26">
        <v>0</v>
      </c>
      <c r="O19" s="26">
        <v>0</v>
      </c>
      <c r="P19" s="26">
        <v>25011663</v>
      </c>
      <c r="Q19" s="26">
        <v>25011663</v>
      </c>
      <c r="R19" s="26">
        <v>0</v>
      </c>
      <c r="S19" s="26">
        <v>0</v>
      </c>
      <c r="T19" s="26">
        <v>0</v>
      </c>
      <c r="U19" s="26">
        <v>0</v>
      </c>
      <c r="V19" s="26">
        <v>101796650</v>
      </c>
      <c r="W19" s="26">
        <v>110497000</v>
      </c>
      <c r="X19" s="26">
        <v>-8700350</v>
      </c>
      <c r="Y19" s="106">
        <v>-7.87</v>
      </c>
      <c r="Z19" s="121">
        <v>110497000</v>
      </c>
    </row>
    <row r="20" spans="1:26" ht="13.5">
      <c r="A20" s="157" t="s">
        <v>34</v>
      </c>
      <c r="B20" s="161" t="s">
        <v>95</v>
      </c>
      <c r="C20" s="121">
        <v>2235723</v>
      </c>
      <c r="D20" s="122">
        <v>1130000</v>
      </c>
      <c r="E20" s="20">
        <v>3340900</v>
      </c>
      <c r="F20" s="20">
        <v>148846</v>
      </c>
      <c r="G20" s="20">
        <v>146311</v>
      </c>
      <c r="H20" s="20">
        <v>76302</v>
      </c>
      <c r="I20" s="20">
        <v>371459</v>
      </c>
      <c r="J20" s="20">
        <v>54233</v>
      </c>
      <c r="K20" s="20">
        <v>411449</v>
      </c>
      <c r="L20" s="20">
        <v>-291067</v>
      </c>
      <c r="M20" s="20">
        <v>174615</v>
      </c>
      <c r="N20" s="20">
        <v>-54012</v>
      </c>
      <c r="O20" s="20">
        <v>-84136</v>
      </c>
      <c r="P20" s="20">
        <v>1051242</v>
      </c>
      <c r="Q20" s="20">
        <v>913094</v>
      </c>
      <c r="R20" s="20">
        <v>280622</v>
      </c>
      <c r="S20" s="20">
        <v>-1421760</v>
      </c>
      <c r="T20" s="20">
        <v>19752</v>
      </c>
      <c r="U20" s="20">
        <v>-1121386</v>
      </c>
      <c r="V20" s="20">
        <v>337782</v>
      </c>
      <c r="W20" s="20">
        <v>3340900</v>
      </c>
      <c r="X20" s="20">
        <v>-3003118</v>
      </c>
      <c r="Y20" s="160">
        <v>-89.89</v>
      </c>
      <c r="Z20" s="96">
        <v>3340900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115598963</v>
      </c>
      <c r="D22" s="165">
        <f t="shared" si="0"/>
        <v>157943000</v>
      </c>
      <c r="E22" s="166">
        <f t="shared" si="0"/>
        <v>149085200</v>
      </c>
      <c r="F22" s="166">
        <f t="shared" si="0"/>
        <v>46434341</v>
      </c>
      <c r="G22" s="166">
        <f t="shared" si="0"/>
        <v>3730314</v>
      </c>
      <c r="H22" s="166">
        <f t="shared" si="0"/>
        <v>3035055</v>
      </c>
      <c r="I22" s="166">
        <f t="shared" si="0"/>
        <v>53199710</v>
      </c>
      <c r="J22" s="166">
        <f t="shared" si="0"/>
        <v>2930015</v>
      </c>
      <c r="K22" s="166">
        <f t="shared" si="0"/>
        <v>36501715</v>
      </c>
      <c r="L22" s="166">
        <f t="shared" si="0"/>
        <v>3047408</v>
      </c>
      <c r="M22" s="166">
        <f t="shared" si="0"/>
        <v>42479138</v>
      </c>
      <c r="N22" s="166">
        <f t="shared" si="0"/>
        <v>1602865</v>
      </c>
      <c r="O22" s="166">
        <f t="shared" si="0"/>
        <v>4108261</v>
      </c>
      <c r="P22" s="166">
        <f t="shared" si="0"/>
        <v>28807894</v>
      </c>
      <c r="Q22" s="166">
        <f t="shared" si="0"/>
        <v>34519020</v>
      </c>
      <c r="R22" s="166">
        <f t="shared" si="0"/>
        <v>1986405</v>
      </c>
      <c r="S22" s="166">
        <f t="shared" si="0"/>
        <v>1842539</v>
      </c>
      <c r="T22" s="166">
        <f t="shared" si="0"/>
        <v>2693304</v>
      </c>
      <c r="U22" s="166">
        <f t="shared" si="0"/>
        <v>6522248</v>
      </c>
      <c r="V22" s="166">
        <f t="shared" si="0"/>
        <v>136720116</v>
      </c>
      <c r="W22" s="166">
        <f t="shared" si="0"/>
        <v>149085200</v>
      </c>
      <c r="X22" s="166">
        <f t="shared" si="0"/>
        <v>-12365084</v>
      </c>
      <c r="Y22" s="167">
        <f>+IF(W22&lt;&gt;0,+(X22/W22)*100,0)</f>
        <v>-8.29397150085991</v>
      </c>
      <c r="Z22" s="164">
        <f>SUM(Z5:Z21)</f>
        <v>149085200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59946308</v>
      </c>
      <c r="D25" s="122">
        <v>66829014</v>
      </c>
      <c r="E25" s="26">
        <v>63159300</v>
      </c>
      <c r="F25" s="26">
        <v>5736938</v>
      </c>
      <c r="G25" s="26">
        <v>4543491</v>
      </c>
      <c r="H25" s="26">
        <v>5233579</v>
      </c>
      <c r="I25" s="26">
        <v>15514008</v>
      </c>
      <c r="J25" s="26">
        <v>5130793</v>
      </c>
      <c r="K25" s="26">
        <v>5299706</v>
      </c>
      <c r="L25" s="26">
        <v>4608439</v>
      </c>
      <c r="M25" s="26">
        <v>15038938</v>
      </c>
      <c r="N25" s="26">
        <v>5217111</v>
      </c>
      <c r="O25" s="26">
        <v>5189219</v>
      </c>
      <c r="P25" s="26">
        <v>5144889</v>
      </c>
      <c r="Q25" s="26">
        <v>15551219</v>
      </c>
      <c r="R25" s="26">
        <v>5885612</v>
      </c>
      <c r="S25" s="26">
        <v>5655563</v>
      </c>
      <c r="T25" s="26">
        <v>5143722</v>
      </c>
      <c r="U25" s="26">
        <v>16684897</v>
      </c>
      <c r="V25" s="26">
        <v>62789062</v>
      </c>
      <c r="W25" s="26">
        <v>63159300</v>
      </c>
      <c r="X25" s="26">
        <v>-370238</v>
      </c>
      <c r="Y25" s="106">
        <v>-0.59</v>
      </c>
      <c r="Z25" s="121">
        <v>63159300</v>
      </c>
    </row>
    <row r="26" spans="1:26" ht="13.5">
      <c r="A26" s="159" t="s">
        <v>37</v>
      </c>
      <c r="B26" s="158"/>
      <c r="C26" s="121">
        <v>12255831</v>
      </c>
      <c r="D26" s="122">
        <v>13718987</v>
      </c>
      <c r="E26" s="26">
        <v>13276000</v>
      </c>
      <c r="F26" s="26">
        <v>1007142</v>
      </c>
      <c r="G26" s="26">
        <v>1007097</v>
      </c>
      <c r="H26" s="26">
        <v>1009307</v>
      </c>
      <c r="I26" s="26">
        <v>3023546</v>
      </c>
      <c r="J26" s="26">
        <v>1009306</v>
      </c>
      <c r="K26" s="26">
        <v>1009304</v>
      </c>
      <c r="L26" s="26">
        <v>1009306</v>
      </c>
      <c r="M26" s="26">
        <v>3027916</v>
      </c>
      <c r="N26" s="26">
        <v>1419314</v>
      </c>
      <c r="O26" s="26">
        <v>1101449</v>
      </c>
      <c r="P26" s="26">
        <v>1071430</v>
      </c>
      <c r="Q26" s="26">
        <v>3592193</v>
      </c>
      <c r="R26" s="26">
        <v>1131361</v>
      </c>
      <c r="S26" s="26">
        <v>746250</v>
      </c>
      <c r="T26" s="26">
        <v>1378413</v>
      </c>
      <c r="U26" s="26">
        <v>3256024</v>
      </c>
      <c r="V26" s="26">
        <v>12899679</v>
      </c>
      <c r="W26" s="26">
        <v>13276000</v>
      </c>
      <c r="X26" s="26">
        <v>-376321</v>
      </c>
      <c r="Y26" s="106">
        <v>-2.83</v>
      </c>
      <c r="Z26" s="121">
        <v>13276000</v>
      </c>
    </row>
    <row r="27" spans="1:26" ht="13.5">
      <c r="A27" s="159" t="s">
        <v>117</v>
      </c>
      <c r="B27" s="158" t="s">
        <v>98</v>
      </c>
      <c r="C27" s="121">
        <v>7862696</v>
      </c>
      <c r="D27" s="122">
        <v>11559000</v>
      </c>
      <c r="E27" s="26">
        <v>12574900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12574900</v>
      </c>
      <c r="X27" s="26">
        <v>-12574900</v>
      </c>
      <c r="Y27" s="106">
        <v>-100</v>
      </c>
      <c r="Z27" s="121">
        <v>12574900</v>
      </c>
    </row>
    <row r="28" spans="1:26" ht="13.5">
      <c r="A28" s="159" t="s">
        <v>38</v>
      </c>
      <c r="B28" s="158" t="s">
        <v>95</v>
      </c>
      <c r="C28" s="121">
        <v>14122016</v>
      </c>
      <c r="D28" s="122">
        <v>4552000</v>
      </c>
      <c r="E28" s="26">
        <v>14122000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8237845</v>
      </c>
      <c r="O28" s="26">
        <v>0</v>
      </c>
      <c r="P28" s="26">
        <v>0</v>
      </c>
      <c r="Q28" s="26">
        <v>8237845</v>
      </c>
      <c r="R28" s="26">
        <v>0</v>
      </c>
      <c r="S28" s="26">
        <v>0</v>
      </c>
      <c r="T28" s="26">
        <v>0</v>
      </c>
      <c r="U28" s="26">
        <v>0</v>
      </c>
      <c r="V28" s="26">
        <v>8237845</v>
      </c>
      <c r="W28" s="26">
        <v>14122000</v>
      </c>
      <c r="X28" s="26">
        <v>-5884155</v>
      </c>
      <c r="Y28" s="106">
        <v>-41.67</v>
      </c>
      <c r="Z28" s="121">
        <v>14122000</v>
      </c>
    </row>
    <row r="29" spans="1:26" ht="13.5">
      <c r="A29" s="159" t="s">
        <v>39</v>
      </c>
      <c r="B29" s="158"/>
      <c r="C29" s="121">
        <v>0</v>
      </c>
      <c r="D29" s="122">
        <v>137000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3053000</v>
      </c>
      <c r="E32" s="26">
        <v>0</v>
      </c>
      <c r="F32" s="26">
        <v>190635</v>
      </c>
      <c r="G32" s="26">
        <v>423288</v>
      </c>
      <c r="H32" s="26">
        <v>159979</v>
      </c>
      <c r="I32" s="26">
        <v>773902</v>
      </c>
      <c r="J32" s="26">
        <v>199317</v>
      </c>
      <c r="K32" s="26">
        <v>97103</v>
      </c>
      <c r="L32" s="26">
        <v>97103</v>
      </c>
      <c r="M32" s="26">
        <v>393523</v>
      </c>
      <c r="N32" s="26">
        <v>97103</v>
      </c>
      <c r="O32" s="26">
        <v>-926193</v>
      </c>
      <c r="P32" s="26">
        <v>2554</v>
      </c>
      <c r="Q32" s="26">
        <v>-826536</v>
      </c>
      <c r="R32" s="26">
        <v>0</v>
      </c>
      <c r="S32" s="26">
        <v>0</v>
      </c>
      <c r="T32" s="26">
        <v>-1056225</v>
      </c>
      <c r="U32" s="26">
        <v>-1056225</v>
      </c>
      <c r="V32" s="26">
        <v>-715336</v>
      </c>
      <c r="W32" s="26">
        <v>0</v>
      </c>
      <c r="X32" s="26">
        <v>-715336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26125208</v>
      </c>
      <c r="D34" s="122">
        <v>35422000</v>
      </c>
      <c r="E34" s="26">
        <v>32913500</v>
      </c>
      <c r="F34" s="26">
        <v>662555</v>
      </c>
      <c r="G34" s="26">
        <v>2117005</v>
      </c>
      <c r="H34" s="26">
        <v>2425064</v>
      </c>
      <c r="I34" s="26">
        <v>5204624</v>
      </c>
      <c r="J34" s="26">
        <v>2417983</v>
      </c>
      <c r="K34" s="26">
        <v>1978434</v>
      </c>
      <c r="L34" s="26">
        <v>1482440</v>
      </c>
      <c r="M34" s="26">
        <v>5878857</v>
      </c>
      <c r="N34" s="26">
        <v>1794468</v>
      </c>
      <c r="O34" s="26">
        <v>-680209</v>
      </c>
      <c r="P34" s="26">
        <v>1501265</v>
      </c>
      <c r="Q34" s="26">
        <v>2615524</v>
      </c>
      <c r="R34" s="26">
        <v>3134257</v>
      </c>
      <c r="S34" s="26">
        <v>2629024</v>
      </c>
      <c r="T34" s="26">
        <v>-1577322</v>
      </c>
      <c r="U34" s="26">
        <v>4185959</v>
      </c>
      <c r="V34" s="26">
        <v>17884964</v>
      </c>
      <c r="W34" s="26">
        <v>32913500</v>
      </c>
      <c r="X34" s="26">
        <v>-15028536</v>
      </c>
      <c r="Y34" s="106">
        <v>-45.66</v>
      </c>
      <c r="Z34" s="121">
        <v>32913500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120312059</v>
      </c>
      <c r="D36" s="165">
        <f t="shared" si="1"/>
        <v>135271001</v>
      </c>
      <c r="E36" s="166">
        <f t="shared" si="1"/>
        <v>136045700</v>
      </c>
      <c r="F36" s="166">
        <f t="shared" si="1"/>
        <v>7597270</v>
      </c>
      <c r="G36" s="166">
        <f t="shared" si="1"/>
        <v>8090881</v>
      </c>
      <c r="H36" s="166">
        <f t="shared" si="1"/>
        <v>8827929</v>
      </c>
      <c r="I36" s="166">
        <f t="shared" si="1"/>
        <v>24516080</v>
      </c>
      <c r="J36" s="166">
        <f t="shared" si="1"/>
        <v>8757399</v>
      </c>
      <c r="K36" s="166">
        <f t="shared" si="1"/>
        <v>8384547</v>
      </c>
      <c r="L36" s="166">
        <f t="shared" si="1"/>
        <v>7197288</v>
      </c>
      <c r="M36" s="166">
        <f t="shared" si="1"/>
        <v>24339234</v>
      </c>
      <c r="N36" s="166">
        <f t="shared" si="1"/>
        <v>16765841</v>
      </c>
      <c r="O36" s="166">
        <f t="shared" si="1"/>
        <v>4684266</v>
      </c>
      <c r="P36" s="166">
        <f t="shared" si="1"/>
        <v>7720138</v>
      </c>
      <c r="Q36" s="166">
        <f t="shared" si="1"/>
        <v>29170245</v>
      </c>
      <c r="R36" s="166">
        <f t="shared" si="1"/>
        <v>10151230</v>
      </c>
      <c r="S36" s="166">
        <f t="shared" si="1"/>
        <v>9030837</v>
      </c>
      <c r="T36" s="166">
        <f t="shared" si="1"/>
        <v>3888588</v>
      </c>
      <c r="U36" s="166">
        <f t="shared" si="1"/>
        <v>23070655</v>
      </c>
      <c r="V36" s="166">
        <f t="shared" si="1"/>
        <v>101096214</v>
      </c>
      <c r="W36" s="166">
        <f t="shared" si="1"/>
        <v>136045700</v>
      </c>
      <c r="X36" s="166">
        <f t="shared" si="1"/>
        <v>-34949486</v>
      </c>
      <c r="Y36" s="167">
        <f>+IF(W36&lt;&gt;0,+(X36/W36)*100,0)</f>
        <v>-25.689519036617842</v>
      </c>
      <c r="Z36" s="164">
        <f>SUM(Z25:Z35)</f>
        <v>136045700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-4713096</v>
      </c>
      <c r="D38" s="176">
        <f t="shared" si="2"/>
        <v>22671999</v>
      </c>
      <c r="E38" s="72">
        <f t="shared" si="2"/>
        <v>13039500</v>
      </c>
      <c r="F38" s="72">
        <f t="shared" si="2"/>
        <v>38837071</v>
      </c>
      <c r="G38" s="72">
        <f t="shared" si="2"/>
        <v>-4360567</v>
      </c>
      <c r="H38" s="72">
        <f t="shared" si="2"/>
        <v>-5792874</v>
      </c>
      <c r="I38" s="72">
        <f t="shared" si="2"/>
        <v>28683630</v>
      </c>
      <c r="J38" s="72">
        <f t="shared" si="2"/>
        <v>-5827384</v>
      </c>
      <c r="K38" s="72">
        <f t="shared" si="2"/>
        <v>28117168</v>
      </c>
      <c r="L38" s="72">
        <f t="shared" si="2"/>
        <v>-4149880</v>
      </c>
      <c r="M38" s="72">
        <f t="shared" si="2"/>
        <v>18139904</v>
      </c>
      <c r="N38" s="72">
        <f t="shared" si="2"/>
        <v>-15162976</v>
      </c>
      <c r="O38" s="72">
        <f t="shared" si="2"/>
        <v>-576005</v>
      </c>
      <c r="P38" s="72">
        <f t="shared" si="2"/>
        <v>21087756</v>
      </c>
      <c r="Q38" s="72">
        <f t="shared" si="2"/>
        <v>5348775</v>
      </c>
      <c r="R38" s="72">
        <f t="shared" si="2"/>
        <v>-8164825</v>
      </c>
      <c r="S38" s="72">
        <f t="shared" si="2"/>
        <v>-7188298</v>
      </c>
      <c r="T38" s="72">
        <f t="shared" si="2"/>
        <v>-1195284</v>
      </c>
      <c r="U38" s="72">
        <f t="shared" si="2"/>
        <v>-16548407</v>
      </c>
      <c r="V38" s="72">
        <f t="shared" si="2"/>
        <v>35623902</v>
      </c>
      <c r="W38" s="72">
        <f>IF(E22=E36,0,W22-W36)</f>
        <v>13039500</v>
      </c>
      <c r="X38" s="72">
        <f t="shared" si="2"/>
        <v>22584402</v>
      </c>
      <c r="Y38" s="177">
        <f>+IF(W38&lt;&gt;0,+(X38/W38)*100,0)</f>
        <v>173.19990797193142</v>
      </c>
      <c r="Z38" s="175">
        <f>+Z22-Z36</f>
        <v>13039500</v>
      </c>
    </row>
    <row r="39" spans="1:26" ht="13.5">
      <c r="A39" s="157" t="s">
        <v>45</v>
      </c>
      <c r="B39" s="161"/>
      <c r="C39" s="121">
        <v>26681419</v>
      </c>
      <c r="D39" s="122">
        <v>39602000</v>
      </c>
      <c r="E39" s="26">
        <v>34902000</v>
      </c>
      <c r="F39" s="26">
        <v>0</v>
      </c>
      <c r="G39" s="26">
        <v>6400000</v>
      </c>
      <c r="H39" s="26">
        <v>0</v>
      </c>
      <c r="I39" s="26">
        <v>6400000</v>
      </c>
      <c r="J39" s="26">
        <v>9000000</v>
      </c>
      <c r="K39" s="26">
        <v>6095000</v>
      </c>
      <c r="L39" s="26">
        <v>1960000</v>
      </c>
      <c r="M39" s="26">
        <v>17055000</v>
      </c>
      <c r="N39" s="26">
        <v>0</v>
      </c>
      <c r="O39" s="26">
        <v>0</v>
      </c>
      <c r="P39" s="26">
        <v>9502000</v>
      </c>
      <c r="Q39" s="26">
        <v>9502000</v>
      </c>
      <c r="R39" s="26">
        <v>0</v>
      </c>
      <c r="S39" s="26">
        <v>0</v>
      </c>
      <c r="T39" s="26">
        <v>0</v>
      </c>
      <c r="U39" s="26">
        <v>0</v>
      </c>
      <c r="V39" s="26">
        <v>32957000</v>
      </c>
      <c r="W39" s="26">
        <v>34902000</v>
      </c>
      <c r="X39" s="26">
        <v>-1945000</v>
      </c>
      <c r="Y39" s="106">
        <v>-5.57</v>
      </c>
      <c r="Z39" s="121">
        <v>34902000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21968323</v>
      </c>
      <c r="D42" s="183">
        <f t="shared" si="3"/>
        <v>62273999</v>
      </c>
      <c r="E42" s="54">
        <f t="shared" si="3"/>
        <v>47941500</v>
      </c>
      <c r="F42" s="54">
        <f t="shared" si="3"/>
        <v>38837071</v>
      </c>
      <c r="G42" s="54">
        <f t="shared" si="3"/>
        <v>2039433</v>
      </c>
      <c r="H42" s="54">
        <f t="shared" si="3"/>
        <v>-5792874</v>
      </c>
      <c r="I42" s="54">
        <f t="shared" si="3"/>
        <v>35083630</v>
      </c>
      <c r="J42" s="54">
        <f t="shared" si="3"/>
        <v>3172616</v>
      </c>
      <c r="K42" s="54">
        <f t="shared" si="3"/>
        <v>34212168</v>
      </c>
      <c r="L42" s="54">
        <f t="shared" si="3"/>
        <v>-2189880</v>
      </c>
      <c r="M42" s="54">
        <f t="shared" si="3"/>
        <v>35194904</v>
      </c>
      <c r="N42" s="54">
        <f t="shared" si="3"/>
        <v>-15162976</v>
      </c>
      <c r="O42" s="54">
        <f t="shared" si="3"/>
        <v>-576005</v>
      </c>
      <c r="P42" s="54">
        <f t="shared" si="3"/>
        <v>30589756</v>
      </c>
      <c r="Q42" s="54">
        <f t="shared" si="3"/>
        <v>14850775</v>
      </c>
      <c r="R42" s="54">
        <f t="shared" si="3"/>
        <v>-8164825</v>
      </c>
      <c r="S42" s="54">
        <f t="shared" si="3"/>
        <v>-7188298</v>
      </c>
      <c r="T42" s="54">
        <f t="shared" si="3"/>
        <v>-1195284</v>
      </c>
      <c r="U42" s="54">
        <f t="shared" si="3"/>
        <v>-16548407</v>
      </c>
      <c r="V42" s="54">
        <f t="shared" si="3"/>
        <v>68580902</v>
      </c>
      <c r="W42" s="54">
        <f t="shared" si="3"/>
        <v>47941500</v>
      </c>
      <c r="X42" s="54">
        <f t="shared" si="3"/>
        <v>20639402</v>
      </c>
      <c r="Y42" s="184">
        <f>+IF(W42&lt;&gt;0,+(X42/W42)*100,0)</f>
        <v>43.051222844508416</v>
      </c>
      <c r="Z42" s="182">
        <f>SUM(Z38:Z41)</f>
        <v>47941500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21968323</v>
      </c>
      <c r="D44" s="187">
        <f t="shared" si="4"/>
        <v>62273999</v>
      </c>
      <c r="E44" s="43">
        <f t="shared" si="4"/>
        <v>47941500</v>
      </c>
      <c r="F44" s="43">
        <f t="shared" si="4"/>
        <v>38837071</v>
      </c>
      <c r="G44" s="43">
        <f t="shared" si="4"/>
        <v>2039433</v>
      </c>
      <c r="H44" s="43">
        <f t="shared" si="4"/>
        <v>-5792874</v>
      </c>
      <c r="I44" s="43">
        <f t="shared" si="4"/>
        <v>35083630</v>
      </c>
      <c r="J44" s="43">
        <f t="shared" si="4"/>
        <v>3172616</v>
      </c>
      <c r="K44" s="43">
        <f t="shared" si="4"/>
        <v>34212168</v>
      </c>
      <c r="L44" s="43">
        <f t="shared" si="4"/>
        <v>-2189880</v>
      </c>
      <c r="M44" s="43">
        <f t="shared" si="4"/>
        <v>35194904</v>
      </c>
      <c r="N44" s="43">
        <f t="shared" si="4"/>
        <v>-15162976</v>
      </c>
      <c r="O44" s="43">
        <f t="shared" si="4"/>
        <v>-576005</v>
      </c>
      <c r="P44" s="43">
        <f t="shared" si="4"/>
        <v>30589756</v>
      </c>
      <c r="Q44" s="43">
        <f t="shared" si="4"/>
        <v>14850775</v>
      </c>
      <c r="R44" s="43">
        <f t="shared" si="4"/>
        <v>-8164825</v>
      </c>
      <c r="S44" s="43">
        <f t="shared" si="4"/>
        <v>-7188298</v>
      </c>
      <c r="T44" s="43">
        <f t="shared" si="4"/>
        <v>-1195284</v>
      </c>
      <c r="U44" s="43">
        <f t="shared" si="4"/>
        <v>-16548407</v>
      </c>
      <c r="V44" s="43">
        <f t="shared" si="4"/>
        <v>68580902</v>
      </c>
      <c r="W44" s="43">
        <f t="shared" si="4"/>
        <v>47941500</v>
      </c>
      <c r="X44" s="43">
        <f t="shared" si="4"/>
        <v>20639402</v>
      </c>
      <c r="Y44" s="188">
        <f>+IF(W44&lt;&gt;0,+(X44/W44)*100,0)</f>
        <v>43.051222844508416</v>
      </c>
      <c r="Z44" s="186">
        <f>+Z42-Z43</f>
        <v>47941500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21968323</v>
      </c>
      <c r="D46" s="183">
        <f t="shared" si="5"/>
        <v>62273999</v>
      </c>
      <c r="E46" s="54">
        <f t="shared" si="5"/>
        <v>47941500</v>
      </c>
      <c r="F46" s="54">
        <f t="shared" si="5"/>
        <v>38837071</v>
      </c>
      <c r="G46" s="54">
        <f t="shared" si="5"/>
        <v>2039433</v>
      </c>
      <c r="H46" s="54">
        <f t="shared" si="5"/>
        <v>-5792874</v>
      </c>
      <c r="I46" s="54">
        <f t="shared" si="5"/>
        <v>35083630</v>
      </c>
      <c r="J46" s="54">
        <f t="shared" si="5"/>
        <v>3172616</v>
      </c>
      <c r="K46" s="54">
        <f t="shared" si="5"/>
        <v>34212168</v>
      </c>
      <c r="L46" s="54">
        <f t="shared" si="5"/>
        <v>-2189880</v>
      </c>
      <c r="M46" s="54">
        <f t="shared" si="5"/>
        <v>35194904</v>
      </c>
      <c r="N46" s="54">
        <f t="shared" si="5"/>
        <v>-15162976</v>
      </c>
      <c r="O46" s="54">
        <f t="shared" si="5"/>
        <v>-576005</v>
      </c>
      <c r="P46" s="54">
        <f t="shared" si="5"/>
        <v>30589756</v>
      </c>
      <c r="Q46" s="54">
        <f t="shared" si="5"/>
        <v>14850775</v>
      </c>
      <c r="R46" s="54">
        <f t="shared" si="5"/>
        <v>-8164825</v>
      </c>
      <c r="S46" s="54">
        <f t="shared" si="5"/>
        <v>-7188298</v>
      </c>
      <c r="T46" s="54">
        <f t="shared" si="5"/>
        <v>-1195284</v>
      </c>
      <c r="U46" s="54">
        <f t="shared" si="5"/>
        <v>-16548407</v>
      </c>
      <c r="V46" s="54">
        <f t="shared" si="5"/>
        <v>68580902</v>
      </c>
      <c r="W46" s="54">
        <f t="shared" si="5"/>
        <v>47941500</v>
      </c>
      <c r="X46" s="54">
        <f t="shared" si="5"/>
        <v>20639402</v>
      </c>
      <c r="Y46" s="184">
        <f>+IF(W46&lt;&gt;0,+(X46/W46)*100,0)</f>
        <v>43.051222844508416</v>
      </c>
      <c r="Z46" s="182">
        <f>SUM(Z44:Z45)</f>
        <v>47941500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21968323</v>
      </c>
      <c r="D48" s="194">
        <f t="shared" si="6"/>
        <v>62273999</v>
      </c>
      <c r="E48" s="195">
        <f t="shared" si="6"/>
        <v>47941500</v>
      </c>
      <c r="F48" s="195">
        <f t="shared" si="6"/>
        <v>38837071</v>
      </c>
      <c r="G48" s="196">
        <f t="shared" si="6"/>
        <v>2039433</v>
      </c>
      <c r="H48" s="196">
        <f t="shared" si="6"/>
        <v>-5792874</v>
      </c>
      <c r="I48" s="196">
        <f t="shared" si="6"/>
        <v>35083630</v>
      </c>
      <c r="J48" s="196">
        <f t="shared" si="6"/>
        <v>3172616</v>
      </c>
      <c r="K48" s="196">
        <f t="shared" si="6"/>
        <v>34212168</v>
      </c>
      <c r="L48" s="195">
        <f t="shared" si="6"/>
        <v>-2189880</v>
      </c>
      <c r="M48" s="195">
        <f t="shared" si="6"/>
        <v>35194904</v>
      </c>
      <c r="N48" s="196">
        <f t="shared" si="6"/>
        <v>-15162976</v>
      </c>
      <c r="O48" s="196">
        <f t="shared" si="6"/>
        <v>-576005</v>
      </c>
      <c r="P48" s="196">
        <f t="shared" si="6"/>
        <v>30589756</v>
      </c>
      <c r="Q48" s="196">
        <f t="shared" si="6"/>
        <v>14850775</v>
      </c>
      <c r="R48" s="196">
        <f t="shared" si="6"/>
        <v>-8164825</v>
      </c>
      <c r="S48" s="195">
        <f t="shared" si="6"/>
        <v>-7188298</v>
      </c>
      <c r="T48" s="195">
        <f t="shared" si="6"/>
        <v>-1195284</v>
      </c>
      <c r="U48" s="196">
        <f t="shared" si="6"/>
        <v>-16548407</v>
      </c>
      <c r="V48" s="196">
        <f t="shared" si="6"/>
        <v>68580902</v>
      </c>
      <c r="W48" s="196">
        <f t="shared" si="6"/>
        <v>47941500</v>
      </c>
      <c r="X48" s="196">
        <f t="shared" si="6"/>
        <v>20639402</v>
      </c>
      <c r="Y48" s="197">
        <f>+IF(W48&lt;&gt;0,+(X48/W48)*100,0)</f>
        <v>43.051222844508416</v>
      </c>
      <c r="Z48" s="198">
        <f>SUM(Z46:Z47)</f>
        <v>47941500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34062248</v>
      </c>
      <c r="D5" s="120">
        <f t="shared" si="0"/>
        <v>13944000</v>
      </c>
      <c r="E5" s="66">
        <f t="shared" si="0"/>
        <v>4344000</v>
      </c>
      <c r="F5" s="66">
        <f t="shared" si="0"/>
        <v>0</v>
      </c>
      <c r="G5" s="66">
        <f t="shared" si="0"/>
        <v>1635</v>
      </c>
      <c r="H5" s="66">
        <f t="shared" si="0"/>
        <v>139018</v>
      </c>
      <c r="I5" s="66">
        <f t="shared" si="0"/>
        <v>140653</v>
      </c>
      <c r="J5" s="66">
        <f t="shared" si="0"/>
        <v>0</v>
      </c>
      <c r="K5" s="66">
        <f t="shared" si="0"/>
        <v>38702</v>
      </c>
      <c r="L5" s="66">
        <f t="shared" si="0"/>
        <v>297632</v>
      </c>
      <c r="M5" s="66">
        <f t="shared" si="0"/>
        <v>336334</v>
      </c>
      <c r="N5" s="66">
        <f t="shared" si="0"/>
        <v>27465</v>
      </c>
      <c r="O5" s="66">
        <f t="shared" si="0"/>
        <v>1644832</v>
      </c>
      <c r="P5" s="66">
        <f t="shared" si="0"/>
        <v>35825</v>
      </c>
      <c r="Q5" s="66">
        <f t="shared" si="0"/>
        <v>1708122</v>
      </c>
      <c r="R5" s="66">
        <f t="shared" si="0"/>
        <v>1926526</v>
      </c>
      <c r="S5" s="66">
        <f t="shared" si="0"/>
        <v>79080</v>
      </c>
      <c r="T5" s="66">
        <f t="shared" si="0"/>
        <v>1733062</v>
      </c>
      <c r="U5" s="66">
        <f t="shared" si="0"/>
        <v>3738668</v>
      </c>
      <c r="V5" s="66">
        <f t="shared" si="0"/>
        <v>5923777</v>
      </c>
      <c r="W5" s="66">
        <f t="shared" si="0"/>
        <v>4344000</v>
      </c>
      <c r="X5" s="66">
        <f t="shared" si="0"/>
        <v>1579777</v>
      </c>
      <c r="Y5" s="103">
        <f>+IF(W5&lt;&gt;0,+(X5/W5)*100,0)</f>
        <v>36.366873848987105</v>
      </c>
      <c r="Z5" s="119">
        <f>SUM(Z6:Z8)</f>
        <v>4344000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/>
      <c r="Z6" s="28"/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>
        <v>34062248</v>
      </c>
      <c r="D8" s="122">
        <v>13944000</v>
      </c>
      <c r="E8" s="26">
        <v>4344000</v>
      </c>
      <c r="F8" s="26"/>
      <c r="G8" s="26">
        <v>1635</v>
      </c>
      <c r="H8" s="26">
        <v>139018</v>
      </c>
      <c r="I8" s="26">
        <v>140653</v>
      </c>
      <c r="J8" s="26"/>
      <c r="K8" s="26">
        <v>38702</v>
      </c>
      <c r="L8" s="26">
        <v>297632</v>
      </c>
      <c r="M8" s="26">
        <v>336334</v>
      </c>
      <c r="N8" s="26">
        <v>27465</v>
      </c>
      <c r="O8" s="26">
        <v>1644832</v>
      </c>
      <c r="P8" s="26">
        <v>35825</v>
      </c>
      <c r="Q8" s="26">
        <v>1708122</v>
      </c>
      <c r="R8" s="26">
        <v>1926526</v>
      </c>
      <c r="S8" s="26">
        <v>79080</v>
      </c>
      <c r="T8" s="26">
        <v>1733062</v>
      </c>
      <c r="U8" s="26">
        <v>3738668</v>
      </c>
      <c r="V8" s="26">
        <v>5923777</v>
      </c>
      <c r="W8" s="26">
        <v>4344000</v>
      </c>
      <c r="X8" s="26">
        <v>1579777</v>
      </c>
      <c r="Y8" s="106">
        <v>36.37</v>
      </c>
      <c r="Z8" s="28">
        <v>4344000</v>
      </c>
    </row>
    <row r="9" spans="1:26" ht="13.5">
      <c r="A9" s="101" t="s">
        <v>77</v>
      </c>
      <c r="B9" s="102"/>
      <c r="C9" s="119">
        <f aca="true" t="shared" si="1" ref="C9:X9">SUM(C10:C14)</f>
        <v>25331916</v>
      </c>
      <c r="D9" s="120">
        <f t="shared" si="1"/>
        <v>4500000</v>
      </c>
      <c r="E9" s="66">
        <f t="shared" si="1"/>
        <v>10763500</v>
      </c>
      <c r="F9" s="66">
        <f t="shared" si="1"/>
        <v>0</v>
      </c>
      <c r="G9" s="66">
        <f t="shared" si="1"/>
        <v>6825</v>
      </c>
      <c r="H9" s="66">
        <f t="shared" si="1"/>
        <v>0</v>
      </c>
      <c r="I9" s="66">
        <f t="shared" si="1"/>
        <v>6825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31591</v>
      </c>
      <c r="O9" s="66">
        <f t="shared" si="1"/>
        <v>0</v>
      </c>
      <c r="P9" s="66">
        <f t="shared" si="1"/>
        <v>939222</v>
      </c>
      <c r="Q9" s="66">
        <f t="shared" si="1"/>
        <v>970813</v>
      </c>
      <c r="R9" s="66">
        <f t="shared" si="1"/>
        <v>728178</v>
      </c>
      <c r="S9" s="66">
        <f t="shared" si="1"/>
        <v>43502</v>
      </c>
      <c r="T9" s="66">
        <f t="shared" si="1"/>
        <v>440676</v>
      </c>
      <c r="U9" s="66">
        <f t="shared" si="1"/>
        <v>1212356</v>
      </c>
      <c r="V9" s="66">
        <f t="shared" si="1"/>
        <v>2189994</v>
      </c>
      <c r="W9" s="66">
        <f t="shared" si="1"/>
        <v>10763500</v>
      </c>
      <c r="X9" s="66">
        <f t="shared" si="1"/>
        <v>-8573506</v>
      </c>
      <c r="Y9" s="103">
        <f>+IF(W9&lt;&gt;0,+(X9/W9)*100,0)</f>
        <v>-79.65351419148047</v>
      </c>
      <c r="Z9" s="68">
        <f>SUM(Z10:Z14)</f>
        <v>10763500</v>
      </c>
    </row>
    <row r="10" spans="1:26" ht="13.5">
      <c r="A10" s="104" t="s">
        <v>78</v>
      </c>
      <c r="B10" s="102"/>
      <c r="C10" s="121"/>
      <c r="D10" s="122"/>
      <c r="E10" s="26">
        <v>6621500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v>6621500</v>
      </c>
      <c r="X10" s="26">
        <v>-6621500</v>
      </c>
      <c r="Y10" s="106">
        <v>-100</v>
      </c>
      <c r="Z10" s="28">
        <v>6621500</v>
      </c>
    </row>
    <row r="11" spans="1:26" ht="13.5">
      <c r="A11" s="104" t="s">
        <v>79</v>
      </c>
      <c r="B11" s="102"/>
      <c r="C11" s="121">
        <v>25331916</v>
      </c>
      <c r="D11" s="122">
        <v>4500000</v>
      </c>
      <c r="E11" s="26">
        <v>4000000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>
        <v>902118</v>
      </c>
      <c r="Q11" s="26">
        <v>902118</v>
      </c>
      <c r="R11" s="26">
        <v>728178</v>
      </c>
      <c r="S11" s="26"/>
      <c r="T11" s="26">
        <v>435176</v>
      </c>
      <c r="U11" s="26">
        <v>1163354</v>
      </c>
      <c r="V11" s="26">
        <v>2065472</v>
      </c>
      <c r="W11" s="26">
        <v>4000000</v>
      </c>
      <c r="X11" s="26">
        <v>-1934528</v>
      </c>
      <c r="Y11" s="106">
        <v>-48.36</v>
      </c>
      <c r="Z11" s="28">
        <v>4000000</v>
      </c>
    </row>
    <row r="12" spans="1:26" ht="13.5">
      <c r="A12" s="104" t="s">
        <v>80</v>
      </c>
      <c r="B12" s="102"/>
      <c r="C12" s="121"/>
      <c r="D12" s="122"/>
      <c r="E12" s="26"/>
      <c r="F12" s="26"/>
      <c r="G12" s="26">
        <v>6825</v>
      </c>
      <c r="H12" s="26"/>
      <c r="I12" s="26">
        <v>6825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>
        <v>6825</v>
      </c>
      <c r="W12" s="26"/>
      <c r="X12" s="26">
        <v>6825</v>
      </c>
      <c r="Y12" s="106"/>
      <c r="Z12" s="28"/>
    </row>
    <row r="13" spans="1:26" ht="13.5">
      <c r="A13" s="104" t="s">
        <v>81</v>
      </c>
      <c r="B13" s="102"/>
      <c r="C13" s="121"/>
      <c r="D13" s="122"/>
      <c r="E13" s="26">
        <v>142000</v>
      </c>
      <c r="F13" s="26"/>
      <c r="G13" s="26"/>
      <c r="H13" s="26"/>
      <c r="I13" s="26"/>
      <c r="J13" s="26"/>
      <c r="K13" s="26"/>
      <c r="L13" s="26"/>
      <c r="M13" s="26"/>
      <c r="N13" s="26">
        <v>31591</v>
      </c>
      <c r="O13" s="26"/>
      <c r="P13" s="26">
        <v>37104</v>
      </c>
      <c r="Q13" s="26">
        <v>68695</v>
      </c>
      <c r="R13" s="26"/>
      <c r="S13" s="26">
        <v>43502</v>
      </c>
      <c r="T13" s="26">
        <v>5500</v>
      </c>
      <c r="U13" s="26">
        <v>49002</v>
      </c>
      <c r="V13" s="26">
        <v>117697</v>
      </c>
      <c r="W13" s="26">
        <v>142000</v>
      </c>
      <c r="X13" s="26">
        <v>-24303</v>
      </c>
      <c r="Y13" s="106">
        <v>-17.11</v>
      </c>
      <c r="Z13" s="28">
        <v>142000</v>
      </c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287813590</v>
      </c>
      <c r="D15" s="120">
        <f t="shared" si="2"/>
        <v>32182000</v>
      </c>
      <c r="E15" s="66">
        <f t="shared" si="2"/>
        <v>30356000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495651</v>
      </c>
      <c r="K15" s="66">
        <f t="shared" si="2"/>
        <v>168257</v>
      </c>
      <c r="L15" s="66">
        <f t="shared" si="2"/>
        <v>1031543</v>
      </c>
      <c r="M15" s="66">
        <f t="shared" si="2"/>
        <v>1695451</v>
      </c>
      <c r="N15" s="66">
        <f t="shared" si="2"/>
        <v>694190</v>
      </c>
      <c r="O15" s="66">
        <f t="shared" si="2"/>
        <v>1322076</v>
      </c>
      <c r="P15" s="66">
        <f t="shared" si="2"/>
        <v>769289</v>
      </c>
      <c r="Q15" s="66">
        <f t="shared" si="2"/>
        <v>2785555</v>
      </c>
      <c r="R15" s="66">
        <f t="shared" si="2"/>
        <v>212784</v>
      </c>
      <c r="S15" s="66">
        <f t="shared" si="2"/>
        <v>989332</v>
      </c>
      <c r="T15" s="66">
        <f t="shared" si="2"/>
        <v>10079886</v>
      </c>
      <c r="U15" s="66">
        <f t="shared" si="2"/>
        <v>11282002</v>
      </c>
      <c r="V15" s="66">
        <f t="shared" si="2"/>
        <v>15763008</v>
      </c>
      <c r="W15" s="66">
        <f t="shared" si="2"/>
        <v>30356000</v>
      </c>
      <c r="X15" s="66">
        <f t="shared" si="2"/>
        <v>-14592992</v>
      </c>
      <c r="Y15" s="103">
        <f>+IF(W15&lt;&gt;0,+(X15/W15)*100,0)</f>
        <v>-48.07284227170906</v>
      </c>
      <c r="Z15" s="68">
        <f>SUM(Z16:Z18)</f>
        <v>30356000</v>
      </c>
    </row>
    <row r="16" spans="1:26" ht="13.5">
      <c r="A16" s="104" t="s">
        <v>84</v>
      </c>
      <c r="B16" s="102"/>
      <c r="C16" s="121"/>
      <c r="D16" s="122"/>
      <c r="E16" s="26">
        <v>5165000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>
        <v>5165000</v>
      </c>
      <c r="X16" s="26">
        <v>-5165000</v>
      </c>
      <c r="Y16" s="106">
        <v>-100</v>
      </c>
      <c r="Z16" s="28">
        <v>5165000</v>
      </c>
    </row>
    <row r="17" spans="1:26" ht="13.5">
      <c r="A17" s="104" t="s">
        <v>85</v>
      </c>
      <c r="B17" s="102"/>
      <c r="C17" s="121">
        <v>287813590</v>
      </c>
      <c r="D17" s="122">
        <v>32182000</v>
      </c>
      <c r="E17" s="26">
        <v>25191000</v>
      </c>
      <c r="F17" s="26"/>
      <c r="G17" s="26"/>
      <c r="H17" s="26"/>
      <c r="I17" s="26"/>
      <c r="J17" s="26">
        <v>495651</v>
      </c>
      <c r="K17" s="26">
        <v>168257</v>
      </c>
      <c r="L17" s="26">
        <v>1031543</v>
      </c>
      <c r="M17" s="26">
        <v>1695451</v>
      </c>
      <c r="N17" s="26">
        <v>694190</v>
      </c>
      <c r="O17" s="26">
        <v>1322076</v>
      </c>
      <c r="P17" s="26">
        <v>769289</v>
      </c>
      <c r="Q17" s="26">
        <v>2785555</v>
      </c>
      <c r="R17" s="26">
        <v>212784</v>
      </c>
      <c r="S17" s="26">
        <v>989332</v>
      </c>
      <c r="T17" s="26">
        <v>10079886</v>
      </c>
      <c r="U17" s="26">
        <v>11282002</v>
      </c>
      <c r="V17" s="26">
        <v>15763008</v>
      </c>
      <c r="W17" s="26">
        <v>25191000</v>
      </c>
      <c r="X17" s="26">
        <v>-9427992</v>
      </c>
      <c r="Y17" s="106">
        <v>-37.43</v>
      </c>
      <c r="Z17" s="28">
        <v>25191000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11500000</v>
      </c>
      <c r="E19" s="66">
        <f t="shared" si="3"/>
        <v>10900000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277050</v>
      </c>
      <c r="K19" s="66">
        <f t="shared" si="3"/>
        <v>0</v>
      </c>
      <c r="L19" s="66">
        <f t="shared" si="3"/>
        <v>259396</v>
      </c>
      <c r="M19" s="66">
        <f t="shared" si="3"/>
        <v>536446</v>
      </c>
      <c r="N19" s="66">
        <f t="shared" si="3"/>
        <v>0</v>
      </c>
      <c r="O19" s="66">
        <f t="shared" si="3"/>
        <v>64078</v>
      </c>
      <c r="P19" s="66">
        <f t="shared" si="3"/>
        <v>1719459</v>
      </c>
      <c r="Q19" s="66">
        <f t="shared" si="3"/>
        <v>1783537</v>
      </c>
      <c r="R19" s="66">
        <f t="shared" si="3"/>
        <v>0</v>
      </c>
      <c r="S19" s="66">
        <f t="shared" si="3"/>
        <v>2229518</v>
      </c>
      <c r="T19" s="66">
        <f t="shared" si="3"/>
        <v>3857113</v>
      </c>
      <c r="U19" s="66">
        <f t="shared" si="3"/>
        <v>6086631</v>
      </c>
      <c r="V19" s="66">
        <f t="shared" si="3"/>
        <v>8406614</v>
      </c>
      <c r="W19" s="66">
        <f t="shared" si="3"/>
        <v>10900000</v>
      </c>
      <c r="X19" s="66">
        <f t="shared" si="3"/>
        <v>-2493386</v>
      </c>
      <c r="Y19" s="103">
        <f>+IF(W19&lt;&gt;0,+(X19/W19)*100,0)</f>
        <v>-22.875100917431194</v>
      </c>
      <c r="Z19" s="68">
        <f>SUM(Z20:Z23)</f>
        <v>10900000</v>
      </c>
    </row>
    <row r="20" spans="1:26" ht="13.5">
      <c r="A20" s="104" t="s">
        <v>88</v>
      </c>
      <c r="B20" s="102"/>
      <c r="C20" s="121"/>
      <c r="D20" s="122">
        <v>10000000</v>
      </c>
      <c r="E20" s="26">
        <v>10750000</v>
      </c>
      <c r="F20" s="26"/>
      <c r="G20" s="26"/>
      <c r="H20" s="26"/>
      <c r="I20" s="26"/>
      <c r="J20" s="26">
        <v>277050</v>
      </c>
      <c r="K20" s="26"/>
      <c r="L20" s="26">
        <v>259396</v>
      </c>
      <c r="M20" s="26">
        <v>536446</v>
      </c>
      <c r="N20" s="26"/>
      <c r="O20" s="26">
        <v>64078</v>
      </c>
      <c r="P20" s="26">
        <v>1719459</v>
      </c>
      <c r="Q20" s="26">
        <v>1783537</v>
      </c>
      <c r="R20" s="26"/>
      <c r="S20" s="26">
        <v>2229518</v>
      </c>
      <c r="T20" s="26">
        <v>3857113</v>
      </c>
      <c r="U20" s="26">
        <v>6086631</v>
      </c>
      <c r="V20" s="26">
        <v>8406614</v>
      </c>
      <c r="W20" s="26">
        <v>10750000</v>
      </c>
      <c r="X20" s="26">
        <v>-2343386</v>
      </c>
      <c r="Y20" s="106">
        <v>-21.8</v>
      </c>
      <c r="Z20" s="28">
        <v>10750000</v>
      </c>
    </row>
    <row r="21" spans="1:26" ht="13.5">
      <c r="A21" s="104" t="s">
        <v>89</v>
      </c>
      <c r="B21" s="102"/>
      <c r="C21" s="121"/>
      <c r="D21" s="122"/>
      <c r="E21" s="26">
        <v>150000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>
        <v>150000</v>
      </c>
      <c r="X21" s="26">
        <v>-150000</v>
      </c>
      <c r="Y21" s="106">
        <v>-100</v>
      </c>
      <c r="Z21" s="28">
        <v>150000</v>
      </c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>
        <v>1500000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>
        <v>11324044</v>
      </c>
      <c r="D24" s="120">
        <v>6200000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>
        <v>611029</v>
      </c>
      <c r="P24" s="66"/>
      <c r="Q24" s="66">
        <v>611029</v>
      </c>
      <c r="R24" s="66">
        <v>351263</v>
      </c>
      <c r="S24" s="66">
        <v>641557</v>
      </c>
      <c r="T24" s="66">
        <v>1022734</v>
      </c>
      <c r="U24" s="66">
        <v>2015554</v>
      </c>
      <c r="V24" s="66">
        <v>2626583</v>
      </c>
      <c r="W24" s="66"/>
      <c r="X24" s="66">
        <v>2626583</v>
      </c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358531798</v>
      </c>
      <c r="D25" s="206">
        <f t="shared" si="4"/>
        <v>68326000</v>
      </c>
      <c r="E25" s="195">
        <f t="shared" si="4"/>
        <v>56363500</v>
      </c>
      <c r="F25" s="195">
        <f t="shared" si="4"/>
        <v>0</v>
      </c>
      <c r="G25" s="195">
        <f t="shared" si="4"/>
        <v>8460</v>
      </c>
      <c r="H25" s="195">
        <f t="shared" si="4"/>
        <v>139018</v>
      </c>
      <c r="I25" s="195">
        <f t="shared" si="4"/>
        <v>147478</v>
      </c>
      <c r="J25" s="195">
        <f t="shared" si="4"/>
        <v>772701</v>
      </c>
      <c r="K25" s="195">
        <f t="shared" si="4"/>
        <v>206959</v>
      </c>
      <c r="L25" s="195">
        <f t="shared" si="4"/>
        <v>1588571</v>
      </c>
      <c r="M25" s="195">
        <f t="shared" si="4"/>
        <v>2568231</v>
      </c>
      <c r="N25" s="195">
        <f t="shared" si="4"/>
        <v>753246</v>
      </c>
      <c r="O25" s="195">
        <f t="shared" si="4"/>
        <v>3642015</v>
      </c>
      <c r="P25" s="195">
        <f t="shared" si="4"/>
        <v>3463795</v>
      </c>
      <c r="Q25" s="195">
        <f t="shared" si="4"/>
        <v>7859056</v>
      </c>
      <c r="R25" s="195">
        <f t="shared" si="4"/>
        <v>3218751</v>
      </c>
      <c r="S25" s="195">
        <f t="shared" si="4"/>
        <v>3982989</v>
      </c>
      <c r="T25" s="195">
        <f t="shared" si="4"/>
        <v>17133471</v>
      </c>
      <c r="U25" s="195">
        <f t="shared" si="4"/>
        <v>24335211</v>
      </c>
      <c r="V25" s="195">
        <f t="shared" si="4"/>
        <v>34909976</v>
      </c>
      <c r="W25" s="195">
        <f t="shared" si="4"/>
        <v>56363500</v>
      </c>
      <c r="X25" s="195">
        <f t="shared" si="4"/>
        <v>-21453524</v>
      </c>
      <c r="Y25" s="207">
        <f>+IF(W25&lt;&gt;0,+(X25/W25)*100,0)</f>
        <v>-38.06279595837732</v>
      </c>
      <c r="Z25" s="208">
        <f>+Z5+Z9+Z15+Z19+Z24</f>
        <v>56363500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123336286</v>
      </c>
      <c r="D28" s="122">
        <v>68326000</v>
      </c>
      <c r="E28" s="26">
        <v>56363500</v>
      </c>
      <c r="F28" s="26"/>
      <c r="G28" s="26">
        <v>8460</v>
      </c>
      <c r="H28" s="26">
        <v>139018</v>
      </c>
      <c r="I28" s="26">
        <v>147478</v>
      </c>
      <c r="J28" s="26">
        <v>772701</v>
      </c>
      <c r="K28" s="26">
        <v>206959</v>
      </c>
      <c r="L28" s="26">
        <v>1588571</v>
      </c>
      <c r="M28" s="26">
        <v>2568231</v>
      </c>
      <c r="N28" s="26">
        <v>721655</v>
      </c>
      <c r="O28" s="26">
        <v>3642015</v>
      </c>
      <c r="P28" s="26">
        <v>3426691</v>
      </c>
      <c r="Q28" s="26">
        <v>7790361</v>
      </c>
      <c r="R28" s="26">
        <v>3218751</v>
      </c>
      <c r="S28" s="26">
        <v>3939487</v>
      </c>
      <c r="T28" s="26">
        <v>17127971</v>
      </c>
      <c r="U28" s="26">
        <v>24286209</v>
      </c>
      <c r="V28" s="26">
        <v>34792279</v>
      </c>
      <c r="W28" s="26">
        <v>56363500</v>
      </c>
      <c r="X28" s="26">
        <v>-21571221</v>
      </c>
      <c r="Y28" s="106">
        <v>-38.27</v>
      </c>
      <c r="Z28" s="121">
        <v>56363500</v>
      </c>
    </row>
    <row r="29" spans="1:26" ht="13.5">
      <c r="A29" s="210" t="s">
        <v>137</v>
      </c>
      <c r="B29" s="102"/>
      <c r="C29" s="121">
        <v>25331916</v>
      </c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148668202</v>
      </c>
      <c r="D32" s="187">
        <f t="shared" si="5"/>
        <v>68326000</v>
      </c>
      <c r="E32" s="43">
        <f t="shared" si="5"/>
        <v>56363500</v>
      </c>
      <c r="F32" s="43">
        <f t="shared" si="5"/>
        <v>0</v>
      </c>
      <c r="G32" s="43">
        <f t="shared" si="5"/>
        <v>8460</v>
      </c>
      <c r="H32" s="43">
        <f t="shared" si="5"/>
        <v>139018</v>
      </c>
      <c r="I32" s="43">
        <f t="shared" si="5"/>
        <v>147478</v>
      </c>
      <c r="J32" s="43">
        <f t="shared" si="5"/>
        <v>772701</v>
      </c>
      <c r="K32" s="43">
        <f t="shared" si="5"/>
        <v>206959</v>
      </c>
      <c r="L32" s="43">
        <f t="shared" si="5"/>
        <v>1588571</v>
      </c>
      <c r="M32" s="43">
        <f t="shared" si="5"/>
        <v>2568231</v>
      </c>
      <c r="N32" s="43">
        <f t="shared" si="5"/>
        <v>721655</v>
      </c>
      <c r="O32" s="43">
        <f t="shared" si="5"/>
        <v>3642015</v>
      </c>
      <c r="P32" s="43">
        <f t="shared" si="5"/>
        <v>3426691</v>
      </c>
      <c r="Q32" s="43">
        <f t="shared" si="5"/>
        <v>7790361</v>
      </c>
      <c r="R32" s="43">
        <f t="shared" si="5"/>
        <v>3218751</v>
      </c>
      <c r="S32" s="43">
        <f t="shared" si="5"/>
        <v>3939487</v>
      </c>
      <c r="T32" s="43">
        <f t="shared" si="5"/>
        <v>17127971</v>
      </c>
      <c r="U32" s="43">
        <f t="shared" si="5"/>
        <v>24286209</v>
      </c>
      <c r="V32" s="43">
        <f t="shared" si="5"/>
        <v>34792279</v>
      </c>
      <c r="W32" s="43">
        <f t="shared" si="5"/>
        <v>56363500</v>
      </c>
      <c r="X32" s="43">
        <f t="shared" si="5"/>
        <v>-21571221</v>
      </c>
      <c r="Y32" s="188">
        <f>+IF(W32&lt;&gt;0,+(X32/W32)*100,0)</f>
        <v>-38.271613721646105</v>
      </c>
      <c r="Z32" s="45">
        <f>SUM(Z28:Z31)</f>
        <v>56363500</v>
      </c>
    </row>
    <row r="33" spans="1:26" ht="13.5">
      <c r="A33" s="213" t="s">
        <v>50</v>
      </c>
      <c r="B33" s="102" t="s">
        <v>140</v>
      </c>
      <c r="C33" s="121">
        <v>209863596</v>
      </c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358531798</v>
      </c>
      <c r="D36" s="194">
        <f t="shared" si="6"/>
        <v>68326000</v>
      </c>
      <c r="E36" s="196">
        <f t="shared" si="6"/>
        <v>56363500</v>
      </c>
      <c r="F36" s="196">
        <f t="shared" si="6"/>
        <v>0</v>
      </c>
      <c r="G36" s="196">
        <f t="shared" si="6"/>
        <v>8460</v>
      </c>
      <c r="H36" s="196">
        <f t="shared" si="6"/>
        <v>139018</v>
      </c>
      <c r="I36" s="196">
        <f t="shared" si="6"/>
        <v>147478</v>
      </c>
      <c r="J36" s="196">
        <f t="shared" si="6"/>
        <v>772701</v>
      </c>
      <c r="K36" s="196">
        <f t="shared" si="6"/>
        <v>206959</v>
      </c>
      <c r="L36" s="196">
        <f t="shared" si="6"/>
        <v>1588571</v>
      </c>
      <c r="M36" s="196">
        <f t="shared" si="6"/>
        <v>2568231</v>
      </c>
      <c r="N36" s="196">
        <f t="shared" si="6"/>
        <v>721655</v>
      </c>
      <c r="O36" s="196">
        <f t="shared" si="6"/>
        <v>3642015</v>
      </c>
      <c r="P36" s="196">
        <f t="shared" si="6"/>
        <v>3426691</v>
      </c>
      <c r="Q36" s="196">
        <f t="shared" si="6"/>
        <v>7790361</v>
      </c>
      <c r="R36" s="196">
        <f t="shared" si="6"/>
        <v>3218751</v>
      </c>
      <c r="S36" s="196">
        <f t="shared" si="6"/>
        <v>3939487</v>
      </c>
      <c r="T36" s="196">
        <f t="shared" si="6"/>
        <v>17127971</v>
      </c>
      <c r="U36" s="196">
        <f t="shared" si="6"/>
        <v>24286209</v>
      </c>
      <c r="V36" s="196">
        <f t="shared" si="6"/>
        <v>34792279</v>
      </c>
      <c r="W36" s="196">
        <f t="shared" si="6"/>
        <v>56363500</v>
      </c>
      <c r="X36" s="196">
        <f t="shared" si="6"/>
        <v>-21571221</v>
      </c>
      <c r="Y36" s="197">
        <f>+IF(W36&lt;&gt;0,+(X36/W36)*100,0)</f>
        <v>-38.271613721646105</v>
      </c>
      <c r="Z36" s="215">
        <f>SUM(Z32:Z35)</f>
        <v>56363500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3048185</v>
      </c>
      <c r="D6" s="25">
        <v>680000</v>
      </c>
      <c r="E6" s="26">
        <v>53596437</v>
      </c>
      <c r="F6" s="26">
        <v>34559574</v>
      </c>
      <c r="G6" s="26">
        <v>35724718</v>
      </c>
      <c r="H6" s="26">
        <v>29241930</v>
      </c>
      <c r="I6" s="26">
        <v>99526222</v>
      </c>
      <c r="J6" s="26">
        <v>29925197</v>
      </c>
      <c r="K6" s="26">
        <v>63614816</v>
      </c>
      <c r="L6" s="26">
        <v>57130985</v>
      </c>
      <c r="M6" s="26">
        <v>150670998</v>
      </c>
      <c r="N6" s="26">
        <v>53596437</v>
      </c>
      <c r="O6" s="26">
        <v>46310322</v>
      </c>
      <c r="P6" s="26">
        <v>69582494</v>
      </c>
      <c r="Q6" s="26">
        <v>169489253</v>
      </c>
      <c r="R6" s="26">
        <v>58837574</v>
      </c>
      <c r="S6" s="26">
        <v>43492554</v>
      </c>
      <c r="T6" s="26">
        <v>24330893</v>
      </c>
      <c r="U6" s="26">
        <v>126661021</v>
      </c>
      <c r="V6" s="26">
        <v>546347494</v>
      </c>
      <c r="W6" s="26">
        <v>53596437</v>
      </c>
      <c r="X6" s="26">
        <v>492751057</v>
      </c>
      <c r="Y6" s="106">
        <v>919.37</v>
      </c>
      <c r="Z6" s="28">
        <v>53596437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>
        <v>3656941</v>
      </c>
      <c r="D8" s="25">
        <v>6542000</v>
      </c>
      <c r="E8" s="26">
        <v>59187995</v>
      </c>
      <c r="F8" s="26">
        <v>4059070</v>
      </c>
      <c r="G8" s="26">
        <v>5346875</v>
      </c>
      <c r="H8" s="26">
        <v>6878998</v>
      </c>
      <c r="I8" s="26">
        <v>16284943</v>
      </c>
      <c r="J8" s="26">
        <v>7681823</v>
      </c>
      <c r="K8" s="26">
        <v>8967050</v>
      </c>
      <c r="L8" s="26">
        <v>9944396</v>
      </c>
      <c r="M8" s="26">
        <v>26593269</v>
      </c>
      <c r="N8" s="26">
        <v>59187995</v>
      </c>
      <c r="O8" s="26">
        <v>2880828</v>
      </c>
      <c r="P8" s="26">
        <v>60531924</v>
      </c>
      <c r="Q8" s="26">
        <v>122600747</v>
      </c>
      <c r="R8" s="26">
        <v>61386842</v>
      </c>
      <c r="S8" s="26">
        <v>60520792</v>
      </c>
      <c r="T8" s="26">
        <v>61052433</v>
      </c>
      <c r="U8" s="26">
        <v>182960067</v>
      </c>
      <c r="V8" s="26">
        <v>348439026</v>
      </c>
      <c r="W8" s="26">
        <v>59187995</v>
      </c>
      <c r="X8" s="26">
        <v>289251031</v>
      </c>
      <c r="Y8" s="106">
        <v>488.7</v>
      </c>
      <c r="Z8" s="28">
        <v>59187995</v>
      </c>
    </row>
    <row r="9" spans="1:26" ht="13.5">
      <c r="A9" s="225" t="s">
        <v>148</v>
      </c>
      <c r="B9" s="158"/>
      <c r="C9" s="121">
        <v>9215047</v>
      </c>
      <c r="D9" s="25">
        <v>34404000</v>
      </c>
      <c r="E9" s="26">
        <v>16544063</v>
      </c>
      <c r="F9" s="26">
        <v>9065120</v>
      </c>
      <c r="G9" s="26">
        <v>9056502</v>
      </c>
      <c r="H9" s="26">
        <v>9152607</v>
      </c>
      <c r="I9" s="26">
        <v>27274229</v>
      </c>
      <c r="J9" s="26">
        <v>9335388</v>
      </c>
      <c r="K9" s="26">
        <v>9372784</v>
      </c>
      <c r="L9" s="26">
        <v>8093509</v>
      </c>
      <c r="M9" s="26">
        <v>26801681</v>
      </c>
      <c r="N9" s="26">
        <v>16544063</v>
      </c>
      <c r="O9" s="26">
        <v>13771895</v>
      </c>
      <c r="P9" s="26">
        <v>14232857</v>
      </c>
      <c r="Q9" s="26">
        <v>44548815</v>
      </c>
      <c r="R9" s="26">
        <v>14849528</v>
      </c>
      <c r="S9" s="26">
        <v>15507622</v>
      </c>
      <c r="T9" s="26">
        <v>17615861</v>
      </c>
      <c r="U9" s="26">
        <v>47973011</v>
      </c>
      <c r="V9" s="26">
        <v>146597736</v>
      </c>
      <c r="W9" s="26">
        <v>16544063</v>
      </c>
      <c r="X9" s="26">
        <v>130053673</v>
      </c>
      <c r="Y9" s="106">
        <v>786.1</v>
      </c>
      <c r="Z9" s="28">
        <v>16544063</v>
      </c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400556</v>
      </c>
      <c r="D11" s="25">
        <v>1309000</v>
      </c>
      <c r="E11" s="26">
        <v>414596</v>
      </c>
      <c r="F11" s="26">
        <v>400556</v>
      </c>
      <c r="G11" s="26">
        <v>400556</v>
      </c>
      <c r="H11" s="26">
        <v>400556</v>
      </c>
      <c r="I11" s="26">
        <v>1201668</v>
      </c>
      <c r="J11" s="26">
        <v>400556</v>
      </c>
      <c r="K11" s="26">
        <v>400556</v>
      </c>
      <c r="L11" s="26">
        <v>414596</v>
      </c>
      <c r="M11" s="26">
        <v>1215708</v>
      </c>
      <c r="N11" s="26">
        <v>414596</v>
      </c>
      <c r="O11" s="26">
        <v>414596</v>
      </c>
      <c r="P11" s="26">
        <v>747972</v>
      </c>
      <c r="Q11" s="26">
        <v>1577164</v>
      </c>
      <c r="R11" s="26">
        <v>767004</v>
      </c>
      <c r="S11" s="26">
        <v>767004</v>
      </c>
      <c r="T11" s="26">
        <v>767004</v>
      </c>
      <c r="U11" s="26">
        <v>2301012</v>
      </c>
      <c r="V11" s="26">
        <v>6295552</v>
      </c>
      <c r="W11" s="26">
        <v>414596</v>
      </c>
      <c r="X11" s="26">
        <v>5880956</v>
      </c>
      <c r="Y11" s="106">
        <v>1418.48</v>
      </c>
      <c r="Z11" s="28">
        <v>414596</v>
      </c>
    </row>
    <row r="12" spans="1:26" ht="13.5">
      <c r="A12" s="226" t="s">
        <v>55</v>
      </c>
      <c r="B12" s="227"/>
      <c r="C12" s="138">
        <f aca="true" t="shared" si="0" ref="C12:X12">SUM(C6:C11)</f>
        <v>16320729</v>
      </c>
      <c r="D12" s="38">
        <f t="shared" si="0"/>
        <v>42935000</v>
      </c>
      <c r="E12" s="39">
        <f t="shared" si="0"/>
        <v>129743091</v>
      </c>
      <c r="F12" s="39">
        <f t="shared" si="0"/>
        <v>48084320</v>
      </c>
      <c r="G12" s="39">
        <f t="shared" si="0"/>
        <v>50528651</v>
      </c>
      <c r="H12" s="39">
        <f t="shared" si="0"/>
        <v>45674091</v>
      </c>
      <c r="I12" s="39">
        <f t="shared" si="0"/>
        <v>144287062</v>
      </c>
      <c r="J12" s="39">
        <f t="shared" si="0"/>
        <v>47342964</v>
      </c>
      <c r="K12" s="39">
        <f t="shared" si="0"/>
        <v>82355206</v>
      </c>
      <c r="L12" s="39">
        <f t="shared" si="0"/>
        <v>75583486</v>
      </c>
      <c r="M12" s="39">
        <f t="shared" si="0"/>
        <v>205281656</v>
      </c>
      <c r="N12" s="39">
        <f t="shared" si="0"/>
        <v>129743091</v>
      </c>
      <c r="O12" s="39">
        <f t="shared" si="0"/>
        <v>63377641</v>
      </c>
      <c r="P12" s="39">
        <f t="shared" si="0"/>
        <v>145095247</v>
      </c>
      <c r="Q12" s="39">
        <f t="shared" si="0"/>
        <v>338215979</v>
      </c>
      <c r="R12" s="39">
        <f t="shared" si="0"/>
        <v>135840948</v>
      </c>
      <c r="S12" s="39">
        <f t="shared" si="0"/>
        <v>120287972</v>
      </c>
      <c r="T12" s="39">
        <f t="shared" si="0"/>
        <v>103766191</v>
      </c>
      <c r="U12" s="39">
        <f t="shared" si="0"/>
        <v>359895111</v>
      </c>
      <c r="V12" s="39">
        <f t="shared" si="0"/>
        <v>1047679808</v>
      </c>
      <c r="W12" s="39">
        <f t="shared" si="0"/>
        <v>129743091</v>
      </c>
      <c r="X12" s="39">
        <f t="shared" si="0"/>
        <v>917936717</v>
      </c>
      <c r="Y12" s="140">
        <f>+IF(W12&lt;&gt;0,+(X12/W12)*100,0)</f>
        <v>707.5033513730608</v>
      </c>
      <c r="Z12" s="40">
        <f>SUM(Z6:Z11)</f>
        <v>129743091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161007102</v>
      </c>
      <c r="D19" s="25">
        <v>257629000</v>
      </c>
      <c r="E19" s="26">
        <v>150031125</v>
      </c>
      <c r="F19" s="26">
        <v>161007104</v>
      </c>
      <c r="G19" s="26">
        <v>161007104</v>
      </c>
      <c r="H19" s="26">
        <v>161007104</v>
      </c>
      <c r="I19" s="26">
        <v>483021312</v>
      </c>
      <c r="J19" s="26">
        <v>161007104</v>
      </c>
      <c r="K19" s="26">
        <v>161007104</v>
      </c>
      <c r="L19" s="26">
        <v>161007104</v>
      </c>
      <c r="M19" s="26">
        <v>483021312</v>
      </c>
      <c r="N19" s="26">
        <v>150031125</v>
      </c>
      <c r="O19" s="26">
        <v>150031125</v>
      </c>
      <c r="P19" s="26">
        <v>150031125</v>
      </c>
      <c r="Q19" s="26">
        <v>450093375</v>
      </c>
      <c r="R19" s="26">
        <v>150031125</v>
      </c>
      <c r="S19" s="26">
        <v>150031125</v>
      </c>
      <c r="T19" s="26">
        <v>150031124</v>
      </c>
      <c r="U19" s="26">
        <v>450093374</v>
      </c>
      <c r="V19" s="26">
        <v>1866229373</v>
      </c>
      <c r="W19" s="26">
        <v>150031125</v>
      </c>
      <c r="X19" s="26">
        <v>1716198248</v>
      </c>
      <c r="Y19" s="106">
        <v>1143.89</v>
      </c>
      <c r="Z19" s="28">
        <v>150031125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161007102</v>
      </c>
      <c r="D24" s="42">
        <f t="shared" si="1"/>
        <v>257629000</v>
      </c>
      <c r="E24" s="43">
        <f t="shared" si="1"/>
        <v>150031125</v>
      </c>
      <c r="F24" s="43">
        <f t="shared" si="1"/>
        <v>161007104</v>
      </c>
      <c r="G24" s="43">
        <f t="shared" si="1"/>
        <v>161007104</v>
      </c>
      <c r="H24" s="43">
        <f t="shared" si="1"/>
        <v>161007104</v>
      </c>
      <c r="I24" s="43">
        <f t="shared" si="1"/>
        <v>483021312</v>
      </c>
      <c r="J24" s="43">
        <f t="shared" si="1"/>
        <v>161007104</v>
      </c>
      <c r="K24" s="43">
        <f t="shared" si="1"/>
        <v>161007104</v>
      </c>
      <c r="L24" s="43">
        <f t="shared" si="1"/>
        <v>161007104</v>
      </c>
      <c r="M24" s="43">
        <f t="shared" si="1"/>
        <v>483021312</v>
      </c>
      <c r="N24" s="43">
        <f t="shared" si="1"/>
        <v>150031125</v>
      </c>
      <c r="O24" s="43">
        <f t="shared" si="1"/>
        <v>150031125</v>
      </c>
      <c r="P24" s="43">
        <f t="shared" si="1"/>
        <v>150031125</v>
      </c>
      <c r="Q24" s="43">
        <f t="shared" si="1"/>
        <v>450093375</v>
      </c>
      <c r="R24" s="43">
        <f t="shared" si="1"/>
        <v>150031125</v>
      </c>
      <c r="S24" s="43">
        <f t="shared" si="1"/>
        <v>150031125</v>
      </c>
      <c r="T24" s="43">
        <f t="shared" si="1"/>
        <v>150031124</v>
      </c>
      <c r="U24" s="43">
        <f t="shared" si="1"/>
        <v>450093374</v>
      </c>
      <c r="V24" s="43">
        <f t="shared" si="1"/>
        <v>1866229373</v>
      </c>
      <c r="W24" s="43">
        <f t="shared" si="1"/>
        <v>150031125</v>
      </c>
      <c r="X24" s="43">
        <f t="shared" si="1"/>
        <v>1716198248</v>
      </c>
      <c r="Y24" s="188">
        <f>+IF(W24&lt;&gt;0,+(X24/W24)*100,0)</f>
        <v>1143.8948071608474</v>
      </c>
      <c r="Z24" s="45">
        <f>SUM(Z15:Z23)</f>
        <v>150031125</v>
      </c>
    </row>
    <row r="25" spans="1:26" ht="13.5">
      <c r="A25" s="226" t="s">
        <v>161</v>
      </c>
      <c r="B25" s="227"/>
      <c r="C25" s="138">
        <f aca="true" t="shared" si="2" ref="C25:X25">+C12+C24</f>
        <v>177327831</v>
      </c>
      <c r="D25" s="38">
        <f t="shared" si="2"/>
        <v>300564000</v>
      </c>
      <c r="E25" s="39">
        <f t="shared" si="2"/>
        <v>279774216</v>
      </c>
      <c r="F25" s="39">
        <f t="shared" si="2"/>
        <v>209091424</v>
      </c>
      <c r="G25" s="39">
        <f t="shared" si="2"/>
        <v>211535755</v>
      </c>
      <c r="H25" s="39">
        <f t="shared" si="2"/>
        <v>206681195</v>
      </c>
      <c r="I25" s="39">
        <f t="shared" si="2"/>
        <v>627308374</v>
      </c>
      <c r="J25" s="39">
        <f t="shared" si="2"/>
        <v>208350068</v>
      </c>
      <c r="K25" s="39">
        <f t="shared" si="2"/>
        <v>243362310</v>
      </c>
      <c r="L25" s="39">
        <f t="shared" si="2"/>
        <v>236590590</v>
      </c>
      <c r="M25" s="39">
        <f t="shared" si="2"/>
        <v>688302968</v>
      </c>
      <c r="N25" s="39">
        <f t="shared" si="2"/>
        <v>279774216</v>
      </c>
      <c r="O25" s="39">
        <f t="shared" si="2"/>
        <v>213408766</v>
      </c>
      <c r="P25" s="39">
        <f t="shared" si="2"/>
        <v>295126372</v>
      </c>
      <c r="Q25" s="39">
        <f t="shared" si="2"/>
        <v>788309354</v>
      </c>
      <c r="R25" s="39">
        <f t="shared" si="2"/>
        <v>285872073</v>
      </c>
      <c r="S25" s="39">
        <f t="shared" si="2"/>
        <v>270319097</v>
      </c>
      <c r="T25" s="39">
        <f t="shared" si="2"/>
        <v>253797315</v>
      </c>
      <c r="U25" s="39">
        <f t="shared" si="2"/>
        <v>809988485</v>
      </c>
      <c r="V25" s="39">
        <f t="shared" si="2"/>
        <v>2913909181</v>
      </c>
      <c r="W25" s="39">
        <f t="shared" si="2"/>
        <v>279774216</v>
      </c>
      <c r="X25" s="39">
        <f t="shared" si="2"/>
        <v>2634134965</v>
      </c>
      <c r="Y25" s="140">
        <f>+IF(W25&lt;&gt;0,+(X25/W25)*100,0)</f>
        <v>941.5217037012446</v>
      </c>
      <c r="Z25" s="40">
        <f>+Z12+Z24</f>
        <v>279774216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>
        <v>1457109</v>
      </c>
      <c r="G31" s="26">
        <v>1457109</v>
      </c>
      <c r="H31" s="26">
        <v>1457109</v>
      </c>
      <c r="I31" s="26">
        <v>4371327</v>
      </c>
      <c r="J31" s="26">
        <v>1457109</v>
      </c>
      <c r="K31" s="26">
        <v>1457109</v>
      </c>
      <c r="L31" s="26">
        <v>1457109</v>
      </c>
      <c r="M31" s="26">
        <v>4371327</v>
      </c>
      <c r="N31" s="26"/>
      <c r="O31" s="26"/>
      <c r="P31" s="26"/>
      <c r="Q31" s="26"/>
      <c r="R31" s="26"/>
      <c r="S31" s="26"/>
      <c r="T31" s="26"/>
      <c r="U31" s="26"/>
      <c r="V31" s="26">
        <v>8742654</v>
      </c>
      <c r="W31" s="26"/>
      <c r="X31" s="26">
        <v>8742654</v>
      </c>
      <c r="Y31" s="106"/>
      <c r="Z31" s="28"/>
    </row>
    <row r="32" spans="1:26" ht="13.5">
      <c r="A32" s="225" t="s">
        <v>166</v>
      </c>
      <c r="B32" s="158" t="s">
        <v>93</v>
      </c>
      <c r="C32" s="121">
        <v>31967091</v>
      </c>
      <c r="D32" s="25">
        <v>1129000</v>
      </c>
      <c r="E32" s="26">
        <v>67285849</v>
      </c>
      <c r="F32" s="26">
        <v>25447374</v>
      </c>
      <c r="G32" s="26">
        <v>25860732</v>
      </c>
      <c r="H32" s="26">
        <v>26938064</v>
      </c>
      <c r="I32" s="26">
        <v>78246170</v>
      </c>
      <c r="J32" s="26">
        <v>26181402</v>
      </c>
      <c r="K32" s="26">
        <v>26958362</v>
      </c>
      <c r="L32" s="26">
        <v>24220784</v>
      </c>
      <c r="M32" s="26">
        <v>77360548</v>
      </c>
      <c r="N32" s="26">
        <v>67285849</v>
      </c>
      <c r="O32" s="26">
        <v>9843325</v>
      </c>
      <c r="P32" s="26">
        <v>64466339</v>
      </c>
      <c r="Q32" s="26">
        <v>141595513</v>
      </c>
      <c r="R32" s="26">
        <v>66595617</v>
      </c>
      <c r="S32" s="26">
        <v>62221209</v>
      </c>
      <c r="T32" s="26">
        <v>70555635</v>
      </c>
      <c r="U32" s="26">
        <v>199372461</v>
      </c>
      <c r="V32" s="26">
        <v>496574692</v>
      </c>
      <c r="W32" s="26">
        <v>67285849</v>
      </c>
      <c r="X32" s="26">
        <v>429288843</v>
      </c>
      <c r="Y32" s="106">
        <v>638.01</v>
      </c>
      <c r="Z32" s="28">
        <v>67285849</v>
      </c>
    </row>
    <row r="33" spans="1:26" ht="13.5">
      <c r="A33" s="225" t="s">
        <v>167</v>
      </c>
      <c r="B33" s="158"/>
      <c r="C33" s="121">
        <v>1457109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33424200</v>
      </c>
      <c r="D34" s="38">
        <f t="shared" si="3"/>
        <v>1129000</v>
      </c>
      <c r="E34" s="39">
        <f t="shared" si="3"/>
        <v>67285849</v>
      </c>
      <c r="F34" s="39">
        <f t="shared" si="3"/>
        <v>26904483</v>
      </c>
      <c r="G34" s="39">
        <f t="shared" si="3"/>
        <v>27317841</v>
      </c>
      <c r="H34" s="39">
        <f t="shared" si="3"/>
        <v>28395173</v>
      </c>
      <c r="I34" s="39">
        <f t="shared" si="3"/>
        <v>82617497</v>
      </c>
      <c r="J34" s="39">
        <f t="shared" si="3"/>
        <v>27638511</v>
      </c>
      <c r="K34" s="39">
        <f t="shared" si="3"/>
        <v>28415471</v>
      </c>
      <c r="L34" s="39">
        <f t="shared" si="3"/>
        <v>25677893</v>
      </c>
      <c r="M34" s="39">
        <f t="shared" si="3"/>
        <v>81731875</v>
      </c>
      <c r="N34" s="39">
        <f t="shared" si="3"/>
        <v>67285849</v>
      </c>
      <c r="O34" s="39">
        <f t="shared" si="3"/>
        <v>9843325</v>
      </c>
      <c r="P34" s="39">
        <f t="shared" si="3"/>
        <v>64466339</v>
      </c>
      <c r="Q34" s="39">
        <f t="shared" si="3"/>
        <v>141595513</v>
      </c>
      <c r="R34" s="39">
        <f t="shared" si="3"/>
        <v>66595617</v>
      </c>
      <c r="S34" s="39">
        <f t="shared" si="3"/>
        <v>62221209</v>
      </c>
      <c r="T34" s="39">
        <f t="shared" si="3"/>
        <v>70555635</v>
      </c>
      <c r="U34" s="39">
        <f t="shared" si="3"/>
        <v>199372461</v>
      </c>
      <c r="V34" s="39">
        <f t="shared" si="3"/>
        <v>505317346</v>
      </c>
      <c r="W34" s="39">
        <f t="shared" si="3"/>
        <v>67285849</v>
      </c>
      <c r="X34" s="39">
        <f t="shared" si="3"/>
        <v>438031497</v>
      </c>
      <c r="Y34" s="140">
        <f>+IF(W34&lt;&gt;0,+(X34/W34)*100,0)</f>
        <v>651.0009214567539</v>
      </c>
      <c r="Z34" s="40">
        <f>SUM(Z29:Z33)</f>
        <v>67285849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33424200</v>
      </c>
      <c r="D40" s="38">
        <f t="shared" si="5"/>
        <v>1129000</v>
      </c>
      <c r="E40" s="39">
        <f t="shared" si="5"/>
        <v>67285849</v>
      </c>
      <c r="F40" s="39">
        <f t="shared" si="5"/>
        <v>26904483</v>
      </c>
      <c r="G40" s="39">
        <f t="shared" si="5"/>
        <v>27317841</v>
      </c>
      <c r="H40" s="39">
        <f t="shared" si="5"/>
        <v>28395173</v>
      </c>
      <c r="I40" s="39">
        <f t="shared" si="5"/>
        <v>82617497</v>
      </c>
      <c r="J40" s="39">
        <f t="shared" si="5"/>
        <v>27638511</v>
      </c>
      <c r="K40" s="39">
        <f t="shared" si="5"/>
        <v>28415471</v>
      </c>
      <c r="L40" s="39">
        <f t="shared" si="5"/>
        <v>25677893</v>
      </c>
      <c r="M40" s="39">
        <f t="shared" si="5"/>
        <v>81731875</v>
      </c>
      <c r="N40" s="39">
        <f t="shared" si="5"/>
        <v>67285849</v>
      </c>
      <c r="O40" s="39">
        <f t="shared" si="5"/>
        <v>9843325</v>
      </c>
      <c r="P40" s="39">
        <f t="shared" si="5"/>
        <v>64466339</v>
      </c>
      <c r="Q40" s="39">
        <f t="shared" si="5"/>
        <v>141595513</v>
      </c>
      <c r="R40" s="39">
        <f t="shared" si="5"/>
        <v>66595617</v>
      </c>
      <c r="S40" s="39">
        <f t="shared" si="5"/>
        <v>62221209</v>
      </c>
      <c r="T40" s="39">
        <f t="shared" si="5"/>
        <v>70555635</v>
      </c>
      <c r="U40" s="39">
        <f t="shared" si="5"/>
        <v>199372461</v>
      </c>
      <c r="V40" s="39">
        <f t="shared" si="5"/>
        <v>505317346</v>
      </c>
      <c r="W40" s="39">
        <f t="shared" si="5"/>
        <v>67285849</v>
      </c>
      <c r="X40" s="39">
        <f t="shared" si="5"/>
        <v>438031497</v>
      </c>
      <c r="Y40" s="140">
        <f>+IF(W40&lt;&gt;0,+(X40/W40)*100,0)</f>
        <v>651.0009214567539</v>
      </c>
      <c r="Z40" s="40">
        <f>+Z34+Z39</f>
        <v>67285849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143903631</v>
      </c>
      <c r="D42" s="234">
        <f t="shared" si="6"/>
        <v>299435000</v>
      </c>
      <c r="E42" s="235">
        <f t="shared" si="6"/>
        <v>212488367</v>
      </c>
      <c r="F42" s="235">
        <f t="shared" si="6"/>
        <v>182186941</v>
      </c>
      <c r="G42" s="235">
        <f t="shared" si="6"/>
        <v>184217914</v>
      </c>
      <c r="H42" s="235">
        <f t="shared" si="6"/>
        <v>178286022</v>
      </c>
      <c r="I42" s="235">
        <f t="shared" si="6"/>
        <v>544690877</v>
      </c>
      <c r="J42" s="235">
        <f t="shared" si="6"/>
        <v>180711557</v>
      </c>
      <c r="K42" s="235">
        <f t="shared" si="6"/>
        <v>214946839</v>
      </c>
      <c r="L42" s="235">
        <f t="shared" si="6"/>
        <v>210912697</v>
      </c>
      <c r="M42" s="235">
        <f t="shared" si="6"/>
        <v>606571093</v>
      </c>
      <c r="N42" s="235">
        <f t="shared" si="6"/>
        <v>212488367</v>
      </c>
      <c r="O42" s="235">
        <f t="shared" si="6"/>
        <v>203565441</v>
      </c>
      <c r="P42" s="235">
        <f t="shared" si="6"/>
        <v>230660033</v>
      </c>
      <c r="Q42" s="235">
        <f t="shared" si="6"/>
        <v>646713841</v>
      </c>
      <c r="R42" s="235">
        <f t="shared" si="6"/>
        <v>219276456</v>
      </c>
      <c r="S42" s="235">
        <f t="shared" si="6"/>
        <v>208097888</v>
      </c>
      <c r="T42" s="235">
        <f t="shared" si="6"/>
        <v>183241680</v>
      </c>
      <c r="U42" s="235">
        <f t="shared" si="6"/>
        <v>610616024</v>
      </c>
      <c r="V42" s="235">
        <f t="shared" si="6"/>
        <v>2408591835</v>
      </c>
      <c r="W42" s="235">
        <f t="shared" si="6"/>
        <v>212488367</v>
      </c>
      <c r="X42" s="235">
        <f t="shared" si="6"/>
        <v>2196103468</v>
      </c>
      <c r="Y42" s="236">
        <f>+IF(W42&lt;&gt;0,+(X42/W42)*100,0)</f>
        <v>1033.5170338995547</v>
      </c>
      <c r="Z42" s="237">
        <f>+Z25-Z40</f>
        <v>212488367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143903631</v>
      </c>
      <c r="D45" s="25">
        <v>299435000</v>
      </c>
      <c r="E45" s="26">
        <v>212488367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>
        <v>212488367</v>
      </c>
      <c r="X45" s="26">
        <v>-212488367</v>
      </c>
      <c r="Y45" s="105">
        <v>-100</v>
      </c>
      <c r="Z45" s="28">
        <v>212488367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>
        <v>182186941</v>
      </c>
      <c r="G46" s="26">
        <v>184217914</v>
      </c>
      <c r="H46" s="26">
        <v>178286022</v>
      </c>
      <c r="I46" s="26">
        <v>544690877</v>
      </c>
      <c r="J46" s="26">
        <v>180711557</v>
      </c>
      <c r="K46" s="26">
        <v>214946839</v>
      </c>
      <c r="L46" s="26">
        <v>210912697</v>
      </c>
      <c r="M46" s="26">
        <v>606571093</v>
      </c>
      <c r="N46" s="26">
        <v>212488367</v>
      </c>
      <c r="O46" s="26">
        <v>203565441</v>
      </c>
      <c r="P46" s="26">
        <v>230660033</v>
      </c>
      <c r="Q46" s="26">
        <v>646713841</v>
      </c>
      <c r="R46" s="26">
        <v>219276456</v>
      </c>
      <c r="S46" s="26">
        <v>208097888</v>
      </c>
      <c r="T46" s="26">
        <v>183241680</v>
      </c>
      <c r="U46" s="26">
        <v>610616024</v>
      </c>
      <c r="V46" s="26">
        <v>2408591835</v>
      </c>
      <c r="W46" s="26"/>
      <c r="X46" s="26">
        <v>2408591835</v>
      </c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143903631</v>
      </c>
      <c r="D48" s="240">
        <f t="shared" si="7"/>
        <v>299435000</v>
      </c>
      <c r="E48" s="195">
        <f t="shared" si="7"/>
        <v>212488367</v>
      </c>
      <c r="F48" s="195">
        <f t="shared" si="7"/>
        <v>182186941</v>
      </c>
      <c r="G48" s="195">
        <f t="shared" si="7"/>
        <v>184217914</v>
      </c>
      <c r="H48" s="195">
        <f t="shared" si="7"/>
        <v>178286022</v>
      </c>
      <c r="I48" s="195">
        <f t="shared" si="7"/>
        <v>544690877</v>
      </c>
      <c r="J48" s="195">
        <f t="shared" si="7"/>
        <v>180711557</v>
      </c>
      <c r="K48" s="195">
        <f t="shared" si="7"/>
        <v>214946839</v>
      </c>
      <c r="L48" s="195">
        <f t="shared" si="7"/>
        <v>210912697</v>
      </c>
      <c r="M48" s="195">
        <f t="shared" si="7"/>
        <v>606571093</v>
      </c>
      <c r="N48" s="195">
        <f t="shared" si="7"/>
        <v>212488367</v>
      </c>
      <c r="O48" s="195">
        <f t="shared" si="7"/>
        <v>203565441</v>
      </c>
      <c r="P48" s="195">
        <f t="shared" si="7"/>
        <v>230660033</v>
      </c>
      <c r="Q48" s="195">
        <f t="shared" si="7"/>
        <v>646713841</v>
      </c>
      <c r="R48" s="195">
        <f t="shared" si="7"/>
        <v>219276456</v>
      </c>
      <c r="S48" s="195">
        <f t="shared" si="7"/>
        <v>208097888</v>
      </c>
      <c r="T48" s="195">
        <f t="shared" si="7"/>
        <v>183241680</v>
      </c>
      <c r="U48" s="195">
        <f t="shared" si="7"/>
        <v>610616024</v>
      </c>
      <c r="V48" s="195">
        <f t="shared" si="7"/>
        <v>2408591835</v>
      </c>
      <c r="W48" s="195">
        <f t="shared" si="7"/>
        <v>212488367</v>
      </c>
      <c r="X48" s="195">
        <f t="shared" si="7"/>
        <v>2196103468</v>
      </c>
      <c r="Y48" s="241">
        <f>+IF(W48&lt;&gt;0,+(X48/W48)*100,0)</f>
        <v>1033.5170338995547</v>
      </c>
      <c r="Z48" s="208">
        <f>SUM(Z45:Z47)</f>
        <v>212488367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33213089</v>
      </c>
      <c r="D6" s="25">
        <v>35270000</v>
      </c>
      <c r="E6" s="26">
        <v>37342204</v>
      </c>
      <c r="F6" s="26">
        <v>2685904</v>
      </c>
      <c r="G6" s="26">
        <v>1960409</v>
      </c>
      <c r="H6" s="26">
        <v>2299833</v>
      </c>
      <c r="I6" s="26">
        <v>6946146</v>
      </c>
      <c r="J6" s="26">
        <v>1962769</v>
      </c>
      <c r="K6" s="26">
        <v>2762365</v>
      </c>
      <c r="L6" s="26">
        <v>2000886</v>
      </c>
      <c r="M6" s="26">
        <v>6726020</v>
      </c>
      <c r="N6" s="26">
        <v>1112368</v>
      </c>
      <c r="O6" s="26">
        <v>5499555</v>
      </c>
      <c r="P6" s="26">
        <v>1070929</v>
      </c>
      <c r="Q6" s="26">
        <v>7682852</v>
      </c>
      <c r="R6" s="26">
        <v>3030175</v>
      </c>
      <c r="S6" s="26">
        <v>3982568</v>
      </c>
      <c r="T6" s="26">
        <v>2993497</v>
      </c>
      <c r="U6" s="26">
        <v>10006240</v>
      </c>
      <c r="V6" s="26">
        <v>31361258</v>
      </c>
      <c r="W6" s="26">
        <v>37342204</v>
      </c>
      <c r="X6" s="26">
        <v>-5980946</v>
      </c>
      <c r="Y6" s="106">
        <v>-16.02</v>
      </c>
      <c r="Z6" s="28">
        <v>37342204</v>
      </c>
    </row>
    <row r="7" spans="1:26" ht="13.5">
      <c r="A7" s="225" t="s">
        <v>180</v>
      </c>
      <c r="B7" s="158" t="s">
        <v>71</v>
      </c>
      <c r="C7" s="121">
        <v>85549418</v>
      </c>
      <c r="D7" s="25">
        <v>83573000</v>
      </c>
      <c r="E7" s="26">
        <v>89035987</v>
      </c>
      <c r="F7" s="26">
        <v>42752579</v>
      </c>
      <c r="G7" s="26">
        <v>750000</v>
      </c>
      <c r="H7" s="26">
        <v>22740</v>
      </c>
      <c r="I7" s="26">
        <v>43525319</v>
      </c>
      <c r="J7" s="26"/>
      <c r="K7" s="26">
        <v>33396058</v>
      </c>
      <c r="L7" s="26">
        <v>45050</v>
      </c>
      <c r="M7" s="26">
        <v>33441108</v>
      </c>
      <c r="N7" s="26"/>
      <c r="O7" s="26"/>
      <c r="P7" s="26">
        <v>25011663</v>
      </c>
      <c r="Q7" s="26">
        <v>25011663</v>
      </c>
      <c r="R7" s="26"/>
      <c r="S7" s="26"/>
      <c r="T7" s="26"/>
      <c r="U7" s="26"/>
      <c r="V7" s="26">
        <v>101978090</v>
      </c>
      <c r="W7" s="26">
        <v>89035987</v>
      </c>
      <c r="X7" s="26">
        <v>12942103</v>
      </c>
      <c r="Y7" s="106">
        <v>14.54</v>
      </c>
      <c r="Z7" s="28">
        <v>89035987</v>
      </c>
    </row>
    <row r="8" spans="1:26" ht="13.5">
      <c r="A8" s="225" t="s">
        <v>181</v>
      </c>
      <c r="B8" s="158" t="s">
        <v>71</v>
      </c>
      <c r="C8" s="121">
        <v>26460248</v>
      </c>
      <c r="D8" s="25">
        <v>66825000</v>
      </c>
      <c r="E8" s="26">
        <v>56363500</v>
      </c>
      <c r="F8" s="26"/>
      <c r="G8" s="26">
        <v>6400000</v>
      </c>
      <c r="H8" s="26"/>
      <c r="I8" s="26">
        <v>6400000</v>
      </c>
      <c r="J8" s="26">
        <v>9000000</v>
      </c>
      <c r="K8" s="26">
        <v>6095000</v>
      </c>
      <c r="L8" s="26">
        <v>1960000</v>
      </c>
      <c r="M8" s="26">
        <v>17055000</v>
      </c>
      <c r="N8" s="26"/>
      <c r="O8" s="26"/>
      <c r="P8" s="26">
        <v>9502000</v>
      </c>
      <c r="Q8" s="26">
        <v>9502000</v>
      </c>
      <c r="R8" s="26"/>
      <c r="S8" s="26"/>
      <c r="T8" s="26"/>
      <c r="U8" s="26"/>
      <c r="V8" s="26">
        <v>32957000</v>
      </c>
      <c r="W8" s="26">
        <v>56363500</v>
      </c>
      <c r="X8" s="26">
        <v>-23406500</v>
      </c>
      <c r="Y8" s="106">
        <v>-41.53</v>
      </c>
      <c r="Z8" s="28">
        <v>56363500</v>
      </c>
    </row>
    <row r="9" spans="1:26" ht="13.5">
      <c r="A9" s="225" t="s">
        <v>182</v>
      </c>
      <c r="B9" s="158"/>
      <c r="C9" s="121"/>
      <c r="D9" s="25">
        <v>999000</v>
      </c>
      <c r="E9" s="26">
        <v>1246000</v>
      </c>
      <c r="F9" s="26">
        <v>39984</v>
      </c>
      <c r="G9" s="26">
        <v>154076</v>
      </c>
      <c r="H9" s="26">
        <v>161586</v>
      </c>
      <c r="I9" s="26">
        <v>355646</v>
      </c>
      <c r="J9" s="26">
        <v>110450</v>
      </c>
      <c r="K9" s="26">
        <v>33020</v>
      </c>
      <c r="L9" s="26">
        <v>123854</v>
      </c>
      <c r="M9" s="26">
        <v>267324</v>
      </c>
      <c r="N9" s="26">
        <v>133828</v>
      </c>
      <c r="O9" s="26">
        <v>245421</v>
      </c>
      <c r="P9" s="26">
        <v>113885</v>
      </c>
      <c r="Q9" s="26">
        <v>493134</v>
      </c>
      <c r="R9" s="26">
        <v>165605</v>
      </c>
      <c r="S9" s="26">
        <v>152534</v>
      </c>
      <c r="T9" s="26">
        <v>8177</v>
      </c>
      <c r="U9" s="26">
        <v>326316</v>
      </c>
      <c r="V9" s="26">
        <v>1442420</v>
      </c>
      <c r="W9" s="26">
        <v>1246000</v>
      </c>
      <c r="X9" s="26">
        <v>196420</v>
      </c>
      <c r="Y9" s="106">
        <v>15.76</v>
      </c>
      <c r="Z9" s="28">
        <v>1246000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-128003589</v>
      </c>
      <c r="D12" s="25">
        <v>-114315000</v>
      </c>
      <c r="E12" s="26">
        <v>-109348799</v>
      </c>
      <c r="F12" s="26">
        <v>-13967077</v>
      </c>
      <c r="G12" s="26">
        <v>-8090880</v>
      </c>
      <c r="H12" s="26">
        <v>-8827928</v>
      </c>
      <c r="I12" s="26">
        <v>-30885885</v>
      </c>
      <c r="J12" s="26">
        <v>-9616249</v>
      </c>
      <c r="K12" s="26">
        <v>-8390865</v>
      </c>
      <c r="L12" s="26">
        <v>-9025048</v>
      </c>
      <c r="M12" s="26">
        <v>-27032162</v>
      </c>
      <c r="N12" s="26">
        <v>-9741009</v>
      </c>
      <c r="O12" s="26">
        <v>-9389073</v>
      </c>
      <c r="P12" s="26">
        <v>-8962510</v>
      </c>
      <c r="Q12" s="26">
        <v>-28092592</v>
      </c>
      <c r="R12" s="26">
        <v>-10250653</v>
      </c>
      <c r="S12" s="26">
        <v>-15497259</v>
      </c>
      <c r="T12" s="26">
        <v>-10415910</v>
      </c>
      <c r="U12" s="26">
        <v>-36163822</v>
      </c>
      <c r="V12" s="26">
        <v>-122174461</v>
      </c>
      <c r="W12" s="26">
        <v>-109348799</v>
      </c>
      <c r="X12" s="26">
        <v>-12825662</v>
      </c>
      <c r="Y12" s="106">
        <v>11.73</v>
      </c>
      <c r="Z12" s="28">
        <v>-109348799</v>
      </c>
    </row>
    <row r="13" spans="1:26" ht="13.5">
      <c r="A13" s="225" t="s">
        <v>39</v>
      </c>
      <c r="B13" s="158"/>
      <c r="C13" s="121">
        <v>-38421</v>
      </c>
      <c r="D13" s="25">
        <v>-287000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25" t="s">
        <v>41</v>
      </c>
      <c r="B14" s="158" t="s">
        <v>71</v>
      </c>
      <c r="C14" s="121"/>
      <c r="D14" s="25">
        <v>-4558000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17180745</v>
      </c>
      <c r="D15" s="38">
        <f t="shared" si="0"/>
        <v>67507000</v>
      </c>
      <c r="E15" s="39">
        <f t="shared" si="0"/>
        <v>74638892</v>
      </c>
      <c r="F15" s="39">
        <f t="shared" si="0"/>
        <v>31511390</v>
      </c>
      <c r="G15" s="39">
        <f t="shared" si="0"/>
        <v>1173605</v>
      </c>
      <c r="H15" s="39">
        <f t="shared" si="0"/>
        <v>-6343769</v>
      </c>
      <c r="I15" s="39">
        <f t="shared" si="0"/>
        <v>26341226</v>
      </c>
      <c r="J15" s="39">
        <f t="shared" si="0"/>
        <v>1456970</v>
      </c>
      <c r="K15" s="39">
        <f t="shared" si="0"/>
        <v>33895578</v>
      </c>
      <c r="L15" s="39">
        <f t="shared" si="0"/>
        <v>-4895258</v>
      </c>
      <c r="M15" s="39">
        <f t="shared" si="0"/>
        <v>30457290</v>
      </c>
      <c r="N15" s="39">
        <f t="shared" si="0"/>
        <v>-8494813</v>
      </c>
      <c r="O15" s="39">
        <f t="shared" si="0"/>
        <v>-3644097</v>
      </c>
      <c r="P15" s="39">
        <f t="shared" si="0"/>
        <v>26735967</v>
      </c>
      <c r="Q15" s="39">
        <f t="shared" si="0"/>
        <v>14597057</v>
      </c>
      <c r="R15" s="39">
        <f t="shared" si="0"/>
        <v>-7054873</v>
      </c>
      <c r="S15" s="39">
        <f t="shared" si="0"/>
        <v>-11362157</v>
      </c>
      <c r="T15" s="39">
        <f t="shared" si="0"/>
        <v>-7414236</v>
      </c>
      <c r="U15" s="39">
        <f t="shared" si="0"/>
        <v>-25831266</v>
      </c>
      <c r="V15" s="39">
        <f t="shared" si="0"/>
        <v>45564307</v>
      </c>
      <c r="W15" s="39">
        <f t="shared" si="0"/>
        <v>74638892</v>
      </c>
      <c r="X15" s="39">
        <f t="shared" si="0"/>
        <v>-29074585</v>
      </c>
      <c r="Y15" s="140">
        <f>+IF(W15&lt;&gt;0,+(X15/W15)*100,0)</f>
        <v>-38.95366640758815</v>
      </c>
      <c r="Z15" s="40">
        <f>SUM(Z6:Z14)</f>
        <v>74638892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-11080517</v>
      </c>
      <c r="D24" s="25">
        <v>-66826000</v>
      </c>
      <c r="E24" s="26">
        <v>-56363500</v>
      </c>
      <c r="F24" s="26"/>
      <c r="G24" s="26">
        <v>-8461</v>
      </c>
      <c r="H24" s="26">
        <v>-139019</v>
      </c>
      <c r="I24" s="26">
        <v>-147480</v>
      </c>
      <c r="J24" s="26">
        <v>-772702</v>
      </c>
      <c r="K24" s="26">
        <v>-206960</v>
      </c>
      <c r="L24" s="26">
        <v>-1588573</v>
      </c>
      <c r="M24" s="26">
        <v>-2568235</v>
      </c>
      <c r="N24" s="26">
        <v>-753247</v>
      </c>
      <c r="O24" s="26">
        <v>-3642017</v>
      </c>
      <c r="P24" s="26">
        <v>-3463795</v>
      </c>
      <c r="Q24" s="26">
        <v>-7859059</v>
      </c>
      <c r="R24" s="26">
        <v>-3218751</v>
      </c>
      <c r="S24" s="26">
        <v>-3982865</v>
      </c>
      <c r="T24" s="26">
        <v>-17133596</v>
      </c>
      <c r="U24" s="26">
        <v>-24335212</v>
      </c>
      <c r="V24" s="26">
        <v>-34909986</v>
      </c>
      <c r="W24" s="26">
        <v>-56363500</v>
      </c>
      <c r="X24" s="26">
        <v>21453514</v>
      </c>
      <c r="Y24" s="106">
        <v>-38.06</v>
      </c>
      <c r="Z24" s="28">
        <v>-56363500</v>
      </c>
    </row>
    <row r="25" spans="1:26" ht="13.5">
      <c r="A25" s="226" t="s">
        <v>193</v>
      </c>
      <c r="B25" s="227"/>
      <c r="C25" s="138">
        <f aca="true" t="shared" si="1" ref="C25:X25">SUM(C19:C24)</f>
        <v>-11080517</v>
      </c>
      <c r="D25" s="38">
        <f t="shared" si="1"/>
        <v>-66826000</v>
      </c>
      <c r="E25" s="39">
        <f t="shared" si="1"/>
        <v>-56363500</v>
      </c>
      <c r="F25" s="39">
        <f t="shared" si="1"/>
        <v>0</v>
      </c>
      <c r="G25" s="39">
        <f t="shared" si="1"/>
        <v>-8461</v>
      </c>
      <c r="H25" s="39">
        <f t="shared" si="1"/>
        <v>-139019</v>
      </c>
      <c r="I25" s="39">
        <f t="shared" si="1"/>
        <v>-147480</v>
      </c>
      <c r="J25" s="39">
        <f t="shared" si="1"/>
        <v>-772702</v>
      </c>
      <c r="K25" s="39">
        <f t="shared" si="1"/>
        <v>-206960</v>
      </c>
      <c r="L25" s="39">
        <f t="shared" si="1"/>
        <v>-1588573</v>
      </c>
      <c r="M25" s="39">
        <f t="shared" si="1"/>
        <v>-2568235</v>
      </c>
      <c r="N25" s="39">
        <f t="shared" si="1"/>
        <v>-753247</v>
      </c>
      <c r="O25" s="39">
        <f t="shared" si="1"/>
        <v>-3642017</v>
      </c>
      <c r="P25" s="39">
        <f t="shared" si="1"/>
        <v>-3463795</v>
      </c>
      <c r="Q25" s="39">
        <f t="shared" si="1"/>
        <v>-7859059</v>
      </c>
      <c r="R25" s="39">
        <f t="shared" si="1"/>
        <v>-3218751</v>
      </c>
      <c r="S25" s="39">
        <f t="shared" si="1"/>
        <v>-3982865</v>
      </c>
      <c r="T25" s="39">
        <f t="shared" si="1"/>
        <v>-17133596</v>
      </c>
      <c r="U25" s="39">
        <f t="shared" si="1"/>
        <v>-24335212</v>
      </c>
      <c r="V25" s="39">
        <f t="shared" si="1"/>
        <v>-34909986</v>
      </c>
      <c r="W25" s="39">
        <f t="shared" si="1"/>
        <v>-56363500</v>
      </c>
      <c r="X25" s="39">
        <f t="shared" si="1"/>
        <v>21453514</v>
      </c>
      <c r="Y25" s="140">
        <f>+IF(W25&lt;&gt;0,+(X25/W25)*100,0)</f>
        <v>-38.06277821639891</v>
      </c>
      <c r="Z25" s="40">
        <f>SUM(Z19:Z24)</f>
        <v>-56363500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6100228</v>
      </c>
      <c r="D36" s="65">
        <f t="shared" si="3"/>
        <v>681000</v>
      </c>
      <c r="E36" s="66">
        <f t="shared" si="3"/>
        <v>18275392</v>
      </c>
      <c r="F36" s="66">
        <f t="shared" si="3"/>
        <v>31511390</v>
      </c>
      <c r="G36" s="66">
        <f t="shared" si="3"/>
        <v>1165144</v>
      </c>
      <c r="H36" s="66">
        <f t="shared" si="3"/>
        <v>-6482788</v>
      </c>
      <c r="I36" s="66">
        <f t="shared" si="3"/>
        <v>26193746</v>
      </c>
      <c r="J36" s="66">
        <f t="shared" si="3"/>
        <v>684268</v>
      </c>
      <c r="K36" s="66">
        <f t="shared" si="3"/>
        <v>33688618</v>
      </c>
      <c r="L36" s="66">
        <f t="shared" si="3"/>
        <v>-6483831</v>
      </c>
      <c r="M36" s="66">
        <f t="shared" si="3"/>
        <v>27889055</v>
      </c>
      <c r="N36" s="66">
        <f t="shared" si="3"/>
        <v>-9248060</v>
      </c>
      <c r="O36" s="66">
        <f t="shared" si="3"/>
        <v>-7286114</v>
      </c>
      <c r="P36" s="66">
        <f t="shared" si="3"/>
        <v>23272172</v>
      </c>
      <c r="Q36" s="66">
        <f t="shared" si="3"/>
        <v>6737998</v>
      </c>
      <c r="R36" s="66">
        <f t="shared" si="3"/>
        <v>-10273624</v>
      </c>
      <c r="S36" s="66">
        <f t="shared" si="3"/>
        <v>-15345022</v>
      </c>
      <c r="T36" s="66">
        <f t="shared" si="3"/>
        <v>-24547832</v>
      </c>
      <c r="U36" s="66">
        <f t="shared" si="3"/>
        <v>-50166478</v>
      </c>
      <c r="V36" s="66">
        <f t="shared" si="3"/>
        <v>10654321</v>
      </c>
      <c r="W36" s="66">
        <f t="shared" si="3"/>
        <v>18275392</v>
      </c>
      <c r="X36" s="66">
        <f t="shared" si="3"/>
        <v>-7621071</v>
      </c>
      <c r="Y36" s="103">
        <f>+IF(W36&lt;&gt;0,+(X36/W36)*100,0)</f>
        <v>-41.70127239951953</v>
      </c>
      <c r="Z36" s="68">
        <f>+Z15+Z25+Z34</f>
        <v>18275392</v>
      </c>
    </row>
    <row r="37" spans="1:26" ht="13.5">
      <c r="A37" s="225" t="s">
        <v>201</v>
      </c>
      <c r="B37" s="158" t="s">
        <v>95</v>
      </c>
      <c r="C37" s="119">
        <v>-3238461</v>
      </c>
      <c r="D37" s="65">
        <v>100000</v>
      </c>
      <c r="E37" s="66"/>
      <c r="F37" s="66">
        <v>3048184</v>
      </c>
      <c r="G37" s="66">
        <v>34559574</v>
      </c>
      <c r="H37" s="66">
        <v>35724718</v>
      </c>
      <c r="I37" s="66">
        <v>3048184</v>
      </c>
      <c r="J37" s="66">
        <v>29241930</v>
      </c>
      <c r="K37" s="66">
        <v>29926198</v>
      </c>
      <c r="L37" s="66">
        <v>63614816</v>
      </c>
      <c r="M37" s="66">
        <v>29241930</v>
      </c>
      <c r="N37" s="66">
        <v>57130985</v>
      </c>
      <c r="O37" s="66">
        <v>47882925</v>
      </c>
      <c r="P37" s="66">
        <v>40596811</v>
      </c>
      <c r="Q37" s="66">
        <v>57130985</v>
      </c>
      <c r="R37" s="66">
        <v>63868983</v>
      </c>
      <c r="S37" s="66">
        <v>53595359</v>
      </c>
      <c r="T37" s="66">
        <v>38250337</v>
      </c>
      <c r="U37" s="66">
        <v>63868983</v>
      </c>
      <c r="V37" s="66">
        <v>3048184</v>
      </c>
      <c r="W37" s="66"/>
      <c r="X37" s="66">
        <v>3048184</v>
      </c>
      <c r="Y37" s="103"/>
      <c r="Z37" s="68"/>
    </row>
    <row r="38" spans="1:26" ht="13.5">
      <c r="A38" s="243" t="s">
        <v>202</v>
      </c>
      <c r="B38" s="232" t="s">
        <v>95</v>
      </c>
      <c r="C38" s="233">
        <v>2861767</v>
      </c>
      <c r="D38" s="234">
        <v>781000</v>
      </c>
      <c r="E38" s="235">
        <v>18275392</v>
      </c>
      <c r="F38" s="235">
        <v>34559574</v>
      </c>
      <c r="G38" s="235">
        <v>35724718</v>
      </c>
      <c r="H38" s="235">
        <v>29241930</v>
      </c>
      <c r="I38" s="235">
        <v>29241930</v>
      </c>
      <c r="J38" s="235">
        <v>29926198</v>
      </c>
      <c r="K38" s="235">
        <v>63614816</v>
      </c>
      <c r="L38" s="235">
        <v>57130985</v>
      </c>
      <c r="M38" s="235">
        <v>57130985</v>
      </c>
      <c r="N38" s="235">
        <v>47882925</v>
      </c>
      <c r="O38" s="235">
        <v>40596811</v>
      </c>
      <c r="P38" s="235">
        <v>63868983</v>
      </c>
      <c r="Q38" s="235">
        <v>63868983</v>
      </c>
      <c r="R38" s="235">
        <v>53595359</v>
      </c>
      <c r="S38" s="235">
        <v>38250337</v>
      </c>
      <c r="T38" s="235">
        <v>13702505</v>
      </c>
      <c r="U38" s="235">
        <v>13702505</v>
      </c>
      <c r="V38" s="235">
        <v>13702505</v>
      </c>
      <c r="W38" s="235">
        <v>18275392</v>
      </c>
      <c r="X38" s="235">
        <v>-4572887</v>
      </c>
      <c r="Y38" s="236">
        <v>-25.02</v>
      </c>
      <c r="Z38" s="237">
        <v>18275392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2011-08-12T14:58:04Z</dcterms:created>
  <dcterms:modified xsi:type="dcterms:W3CDTF">2011-08-12T14:58:04Z</dcterms:modified>
  <cp:category/>
  <cp:version/>
  <cp:contentType/>
  <cp:contentStatus/>
</cp:coreProperties>
</file>