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<sst xmlns="http://schemas.openxmlformats.org/spreadsheetml/2006/main" count="497" uniqueCount="248">
  <si>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Limpopo: Makhado(LIM344)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</si>
  <si>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</si>
  <si>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</si>
  <si>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</si>
  <si>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</si>
  <si>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</si>
  <si>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</si>
  <si>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</si>
  <si>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</si>
  <si>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</si>
  <si>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</si>
  <si>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</si>
  <si>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</si>
  <si>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</si>
  <si>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</si>
  <si>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</si>
  <si>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</si>
  <si>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</si>
  <si>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</si>
  <si>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</si>
  <si>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</si>
  <si>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</si>
  <si>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</si>
  <si>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</si>
  <si>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</si>
  <si>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</si>
  <si>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</si>
  <si>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</si>
  <si>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</si>
  <si>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</si>
  <si>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</si>
  <si>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</si>
  <si>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</si>
  <si>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</si>
  <si>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</si>
  <si>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</si>
  <si>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</si>
  <si>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</si>
  <si>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</si>
  <si>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</si>
  <si>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</si>
  <si>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</si>
  <si>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</si>
  <si>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</si>
  <si>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</si>
  <si>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</si>
  <si>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</si>
  <si>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</si>
  <si>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</si>
  <si>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</si>
  <si>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</si>
  <si>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</si>
  <si>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</si>
  <si>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</si>
  <si>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</si>
  <si>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</si>
  <si>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</si>
  <si>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</si>
  <si>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</si>
  <si>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</si>
  <si>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</si>
  <si>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</si>
  <si>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</si>
  <si>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</si>
  <si>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</si>
  <si>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</si>
  <si>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</si>
  <si>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</si>
  <si>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</si>
  <si>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Makhado(LIM344)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</si>
  <si>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</si>
  <si>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</si>
  <si>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</si>
  <si>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</si>
  <si>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</si>
  <si>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</si>
  <si>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</si>
  <si>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</si>
  <si>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</si>
  <si>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</si>
  <si>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</si>
  <si>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</si>
  <si>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</si>
  <si>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</si>
  <si>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</si>
  <si>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</si>
  <si>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</si>
  <si>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</si>
  <si>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</si>
  <si>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</si>
  <si>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</si>
  <si>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</si>
  <si>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</si>
  <si>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</si>
  <si>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</si>
  <si>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</si>
  <si>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</si>
  <si>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</si>
  <si>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</si>
  <si>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Makhado(LIM344)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</si>
  <si>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</si>
  <si>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</si>
  <si>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</si>
  <si>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</si>
  <si>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</si>
  <si>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</si>
  <si>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</si>
  <si>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</si>
  <si>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</si>
  <si>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</si>
  <si>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</si>
  <si>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</si>
  <si>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</si>
  <si>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</si>
  <si>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</si>
  <si>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</si>
  <si>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</si>
  <si>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</si>
  <si>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</si>
  <si>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</si>
  <si>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</si>
  <si>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</si>
  <si>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</si>
  <si>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</si>
  <si>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</si>
  <si>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</si>
  <si>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</si>
  <si>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</si>
  <si>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</si>
  <si>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</si>
  <si>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</si>
  <si>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</si>
  <si>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Limpopo: Makhado(LIM344)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</si>
  <si>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</si>
  <si>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</si>
  <si>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</si>
  <si>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</si>
  <si>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</si>
  <si>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</si>
  <si>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</si>
  <si>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</si>
  <si>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</si>
  <si>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Limpopo: Makhado(LIM344)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</si>
  <si>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</si>
  <si>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</si>
  <si>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</si>
  <si>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</si>
  <si>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</si>
  <si>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</si>
  <si>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</si>
  <si>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</si>
  <si>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</si>
  <si>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</si>
  <si>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</si>
  <si>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</si>
  <si>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</si>
  <si>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</si>
  <si>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</si>
  <si>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</si>
  <si>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</si>
  <si>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</si>
  <si>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</si>
  <si>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</si>
  <si>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</si>
  <si>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</si>
  <si>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</si>
  <si>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</si>
  <si>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</si>
  <si>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</si>
  <si>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</si>
  <si>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</si>
  <si>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</si>
  <si>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</si>
  <si>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</si>
  <si>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</si>
  <si>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</si>
  <si>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Makhado(LIM344)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</si>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</sst>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33014000</v>
      </c>
      <c r="D5" s="26">
        <v>33014000</v>
      </c>
      <c r="E5" s="26">
        <v>1963000</v>
      </c>
      <c r="F5" s="26">
        <v>1963000</v>
      </c>
      <c r="G5" s="26">
        <v>1745821</v>
      </c>
      <c r="H5" s="26">
        <v>5671821</v>
      </c>
      <c r="I5" s="26">
        <v>2525821</v>
      </c>
      <c r="J5" s="26">
        <v>1920000</v>
      </c>
      <c r="K5" s="26">
        <v>2150400</v>
      </c>
      <c r="L5" s="26">
        <v>6596221</v>
      </c>
      <c r="M5" s="26">
        <v>2199859</v>
      </c>
      <c r="N5" s="26">
        <v>2237917</v>
      </c>
      <c r="O5" s="26">
        <v>2250226</v>
      </c>
      <c r="P5" s="26">
        <v>6688002</v>
      </c>
      <c r="Q5" s="26">
        <v>2053575</v>
      </c>
      <c r="R5" s="26">
        <v>2136335</v>
      </c>
      <c r="S5" s="26">
        <v>2082322</v>
      </c>
      <c r="T5" s="26">
        <v>6272232</v>
      </c>
      <c r="U5" s="26">
        <v>25228276</v>
      </c>
      <c r="V5" s="26">
        <v>33014000</v>
      </c>
      <c r="W5" s="26">
        <v>-7785724</v>
      </c>
      <c r="X5" s="27">
        <v>-23.58</v>
      </c>
      <c r="Y5" s="28">
        <v>33014000</v>
      </c>
    </row>
    <row r="6" spans="1:25" ht="13.5">
      <c r="A6" s="24" t="s">
        <v>31</v>
      </c>
      <c r="B6" s="2">
        <v>0</v>
      </c>
      <c r="C6" s="25">
        <v>271111000</v>
      </c>
      <c r="D6" s="26">
        <v>271111000</v>
      </c>
      <c r="E6" s="26">
        <v>16608817</v>
      </c>
      <c r="F6" s="26">
        <v>15863238</v>
      </c>
      <c r="G6" s="26">
        <v>14126544</v>
      </c>
      <c r="H6" s="26">
        <v>46598599</v>
      </c>
      <c r="I6" s="26">
        <v>14319539</v>
      </c>
      <c r="J6" s="26">
        <v>17215424</v>
      </c>
      <c r="K6" s="26">
        <v>17969438</v>
      </c>
      <c r="L6" s="26">
        <v>49504401</v>
      </c>
      <c r="M6" s="26">
        <v>13915501</v>
      </c>
      <c r="N6" s="26">
        <v>18047281</v>
      </c>
      <c r="O6" s="26">
        <v>12312086</v>
      </c>
      <c r="P6" s="26">
        <v>44274868</v>
      </c>
      <c r="Q6" s="26">
        <v>15186620</v>
      </c>
      <c r="R6" s="26">
        <v>15922460</v>
      </c>
      <c r="S6" s="26">
        <v>16276123</v>
      </c>
      <c r="T6" s="26">
        <v>47385203</v>
      </c>
      <c r="U6" s="26">
        <v>187763071</v>
      </c>
      <c r="V6" s="26">
        <v>271111000</v>
      </c>
      <c r="W6" s="26">
        <v>-83347929</v>
      </c>
      <c r="X6" s="27">
        <v>-30.74</v>
      </c>
      <c r="Y6" s="28">
        <v>271111000</v>
      </c>
    </row>
    <row r="7" spans="1:25" ht="13.5">
      <c r="A7" s="24" t="s">
        <v>32</v>
      </c>
      <c r="B7" s="2">
        <v>0</v>
      </c>
      <c r="C7" s="25">
        <v>3444000</v>
      </c>
      <c r="D7" s="26">
        <v>3444000</v>
      </c>
      <c r="E7" s="26">
        <v>0</v>
      </c>
      <c r="F7" s="26">
        <v>0</v>
      </c>
      <c r="G7" s="26">
        <v>805273</v>
      </c>
      <c r="H7" s="26">
        <v>805273</v>
      </c>
      <c r="I7" s="26">
        <v>240327</v>
      </c>
      <c r="J7" s="26">
        <v>245133</v>
      </c>
      <c r="K7" s="26">
        <v>393654</v>
      </c>
      <c r="L7" s="26">
        <v>879114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214030</v>
      </c>
      <c r="S7" s="26">
        <v>0</v>
      </c>
      <c r="T7" s="26">
        <v>214030</v>
      </c>
      <c r="U7" s="26">
        <v>1898417</v>
      </c>
      <c r="V7" s="26">
        <v>3444000</v>
      </c>
      <c r="W7" s="26">
        <v>-1545583</v>
      </c>
      <c r="X7" s="27">
        <v>-44.88</v>
      </c>
      <c r="Y7" s="28">
        <v>3444000</v>
      </c>
    </row>
    <row r="8" spans="1:25" ht="13.5">
      <c r="A8" s="24" t="s">
        <v>33</v>
      </c>
      <c r="B8" s="2">
        <v>0</v>
      </c>
      <c r="C8" s="25">
        <v>243154000</v>
      </c>
      <c r="D8" s="26">
        <v>243154000</v>
      </c>
      <c r="E8" s="26">
        <v>77285000</v>
      </c>
      <c r="F8" s="26">
        <v>1750000</v>
      </c>
      <c r="G8" s="26">
        <v>0</v>
      </c>
      <c r="H8" s="26">
        <v>79035000</v>
      </c>
      <c r="I8" s="26">
        <v>0</v>
      </c>
      <c r="J8" s="26">
        <v>0</v>
      </c>
      <c r="K8" s="26">
        <v>61827689</v>
      </c>
      <c r="L8" s="26">
        <v>61827689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140862689</v>
      </c>
      <c r="V8" s="26">
        <v>243154000</v>
      </c>
      <c r="W8" s="26">
        <v>-102291311</v>
      </c>
      <c r="X8" s="27">
        <v>-42.07</v>
      </c>
      <c r="Y8" s="28">
        <v>243154000</v>
      </c>
    </row>
    <row r="9" spans="1:25" ht="13.5">
      <c r="A9" s="24" t="s">
        <v>34</v>
      </c>
      <c r="B9" s="2">
        <v>0</v>
      </c>
      <c r="C9" s="25">
        <v>57726000</v>
      </c>
      <c r="D9" s="26">
        <v>57726000</v>
      </c>
      <c r="E9" s="26">
        <v>2822183</v>
      </c>
      <c r="F9" s="26">
        <v>9850762</v>
      </c>
      <c r="G9" s="26">
        <v>3057232</v>
      </c>
      <c r="H9" s="26">
        <v>15730177</v>
      </c>
      <c r="I9" s="26">
        <v>3921030</v>
      </c>
      <c r="J9" s="26">
        <v>3744427</v>
      </c>
      <c r="K9" s="26">
        <v>4216272</v>
      </c>
      <c r="L9" s="26">
        <v>11881729</v>
      </c>
      <c r="M9" s="26">
        <v>2550777</v>
      </c>
      <c r="N9" s="26">
        <v>4267690</v>
      </c>
      <c r="O9" s="26">
        <v>3838151</v>
      </c>
      <c r="P9" s="26">
        <v>10656618</v>
      </c>
      <c r="Q9" s="26">
        <v>2779235</v>
      </c>
      <c r="R9" s="26">
        <v>2851357</v>
      </c>
      <c r="S9" s="26">
        <v>1660985</v>
      </c>
      <c r="T9" s="26">
        <v>7291577</v>
      </c>
      <c r="U9" s="26">
        <v>45560101</v>
      </c>
      <c r="V9" s="26">
        <v>57726000</v>
      </c>
      <c r="W9" s="26">
        <v>-12165899</v>
      </c>
      <c r="X9" s="27">
        <v>-21.08</v>
      </c>
      <c r="Y9" s="28">
        <v>57726000</v>
      </c>
    </row>
    <row r="10" spans="1:25" ht="25.5">
      <c r="A10" s="29" t="s">
        <v>212</v>
      </c>
      <c r="B10" s="30">
        <f>SUM(B5:B9)</f>
        <v>0</v>
      </c>
      <c r="C10" s="31">
        <f aca="true" t="shared" si="0" ref="C10:Y10">SUM(C5:C9)</f>
        <v>608449000</v>
      </c>
      <c r="D10" s="32">
        <f t="shared" si="0"/>
        <v>608449000</v>
      </c>
      <c r="E10" s="32">
        <f t="shared" si="0"/>
        <v>98679000</v>
      </c>
      <c r="F10" s="32">
        <f t="shared" si="0"/>
        <v>29427000</v>
      </c>
      <c r="G10" s="32">
        <f t="shared" si="0"/>
        <v>19734870</v>
      </c>
      <c r="H10" s="32">
        <f t="shared" si="0"/>
        <v>147840870</v>
      </c>
      <c r="I10" s="32">
        <f t="shared" si="0"/>
        <v>21006717</v>
      </c>
      <c r="J10" s="32">
        <f t="shared" si="0"/>
        <v>23124984</v>
      </c>
      <c r="K10" s="32">
        <f t="shared" si="0"/>
        <v>86557453</v>
      </c>
      <c r="L10" s="32">
        <f t="shared" si="0"/>
        <v>130689154</v>
      </c>
      <c r="M10" s="32">
        <f t="shared" si="0"/>
        <v>18666137</v>
      </c>
      <c r="N10" s="32">
        <f t="shared" si="0"/>
        <v>24552888</v>
      </c>
      <c r="O10" s="32">
        <f t="shared" si="0"/>
        <v>18400463</v>
      </c>
      <c r="P10" s="32">
        <f t="shared" si="0"/>
        <v>61619488</v>
      </c>
      <c r="Q10" s="32">
        <f t="shared" si="0"/>
        <v>20019430</v>
      </c>
      <c r="R10" s="32">
        <f t="shared" si="0"/>
        <v>21124182</v>
      </c>
      <c r="S10" s="32">
        <f t="shared" si="0"/>
        <v>20019430</v>
      </c>
      <c r="T10" s="32">
        <f t="shared" si="0"/>
        <v>61163042</v>
      </c>
      <c r="U10" s="32">
        <f t="shared" si="0"/>
        <v>401312554</v>
      </c>
      <c r="V10" s="32">
        <f t="shared" si="0"/>
        <v>608449000</v>
      </c>
      <c r="W10" s="32">
        <f t="shared" si="0"/>
        <v>-207136446</v>
      </c>
      <c r="X10" s="33">
        <f>+IF(V10&lt;&gt;0,(W10/V10)*100,0)</f>
        <v>-34.04335383902348</v>
      </c>
      <c r="Y10" s="34">
        <f t="shared" si="0"/>
        <v>608449000</v>
      </c>
    </row>
    <row r="11" spans="1:25" ht="13.5">
      <c r="A11" s="24" t="s">
        <v>36</v>
      </c>
      <c r="B11" s="2">
        <v>0</v>
      </c>
      <c r="C11" s="25">
        <v>234197000</v>
      </c>
      <c r="D11" s="26">
        <v>234197000</v>
      </c>
      <c r="E11" s="26">
        <v>12623000</v>
      </c>
      <c r="F11" s="26">
        <v>13705504</v>
      </c>
      <c r="G11" s="26">
        <v>12060070</v>
      </c>
      <c r="H11" s="26">
        <v>38388574</v>
      </c>
      <c r="I11" s="26">
        <v>13888483</v>
      </c>
      <c r="J11" s="26">
        <v>14235137</v>
      </c>
      <c r="K11" s="26">
        <v>20765352</v>
      </c>
      <c r="L11" s="26">
        <v>48888972</v>
      </c>
      <c r="M11" s="26">
        <v>15167208</v>
      </c>
      <c r="N11" s="26">
        <v>14332566</v>
      </c>
      <c r="O11" s="26">
        <v>13195112</v>
      </c>
      <c r="P11" s="26">
        <v>42694886</v>
      </c>
      <c r="Q11" s="26">
        <v>14594060</v>
      </c>
      <c r="R11" s="26">
        <v>14802025</v>
      </c>
      <c r="S11" s="26">
        <v>14594060</v>
      </c>
      <c r="T11" s="26">
        <v>43990145</v>
      </c>
      <c r="U11" s="26">
        <v>173962577</v>
      </c>
      <c r="V11" s="26">
        <v>234197000</v>
      </c>
      <c r="W11" s="26">
        <v>-60234423</v>
      </c>
      <c r="X11" s="27">
        <v>-25.72</v>
      </c>
      <c r="Y11" s="28">
        <v>234197000</v>
      </c>
    </row>
    <row r="12" spans="1:25" ht="13.5">
      <c r="A12" s="24" t="s">
        <v>37</v>
      </c>
      <c r="B12" s="2">
        <v>0</v>
      </c>
      <c r="C12" s="25">
        <v>19946000</v>
      </c>
      <c r="D12" s="26">
        <v>19946000</v>
      </c>
      <c r="E12" s="26">
        <v>1298000</v>
      </c>
      <c r="F12" s="26">
        <v>1298000</v>
      </c>
      <c r="G12" s="26">
        <v>1199298</v>
      </c>
      <c r="H12" s="26">
        <v>3795298</v>
      </c>
      <c r="I12" s="26">
        <v>1280679</v>
      </c>
      <c r="J12" s="26">
        <v>1280679</v>
      </c>
      <c r="K12" s="26">
        <v>1282659</v>
      </c>
      <c r="L12" s="26">
        <v>3844017</v>
      </c>
      <c r="M12" s="26">
        <v>1718196</v>
      </c>
      <c r="N12" s="26">
        <v>1351064</v>
      </c>
      <c r="O12" s="26">
        <v>1375071</v>
      </c>
      <c r="P12" s="26">
        <v>4444331</v>
      </c>
      <c r="Q12" s="26">
        <v>1316897</v>
      </c>
      <c r="R12" s="26">
        <v>883723</v>
      </c>
      <c r="S12" s="26">
        <v>1316897</v>
      </c>
      <c r="T12" s="26">
        <v>3517517</v>
      </c>
      <c r="U12" s="26">
        <v>15601163</v>
      </c>
      <c r="V12" s="26">
        <v>19946000</v>
      </c>
      <c r="W12" s="26">
        <v>-4344837</v>
      </c>
      <c r="X12" s="27">
        <v>-21.78</v>
      </c>
      <c r="Y12" s="28">
        <v>19946000</v>
      </c>
    </row>
    <row r="13" spans="1:25" ht="13.5">
      <c r="A13" s="24" t="s">
        <v>213</v>
      </c>
      <c r="B13" s="2">
        <v>0</v>
      </c>
      <c r="C13" s="25">
        <v>60000000</v>
      </c>
      <c r="D13" s="26">
        <v>60000000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60000000</v>
      </c>
      <c r="W13" s="26">
        <v>-60000000</v>
      </c>
      <c r="X13" s="27">
        <v>-100</v>
      </c>
      <c r="Y13" s="28">
        <v>60000000</v>
      </c>
    </row>
    <row r="14" spans="1:25" ht="13.5">
      <c r="A14" s="24" t="s">
        <v>39</v>
      </c>
      <c r="B14" s="2">
        <v>0</v>
      </c>
      <c r="C14" s="25">
        <v>4695000</v>
      </c>
      <c r="D14" s="26">
        <v>4695000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398367</v>
      </c>
      <c r="L14" s="26">
        <v>398367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398367</v>
      </c>
      <c r="V14" s="26">
        <v>4695000</v>
      </c>
      <c r="W14" s="26">
        <v>-4296633</v>
      </c>
      <c r="X14" s="27">
        <v>-91.52</v>
      </c>
      <c r="Y14" s="28">
        <v>4695000</v>
      </c>
    </row>
    <row r="15" spans="1:25" ht="13.5">
      <c r="A15" s="24" t="s">
        <v>40</v>
      </c>
      <c r="B15" s="2">
        <v>0</v>
      </c>
      <c r="C15" s="25">
        <v>100061000</v>
      </c>
      <c r="D15" s="26">
        <v>100061000</v>
      </c>
      <c r="E15" s="26">
        <v>0</v>
      </c>
      <c r="F15" s="26">
        <v>14258000</v>
      </c>
      <c r="G15" s="26">
        <v>8146012</v>
      </c>
      <c r="H15" s="26">
        <v>22404012</v>
      </c>
      <c r="I15" s="26">
        <v>7498267</v>
      </c>
      <c r="J15" s="26">
        <v>8305000</v>
      </c>
      <c r="K15" s="26">
        <v>7382709</v>
      </c>
      <c r="L15" s="26">
        <v>23185976</v>
      </c>
      <c r="M15" s="26">
        <v>7251644</v>
      </c>
      <c r="N15" s="26">
        <v>8681704</v>
      </c>
      <c r="O15" s="26">
        <v>8452173</v>
      </c>
      <c r="P15" s="26">
        <v>24385521</v>
      </c>
      <c r="Q15" s="26">
        <v>8112000</v>
      </c>
      <c r="R15" s="26">
        <v>9085440</v>
      </c>
      <c r="S15" s="26">
        <v>8118480</v>
      </c>
      <c r="T15" s="26">
        <v>25315920</v>
      </c>
      <c r="U15" s="26">
        <v>95291429</v>
      </c>
      <c r="V15" s="26">
        <v>100061000</v>
      </c>
      <c r="W15" s="26">
        <v>-4769571</v>
      </c>
      <c r="X15" s="27">
        <v>-4.77</v>
      </c>
      <c r="Y15" s="28">
        <v>100061000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0</v>
      </c>
      <c r="C17" s="25">
        <v>189427000</v>
      </c>
      <c r="D17" s="26">
        <v>189427000</v>
      </c>
      <c r="E17" s="26">
        <v>3403000</v>
      </c>
      <c r="F17" s="26">
        <v>9614749</v>
      </c>
      <c r="G17" s="26">
        <v>6146792</v>
      </c>
      <c r="H17" s="26">
        <v>19164541</v>
      </c>
      <c r="I17" s="26">
        <v>8412651</v>
      </c>
      <c r="J17" s="26">
        <v>8637168</v>
      </c>
      <c r="K17" s="26">
        <v>8587596</v>
      </c>
      <c r="L17" s="26">
        <v>25637415</v>
      </c>
      <c r="M17" s="26">
        <v>10092733</v>
      </c>
      <c r="N17" s="26">
        <v>7312327</v>
      </c>
      <c r="O17" s="26">
        <v>7463318</v>
      </c>
      <c r="P17" s="26">
        <v>24868378</v>
      </c>
      <c r="Q17" s="26">
        <v>9347340</v>
      </c>
      <c r="R17" s="26">
        <v>11020214</v>
      </c>
      <c r="S17" s="26">
        <v>19968091</v>
      </c>
      <c r="T17" s="26">
        <v>40335645</v>
      </c>
      <c r="U17" s="26">
        <v>110005979</v>
      </c>
      <c r="V17" s="26">
        <v>189427000</v>
      </c>
      <c r="W17" s="26">
        <v>-79421021</v>
      </c>
      <c r="X17" s="27">
        <v>-41.93</v>
      </c>
      <c r="Y17" s="28">
        <v>189427000</v>
      </c>
    </row>
    <row r="18" spans="1:25" ht="13.5">
      <c r="A18" s="36" t="s">
        <v>43</v>
      </c>
      <c r="B18" s="37">
        <f>SUM(B11:B17)</f>
        <v>0</v>
      </c>
      <c r="C18" s="38">
        <f aca="true" t="shared" si="1" ref="C18:Y18">SUM(C11:C17)</f>
        <v>608326000</v>
      </c>
      <c r="D18" s="39">
        <f t="shared" si="1"/>
        <v>608326000</v>
      </c>
      <c r="E18" s="39">
        <f t="shared" si="1"/>
        <v>17324000</v>
      </c>
      <c r="F18" s="39">
        <f t="shared" si="1"/>
        <v>38876253</v>
      </c>
      <c r="G18" s="39">
        <f t="shared" si="1"/>
        <v>27552172</v>
      </c>
      <c r="H18" s="39">
        <f t="shared" si="1"/>
        <v>83752425</v>
      </c>
      <c r="I18" s="39">
        <f t="shared" si="1"/>
        <v>31080080</v>
      </c>
      <c r="J18" s="39">
        <f t="shared" si="1"/>
        <v>32457984</v>
      </c>
      <c r="K18" s="39">
        <f t="shared" si="1"/>
        <v>38416683</v>
      </c>
      <c r="L18" s="39">
        <f t="shared" si="1"/>
        <v>101954747</v>
      </c>
      <c r="M18" s="39">
        <f t="shared" si="1"/>
        <v>34229781</v>
      </c>
      <c r="N18" s="39">
        <f t="shared" si="1"/>
        <v>31677661</v>
      </c>
      <c r="O18" s="39">
        <f t="shared" si="1"/>
        <v>30485674</v>
      </c>
      <c r="P18" s="39">
        <f t="shared" si="1"/>
        <v>96393116</v>
      </c>
      <c r="Q18" s="39">
        <f t="shared" si="1"/>
        <v>33370297</v>
      </c>
      <c r="R18" s="39">
        <f t="shared" si="1"/>
        <v>35791402</v>
      </c>
      <c r="S18" s="39">
        <f t="shared" si="1"/>
        <v>43997528</v>
      </c>
      <c r="T18" s="39">
        <f t="shared" si="1"/>
        <v>113159227</v>
      </c>
      <c r="U18" s="39">
        <f t="shared" si="1"/>
        <v>395259515</v>
      </c>
      <c r="V18" s="39">
        <f t="shared" si="1"/>
        <v>608326000</v>
      </c>
      <c r="W18" s="39">
        <f t="shared" si="1"/>
        <v>-213066485</v>
      </c>
      <c r="X18" s="33">
        <f>+IF(V18&lt;&gt;0,(W18/V18)*100,0)</f>
        <v>-35.02504989101239</v>
      </c>
      <c r="Y18" s="40">
        <f t="shared" si="1"/>
        <v>608326000</v>
      </c>
    </row>
    <row r="19" spans="1:25" ht="13.5">
      <c r="A19" s="36" t="s">
        <v>44</v>
      </c>
      <c r="B19" s="41">
        <f>+B10-B18</f>
        <v>0</v>
      </c>
      <c r="C19" s="42">
        <f aca="true" t="shared" si="2" ref="C19:Y19">+C10-C18</f>
        <v>123000</v>
      </c>
      <c r="D19" s="43">
        <f t="shared" si="2"/>
        <v>123000</v>
      </c>
      <c r="E19" s="43">
        <f t="shared" si="2"/>
        <v>81355000</v>
      </c>
      <c r="F19" s="43">
        <f t="shared" si="2"/>
        <v>-9449253</v>
      </c>
      <c r="G19" s="43">
        <f t="shared" si="2"/>
        <v>-7817302</v>
      </c>
      <c r="H19" s="43">
        <f t="shared" si="2"/>
        <v>64088445</v>
      </c>
      <c r="I19" s="43">
        <f t="shared" si="2"/>
        <v>-10073363</v>
      </c>
      <c r="J19" s="43">
        <f t="shared" si="2"/>
        <v>-9333000</v>
      </c>
      <c r="K19" s="43">
        <f t="shared" si="2"/>
        <v>48140770</v>
      </c>
      <c r="L19" s="43">
        <f t="shared" si="2"/>
        <v>28734407</v>
      </c>
      <c r="M19" s="43">
        <f t="shared" si="2"/>
        <v>-15563644</v>
      </c>
      <c r="N19" s="43">
        <f t="shared" si="2"/>
        <v>-7124773</v>
      </c>
      <c r="O19" s="43">
        <f t="shared" si="2"/>
        <v>-12085211</v>
      </c>
      <c r="P19" s="43">
        <f t="shared" si="2"/>
        <v>-34773628</v>
      </c>
      <c r="Q19" s="43">
        <f t="shared" si="2"/>
        <v>-13350867</v>
      </c>
      <c r="R19" s="43">
        <f t="shared" si="2"/>
        <v>-14667220</v>
      </c>
      <c r="S19" s="43">
        <f t="shared" si="2"/>
        <v>-23978098</v>
      </c>
      <c r="T19" s="43">
        <f t="shared" si="2"/>
        <v>-51996185</v>
      </c>
      <c r="U19" s="43">
        <f t="shared" si="2"/>
        <v>6053039</v>
      </c>
      <c r="V19" s="43">
        <f>IF(D10=D18,0,V10-V18)</f>
        <v>123000</v>
      </c>
      <c r="W19" s="43">
        <f t="shared" si="2"/>
        <v>5930039</v>
      </c>
      <c r="X19" s="44">
        <f>+IF(V19&lt;&gt;0,(W19/V19)*100,0)</f>
        <v>4821.169918699187</v>
      </c>
      <c r="Y19" s="45">
        <f t="shared" si="2"/>
        <v>123000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12800000</v>
      </c>
      <c r="G20" s="26">
        <v>38127062</v>
      </c>
      <c r="H20" s="26">
        <v>50927062</v>
      </c>
      <c r="I20" s="26">
        <v>0</v>
      </c>
      <c r="J20" s="26">
        <v>0</v>
      </c>
      <c r="K20" s="26">
        <v>12000000</v>
      </c>
      <c r="L20" s="26">
        <v>12000000</v>
      </c>
      <c r="M20" s="26">
        <v>1978000</v>
      </c>
      <c r="N20" s="26">
        <v>3872000</v>
      </c>
      <c r="O20" s="26">
        <v>0</v>
      </c>
      <c r="P20" s="26">
        <v>5850000</v>
      </c>
      <c r="Q20" s="26">
        <v>0</v>
      </c>
      <c r="R20" s="26">
        <v>0</v>
      </c>
      <c r="S20" s="26">
        <v>0</v>
      </c>
      <c r="T20" s="26">
        <v>0</v>
      </c>
      <c r="U20" s="26">
        <v>68777062</v>
      </c>
      <c r="V20" s="26">
        <v>0</v>
      </c>
      <c r="W20" s="26">
        <v>68777062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0</v>
      </c>
      <c r="C22" s="53">
        <f aca="true" t="shared" si="3" ref="C22:Y22">SUM(C19:C21)</f>
        <v>123000</v>
      </c>
      <c r="D22" s="54">
        <f t="shared" si="3"/>
        <v>123000</v>
      </c>
      <c r="E22" s="54">
        <f t="shared" si="3"/>
        <v>81355000</v>
      </c>
      <c r="F22" s="54">
        <f t="shared" si="3"/>
        <v>3350747</v>
      </c>
      <c r="G22" s="54">
        <f t="shared" si="3"/>
        <v>30309760</v>
      </c>
      <c r="H22" s="54">
        <f t="shared" si="3"/>
        <v>115015507</v>
      </c>
      <c r="I22" s="54">
        <f t="shared" si="3"/>
        <v>-10073363</v>
      </c>
      <c r="J22" s="54">
        <f t="shared" si="3"/>
        <v>-9333000</v>
      </c>
      <c r="K22" s="54">
        <f t="shared" si="3"/>
        <v>60140770</v>
      </c>
      <c r="L22" s="54">
        <f t="shared" si="3"/>
        <v>40734407</v>
      </c>
      <c r="M22" s="54">
        <f t="shared" si="3"/>
        <v>-13585644</v>
      </c>
      <c r="N22" s="54">
        <f t="shared" si="3"/>
        <v>-3252773</v>
      </c>
      <c r="O22" s="54">
        <f t="shared" si="3"/>
        <v>-12085211</v>
      </c>
      <c r="P22" s="54">
        <f t="shared" si="3"/>
        <v>-28923628</v>
      </c>
      <c r="Q22" s="54">
        <f t="shared" si="3"/>
        <v>-13350867</v>
      </c>
      <c r="R22" s="54">
        <f t="shared" si="3"/>
        <v>-14667220</v>
      </c>
      <c r="S22" s="54">
        <f t="shared" si="3"/>
        <v>-23978098</v>
      </c>
      <c r="T22" s="54">
        <f t="shared" si="3"/>
        <v>-51996185</v>
      </c>
      <c r="U22" s="54">
        <f t="shared" si="3"/>
        <v>74830101</v>
      </c>
      <c r="V22" s="54">
        <f t="shared" si="3"/>
        <v>123000</v>
      </c>
      <c r="W22" s="54">
        <f t="shared" si="3"/>
        <v>74707101</v>
      </c>
      <c r="X22" s="55">
        <f>+IF(V22&lt;&gt;0,(W22/V22)*100,0)</f>
        <v>60737.480487804874</v>
      </c>
      <c r="Y22" s="56">
        <f t="shared" si="3"/>
        <v>123000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0</v>
      </c>
      <c r="C24" s="42">
        <f aca="true" t="shared" si="4" ref="C24:Y24">SUM(C22:C23)</f>
        <v>123000</v>
      </c>
      <c r="D24" s="43">
        <f t="shared" si="4"/>
        <v>123000</v>
      </c>
      <c r="E24" s="43">
        <f t="shared" si="4"/>
        <v>81355000</v>
      </c>
      <c r="F24" s="43">
        <f t="shared" si="4"/>
        <v>3350747</v>
      </c>
      <c r="G24" s="43">
        <f t="shared" si="4"/>
        <v>30309760</v>
      </c>
      <c r="H24" s="43">
        <f t="shared" si="4"/>
        <v>115015507</v>
      </c>
      <c r="I24" s="43">
        <f t="shared" si="4"/>
        <v>-10073363</v>
      </c>
      <c r="J24" s="43">
        <f t="shared" si="4"/>
        <v>-9333000</v>
      </c>
      <c r="K24" s="43">
        <f t="shared" si="4"/>
        <v>60140770</v>
      </c>
      <c r="L24" s="43">
        <f t="shared" si="4"/>
        <v>40734407</v>
      </c>
      <c r="M24" s="43">
        <f t="shared" si="4"/>
        <v>-13585644</v>
      </c>
      <c r="N24" s="43">
        <f t="shared" si="4"/>
        <v>-3252773</v>
      </c>
      <c r="O24" s="43">
        <f t="shared" si="4"/>
        <v>-12085211</v>
      </c>
      <c r="P24" s="43">
        <f t="shared" si="4"/>
        <v>-28923628</v>
      </c>
      <c r="Q24" s="43">
        <f t="shared" si="4"/>
        <v>-13350867</v>
      </c>
      <c r="R24" s="43">
        <f t="shared" si="4"/>
        <v>-14667220</v>
      </c>
      <c r="S24" s="43">
        <f t="shared" si="4"/>
        <v>-23978098</v>
      </c>
      <c r="T24" s="43">
        <f t="shared" si="4"/>
        <v>-51996185</v>
      </c>
      <c r="U24" s="43">
        <f t="shared" si="4"/>
        <v>74830101</v>
      </c>
      <c r="V24" s="43">
        <f t="shared" si="4"/>
        <v>123000</v>
      </c>
      <c r="W24" s="43">
        <f t="shared" si="4"/>
        <v>74707101</v>
      </c>
      <c r="X24" s="44">
        <f>+IF(V24&lt;&gt;0,(W24/V24)*100,0)</f>
        <v>60737.480487804874</v>
      </c>
      <c r="Y24" s="45">
        <f t="shared" si="4"/>
        <v>123000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165519000</v>
      </c>
      <c r="D27" s="66">
        <v>165519000</v>
      </c>
      <c r="E27" s="66">
        <v>3231920</v>
      </c>
      <c r="F27" s="66">
        <v>4526480</v>
      </c>
      <c r="G27" s="66">
        <v>14816457</v>
      </c>
      <c r="H27" s="66">
        <v>22574857</v>
      </c>
      <c r="I27" s="66">
        <v>6335797</v>
      </c>
      <c r="J27" s="66">
        <v>15558258</v>
      </c>
      <c r="K27" s="66">
        <v>11030744</v>
      </c>
      <c r="L27" s="66">
        <v>32924799</v>
      </c>
      <c r="M27" s="66">
        <v>2470019</v>
      </c>
      <c r="N27" s="66">
        <v>2728548</v>
      </c>
      <c r="O27" s="66">
        <v>2044122</v>
      </c>
      <c r="P27" s="66">
        <v>7242689</v>
      </c>
      <c r="Q27" s="66">
        <v>12117846</v>
      </c>
      <c r="R27" s="66">
        <v>10907817</v>
      </c>
      <c r="S27" s="66">
        <v>11411472</v>
      </c>
      <c r="T27" s="66">
        <v>34437135</v>
      </c>
      <c r="U27" s="66">
        <v>97179480</v>
      </c>
      <c r="V27" s="66">
        <v>165519000</v>
      </c>
      <c r="W27" s="66">
        <v>-68339520</v>
      </c>
      <c r="X27" s="67">
        <v>-41.29</v>
      </c>
      <c r="Y27" s="68">
        <v>165519000</v>
      </c>
    </row>
    <row r="28" spans="1:25" ht="13.5">
      <c r="A28" s="69" t="s">
        <v>45</v>
      </c>
      <c r="B28" s="2">
        <v>0</v>
      </c>
      <c r="C28" s="25">
        <v>56116000</v>
      </c>
      <c r="D28" s="26">
        <v>56116000</v>
      </c>
      <c r="E28" s="26">
        <v>2214661</v>
      </c>
      <c r="F28" s="26">
        <v>3197734</v>
      </c>
      <c r="G28" s="26">
        <v>8592020</v>
      </c>
      <c r="H28" s="26">
        <v>14004415</v>
      </c>
      <c r="I28" s="26">
        <v>5662226</v>
      </c>
      <c r="J28" s="26">
        <v>11050533</v>
      </c>
      <c r="K28" s="26">
        <v>7969424</v>
      </c>
      <c r="L28" s="26">
        <v>24682183</v>
      </c>
      <c r="M28" s="26">
        <v>1231693</v>
      </c>
      <c r="N28" s="26">
        <v>1243960</v>
      </c>
      <c r="O28" s="26">
        <v>946226</v>
      </c>
      <c r="P28" s="26">
        <v>3421879</v>
      </c>
      <c r="Q28" s="26">
        <v>7300370</v>
      </c>
      <c r="R28" s="26">
        <v>6272463</v>
      </c>
      <c r="S28" s="26">
        <v>1612212</v>
      </c>
      <c r="T28" s="26">
        <v>15185045</v>
      </c>
      <c r="U28" s="26">
        <v>57293522</v>
      </c>
      <c r="V28" s="26">
        <v>56116000</v>
      </c>
      <c r="W28" s="26">
        <v>1177522</v>
      </c>
      <c r="X28" s="27">
        <v>2.1</v>
      </c>
      <c r="Y28" s="28">
        <v>56116000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243000</v>
      </c>
      <c r="L29" s="26">
        <v>243000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243000</v>
      </c>
      <c r="V29" s="26">
        <v>0</v>
      </c>
      <c r="W29" s="26">
        <v>243000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28000000</v>
      </c>
      <c r="D30" s="26">
        <v>28000000</v>
      </c>
      <c r="E30" s="26">
        <v>0</v>
      </c>
      <c r="F30" s="26">
        <v>0</v>
      </c>
      <c r="G30" s="26">
        <v>783622</v>
      </c>
      <c r="H30" s="26">
        <v>783622</v>
      </c>
      <c r="I30" s="26">
        <v>0</v>
      </c>
      <c r="J30" s="26">
        <v>2376006</v>
      </c>
      <c r="K30" s="26">
        <v>0</v>
      </c>
      <c r="L30" s="26">
        <v>2376006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3159628</v>
      </c>
      <c r="V30" s="26">
        <v>28000000</v>
      </c>
      <c r="W30" s="26">
        <v>-24840372</v>
      </c>
      <c r="X30" s="27">
        <v>-88.72</v>
      </c>
      <c r="Y30" s="28">
        <v>28000000</v>
      </c>
    </row>
    <row r="31" spans="1:25" ht="13.5">
      <c r="A31" s="24" t="s">
        <v>52</v>
      </c>
      <c r="B31" s="2">
        <v>0</v>
      </c>
      <c r="C31" s="25">
        <v>81403000</v>
      </c>
      <c r="D31" s="26">
        <v>81403000</v>
      </c>
      <c r="E31" s="26">
        <v>1017259</v>
      </c>
      <c r="F31" s="26">
        <v>1328746</v>
      </c>
      <c r="G31" s="26">
        <v>5440815</v>
      </c>
      <c r="H31" s="26">
        <v>7786820</v>
      </c>
      <c r="I31" s="26">
        <v>673571</v>
      </c>
      <c r="J31" s="26">
        <v>2131719</v>
      </c>
      <c r="K31" s="26">
        <v>2818320</v>
      </c>
      <c r="L31" s="26">
        <v>5623610</v>
      </c>
      <c r="M31" s="26">
        <v>1238326</v>
      </c>
      <c r="N31" s="26">
        <v>1484588</v>
      </c>
      <c r="O31" s="26">
        <v>1097896</v>
      </c>
      <c r="P31" s="26">
        <v>3820810</v>
      </c>
      <c r="Q31" s="26">
        <v>4817476</v>
      </c>
      <c r="R31" s="26">
        <v>4635354</v>
      </c>
      <c r="S31" s="26">
        <v>9799260</v>
      </c>
      <c r="T31" s="26">
        <v>19252090</v>
      </c>
      <c r="U31" s="26">
        <v>36483330</v>
      </c>
      <c r="V31" s="26">
        <v>81403000</v>
      </c>
      <c r="W31" s="26">
        <v>-44919670</v>
      </c>
      <c r="X31" s="27">
        <v>-55.18</v>
      </c>
      <c r="Y31" s="28">
        <v>81403000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165519000</v>
      </c>
      <c r="D32" s="66">
        <f t="shared" si="5"/>
        <v>165519000</v>
      </c>
      <c r="E32" s="66">
        <f t="shared" si="5"/>
        <v>3231920</v>
      </c>
      <c r="F32" s="66">
        <f t="shared" si="5"/>
        <v>4526480</v>
      </c>
      <c r="G32" s="66">
        <f t="shared" si="5"/>
        <v>14816457</v>
      </c>
      <c r="H32" s="66">
        <f t="shared" si="5"/>
        <v>22574857</v>
      </c>
      <c r="I32" s="66">
        <f t="shared" si="5"/>
        <v>6335797</v>
      </c>
      <c r="J32" s="66">
        <f t="shared" si="5"/>
        <v>15558258</v>
      </c>
      <c r="K32" s="66">
        <f t="shared" si="5"/>
        <v>11030744</v>
      </c>
      <c r="L32" s="66">
        <f t="shared" si="5"/>
        <v>32924799</v>
      </c>
      <c r="M32" s="66">
        <f t="shared" si="5"/>
        <v>2470019</v>
      </c>
      <c r="N32" s="66">
        <f t="shared" si="5"/>
        <v>2728548</v>
      </c>
      <c r="O32" s="66">
        <f t="shared" si="5"/>
        <v>2044122</v>
      </c>
      <c r="P32" s="66">
        <f t="shared" si="5"/>
        <v>7242689</v>
      </c>
      <c r="Q32" s="66">
        <f t="shared" si="5"/>
        <v>12117846</v>
      </c>
      <c r="R32" s="66">
        <f t="shared" si="5"/>
        <v>10907817</v>
      </c>
      <c r="S32" s="66">
        <f t="shared" si="5"/>
        <v>11411472</v>
      </c>
      <c r="T32" s="66">
        <f t="shared" si="5"/>
        <v>34437135</v>
      </c>
      <c r="U32" s="66">
        <f t="shared" si="5"/>
        <v>97179480</v>
      </c>
      <c r="V32" s="66">
        <f t="shared" si="5"/>
        <v>165519000</v>
      </c>
      <c r="W32" s="66">
        <f t="shared" si="5"/>
        <v>-68339520</v>
      </c>
      <c r="X32" s="67">
        <f>+IF(V32&lt;&gt;0,(W32/V32)*100,0)</f>
        <v>-41.28802131477353</v>
      </c>
      <c r="Y32" s="68">
        <f t="shared" si="5"/>
        <v>165519000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0</v>
      </c>
      <c r="C35" s="25">
        <v>198699000</v>
      </c>
      <c r="D35" s="26">
        <v>198699000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198699000</v>
      </c>
      <c r="W35" s="26">
        <v>-198699000</v>
      </c>
      <c r="X35" s="27">
        <v>-100</v>
      </c>
      <c r="Y35" s="28">
        <v>198699000</v>
      </c>
    </row>
    <row r="36" spans="1:25" ht="13.5">
      <c r="A36" s="24" t="s">
        <v>56</v>
      </c>
      <c r="B36" s="2">
        <v>0</v>
      </c>
      <c r="C36" s="25">
        <v>805000000</v>
      </c>
      <c r="D36" s="26">
        <v>805000000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805000000</v>
      </c>
      <c r="W36" s="26">
        <v>-805000000</v>
      </c>
      <c r="X36" s="27">
        <v>-100</v>
      </c>
      <c r="Y36" s="28">
        <v>805000000</v>
      </c>
    </row>
    <row r="37" spans="1:25" ht="13.5">
      <c r="A37" s="24" t="s">
        <v>57</v>
      </c>
      <c r="B37" s="2">
        <v>0</v>
      </c>
      <c r="C37" s="25">
        <v>78400000</v>
      </c>
      <c r="D37" s="26">
        <v>78400000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78400000</v>
      </c>
      <c r="W37" s="26">
        <v>-78400000</v>
      </c>
      <c r="X37" s="27">
        <v>-100</v>
      </c>
      <c r="Y37" s="28">
        <v>78400000</v>
      </c>
    </row>
    <row r="38" spans="1:25" ht="13.5">
      <c r="A38" s="24" t="s">
        <v>58</v>
      </c>
      <c r="B38" s="2">
        <v>0</v>
      </c>
      <c r="C38" s="25">
        <v>29200000</v>
      </c>
      <c r="D38" s="26">
        <v>29200000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29200000</v>
      </c>
      <c r="W38" s="26">
        <v>-29200000</v>
      </c>
      <c r="X38" s="27">
        <v>-100</v>
      </c>
      <c r="Y38" s="28">
        <v>29200000</v>
      </c>
    </row>
    <row r="39" spans="1:25" ht="13.5">
      <c r="A39" s="24" t="s">
        <v>59</v>
      </c>
      <c r="B39" s="2">
        <v>0</v>
      </c>
      <c r="C39" s="25">
        <v>896099000</v>
      </c>
      <c r="D39" s="26">
        <v>896099000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896099000</v>
      </c>
      <c r="W39" s="26">
        <v>-896099000</v>
      </c>
      <c r="X39" s="27">
        <v>-100</v>
      </c>
      <c r="Y39" s="28">
        <v>896099000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78561799</v>
      </c>
      <c r="C42" s="25">
        <v>-27877000</v>
      </c>
      <c r="D42" s="26">
        <v>-27877000</v>
      </c>
      <c r="E42" s="26">
        <v>78960293</v>
      </c>
      <c r="F42" s="26">
        <v>4986535</v>
      </c>
      <c r="G42" s="26">
        <v>-15924148</v>
      </c>
      <c r="H42" s="26">
        <v>68022680</v>
      </c>
      <c r="I42" s="26">
        <v>-9668952</v>
      </c>
      <c r="J42" s="26">
        <v>-17884345</v>
      </c>
      <c r="K42" s="26">
        <v>59716949</v>
      </c>
      <c r="L42" s="26">
        <v>32163652</v>
      </c>
      <c r="M42" s="26">
        <v>-2866902</v>
      </c>
      <c r="N42" s="26">
        <v>2793390</v>
      </c>
      <c r="O42" s="26">
        <v>45600686</v>
      </c>
      <c r="P42" s="26">
        <v>45527174</v>
      </c>
      <c r="Q42" s="26">
        <v>-10342987</v>
      </c>
      <c r="R42" s="26">
        <v>-11059713</v>
      </c>
      <c r="S42" s="26">
        <v>-4650757</v>
      </c>
      <c r="T42" s="26">
        <v>-26053457</v>
      </c>
      <c r="U42" s="26">
        <v>119660049</v>
      </c>
      <c r="V42" s="26">
        <v>-27877000</v>
      </c>
      <c r="W42" s="26">
        <v>147537049</v>
      </c>
      <c r="X42" s="27">
        <v>-529.24</v>
      </c>
      <c r="Y42" s="28">
        <v>-27877000</v>
      </c>
    </row>
    <row r="43" spans="1:25" ht="13.5">
      <c r="A43" s="24" t="s">
        <v>62</v>
      </c>
      <c r="B43" s="2">
        <v>-43059166</v>
      </c>
      <c r="C43" s="25">
        <v>0</v>
      </c>
      <c r="D43" s="26">
        <v>0</v>
      </c>
      <c r="E43" s="26">
        <v>-3675075</v>
      </c>
      <c r="F43" s="26">
        <v>-3995606</v>
      </c>
      <c r="G43" s="26">
        <v>-3700856</v>
      </c>
      <c r="H43" s="26">
        <v>-11371537</v>
      </c>
      <c r="I43" s="26">
        <v>-3100045</v>
      </c>
      <c r="J43" s="26">
        <v>-3007800</v>
      </c>
      <c r="K43" s="26">
        <v>-4448762</v>
      </c>
      <c r="L43" s="26">
        <v>-10556607</v>
      </c>
      <c r="M43" s="26">
        <v>-3300123</v>
      </c>
      <c r="N43" s="26">
        <v>-2728548</v>
      </c>
      <c r="O43" s="26">
        <v>-2044121</v>
      </c>
      <c r="P43" s="26">
        <v>-8072792</v>
      </c>
      <c r="Q43" s="26">
        <v>-12117846</v>
      </c>
      <c r="R43" s="26">
        <v>-3006789</v>
      </c>
      <c r="S43" s="26">
        <v>-11411471</v>
      </c>
      <c r="T43" s="26">
        <v>-26536106</v>
      </c>
      <c r="U43" s="26">
        <v>-56537042</v>
      </c>
      <c r="V43" s="26">
        <v>0</v>
      </c>
      <c r="W43" s="26">
        <v>-56537042</v>
      </c>
      <c r="X43" s="27">
        <v>0</v>
      </c>
      <c r="Y43" s="28">
        <v>0</v>
      </c>
    </row>
    <row r="44" spans="1:25" ht="13.5">
      <c r="A44" s="24" t="s">
        <v>63</v>
      </c>
      <c r="B44" s="2">
        <v>-2196000</v>
      </c>
      <c r="C44" s="25">
        <v>28000000</v>
      </c>
      <c r="D44" s="26">
        <v>28000000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-1098000</v>
      </c>
      <c r="L44" s="26">
        <v>-1098000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-1098000</v>
      </c>
      <c r="T44" s="26">
        <v>-1098000</v>
      </c>
      <c r="U44" s="26">
        <v>-2196000</v>
      </c>
      <c r="V44" s="26">
        <v>28000000</v>
      </c>
      <c r="W44" s="26">
        <v>-30196000</v>
      </c>
      <c r="X44" s="27">
        <v>-107.84</v>
      </c>
      <c r="Y44" s="28">
        <v>28000000</v>
      </c>
    </row>
    <row r="45" spans="1:25" ht="13.5">
      <c r="A45" s="36" t="s">
        <v>64</v>
      </c>
      <c r="B45" s="3">
        <v>46606698</v>
      </c>
      <c r="C45" s="65">
        <v>123000</v>
      </c>
      <c r="D45" s="66">
        <v>123000</v>
      </c>
      <c r="E45" s="66">
        <v>79891969</v>
      </c>
      <c r="F45" s="66">
        <v>80882898</v>
      </c>
      <c r="G45" s="66">
        <v>61257894</v>
      </c>
      <c r="H45" s="66">
        <v>61257894</v>
      </c>
      <c r="I45" s="66">
        <v>48488897</v>
      </c>
      <c r="J45" s="66">
        <v>27596752</v>
      </c>
      <c r="K45" s="66">
        <v>81766939</v>
      </c>
      <c r="L45" s="66">
        <v>81766939</v>
      </c>
      <c r="M45" s="66">
        <v>75599914</v>
      </c>
      <c r="N45" s="66">
        <v>75664756</v>
      </c>
      <c r="O45" s="66">
        <v>119221321</v>
      </c>
      <c r="P45" s="66">
        <v>119221321</v>
      </c>
      <c r="Q45" s="66">
        <v>96760488</v>
      </c>
      <c r="R45" s="66">
        <v>82693986</v>
      </c>
      <c r="S45" s="66">
        <v>65533758</v>
      </c>
      <c r="T45" s="66">
        <v>65533758</v>
      </c>
      <c r="U45" s="66">
        <v>65533758</v>
      </c>
      <c r="V45" s="66">
        <v>123000</v>
      </c>
      <c r="W45" s="66">
        <v>65410758</v>
      </c>
      <c r="X45" s="67">
        <v>53179.48</v>
      </c>
      <c r="Y45" s="68">
        <v>123000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1631026</v>
      </c>
      <c r="C49" s="95">
        <v>13901249</v>
      </c>
      <c r="D49" s="20">
        <v>6942198</v>
      </c>
      <c r="E49" s="20">
        <v>0</v>
      </c>
      <c r="F49" s="20">
        <v>0</v>
      </c>
      <c r="G49" s="20">
        <v>0</v>
      </c>
      <c r="H49" s="20">
        <v>5855009</v>
      </c>
      <c r="I49" s="20">
        <v>0</v>
      </c>
      <c r="J49" s="20">
        <v>0</v>
      </c>
      <c r="K49" s="20">
        <v>0</v>
      </c>
      <c r="L49" s="20">
        <v>5521814</v>
      </c>
      <c r="M49" s="20">
        <v>0</v>
      </c>
      <c r="N49" s="20">
        <v>0</v>
      </c>
      <c r="O49" s="20">
        <v>0</v>
      </c>
      <c r="P49" s="20">
        <v>136386009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170237305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7662711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7662711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608449000</v>
      </c>
      <c r="E5" s="66">
        <f t="shared" si="0"/>
        <v>608449000</v>
      </c>
      <c r="F5" s="66">
        <f t="shared" si="0"/>
        <v>81325144</v>
      </c>
      <c r="G5" s="66">
        <f t="shared" si="0"/>
        <v>12443405</v>
      </c>
      <c r="H5" s="66">
        <f t="shared" si="0"/>
        <v>4286108</v>
      </c>
      <c r="I5" s="66">
        <f t="shared" si="0"/>
        <v>98054657</v>
      </c>
      <c r="J5" s="66">
        <f t="shared" si="0"/>
        <v>5813182</v>
      </c>
      <c r="K5" s="66">
        <f t="shared" si="0"/>
        <v>4961428</v>
      </c>
      <c r="L5" s="66">
        <f t="shared" si="0"/>
        <v>67680720</v>
      </c>
      <c r="M5" s="66">
        <f t="shared" si="0"/>
        <v>78455330</v>
      </c>
      <c r="N5" s="66">
        <f t="shared" si="0"/>
        <v>3920537</v>
      </c>
      <c r="O5" s="66">
        <f t="shared" si="0"/>
        <v>4639911</v>
      </c>
      <c r="P5" s="66">
        <f t="shared" si="0"/>
        <v>4671264</v>
      </c>
      <c r="Q5" s="66">
        <f t="shared" si="0"/>
        <v>13231712</v>
      </c>
      <c r="R5" s="66">
        <f t="shared" si="0"/>
        <v>4027279</v>
      </c>
      <c r="S5" s="66">
        <f t="shared" si="0"/>
        <v>4314328</v>
      </c>
      <c r="T5" s="66">
        <f t="shared" si="0"/>
        <v>2986197</v>
      </c>
      <c r="U5" s="66">
        <f t="shared" si="0"/>
        <v>11327804</v>
      </c>
      <c r="V5" s="66">
        <f t="shared" si="0"/>
        <v>201069503</v>
      </c>
      <c r="W5" s="66">
        <f t="shared" si="0"/>
        <v>608449000</v>
      </c>
      <c r="X5" s="66">
        <f t="shared" si="0"/>
        <v>-407379497</v>
      </c>
      <c r="Y5" s="103">
        <f>+IF(W5&lt;&gt;0,+(X5/W5)*100,0)</f>
        <v>-66.95376227095451</v>
      </c>
      <c r="Z5" s="119">
        <f>SUM(Z6:Z8)</f>
        <v>608449000</v>
      </c>
    </row>
    <row r="6" spans="1:26" ht="13.5">
      <c r="A6" s="104" t="s">
        <v>74</v>
      </c>
      <c r="B6" s="102"/>
      <c r="C6" s="121"/>
      <c r="D6" s="122">
        <v>608449000</v>
      </c>
      <c r="E6" s="26">
        <v>608449000</v>
      </c>
      <c r="F6" s="26">
        <v>77285000</v>
      </c>
      <c r="G6" s="26"/>
      <c r="H6" s="26"/>
      <c r="I6" s="26">
        <v>77285000</v>
      </c>
      <c r="J6" s="26"/>
      <c r="K6" s="26"/>
      <c r="L6" s="26">
        <v>61827689</v>
      </c>
      <c r="M6" s="26">
        <v>61827689</v>
      </c>
      <c r="N6" s="26"/>
      <c r="O6" s="26"/>
      <c r="P6" s="26"/>
      <c r="Q6" s="26"/>
      <c r="R6" s="26"/>
      <c r="S6" s="26"/>
      <c r="T6" s="26"/>
      <c r="U6" s="26"/>
      <c r="V6" s="26">
        <v>139112689</v>
      </c>
      <c r="W6" s="26">
        <v>608449000</v>
      </c>
      <c r="X6" s="26">
        <v>-469336311</v>
      </c>
      <c r="Y6" s="106">
        <v>-77.14</v>
      </c>
      <c r="Z6" s="121">
        <v>608449000</v>
      </c>
    </row>
    <row r="7" spans="1:26" ht="13.5">
      <c r="A7" s="104" t="s">
        <v>75</v>
      </c>
      <c r="B7" s="102"/>
      <c r="C7" s="123"/>
      <c r="D7" s="124"/>
      <c r="E7" s="125"/>
      <c r="F7" s="125">
        <v>903875</v>
      </c>
      <c r="G7" s="125">
        <v>5615405</v>
      </c>
      <c r="H7" s="125">
        <v>1311048</v>
      </c>
      <c r="I7" s="125">
        <v>7830328</v>
      </c>
      <c r="J7" s="125">
        <v>1884555</v>
      </c>
      <c r="K7" s="125">
        <v>1602148</v>
      </c>
      <c r="L7" s="125">
        <v>2978086</v>
      </c>
      <c r="M7" s="125">
        <v>6464789</v>
      </c>
      <c r="N7" s="125">
        <v>1166459</v>
      </c>
      <c r="O7" s="125">
        <v>1166459</v>
      </c>
      <c r="P7" s="125">
        <v>1158427</v>
      </c>
      <c r="Q7" s="125">
        <v>3491345</v>
      </c>
      <c r="R7" s="125">
        <v>1230213</v>
      </c>
      <c r="S7" s="125">
        <v>1434502</v>
      </c>
      <c r="T7" s="125">
        <v>903875</v>
      </c>
      <c r="U7" s="125">
        <v>3568590</v>
      </c>
      <c r="V7" s="125">
        <v>21355052</v>
      </c>
      <c r="W7" s="125"/>
      <c r="X7" s="125">
        <v>21355052</v>
      </c>
      <c r="Y7" s="107">
        <v>0</v>
      </c>
      <c r="Z7" s="123"/>
    </row>
    <row r="8" spans="1:26" ht="13.5">
      <c r="A8" s="104" t="s">
        <v>76</v>
      </c>
      <c r="B8" s="102"/>
      <c r="C8" s="121"/>
      <c r="D8" s="122"/>
      <c r="E8" s="26"/>
      <c r="F8" s="26">
        <v>3136269</v>
      </c>
      <c r="G8" s="26">
        <v>6828000</v>
      </c>
      <c r="H8" s="26">
        <v>2975060</v>
      </c>
      <c r="I8" s="26">
        <v>12939329</v>
      </c>
      <c r="J8" s="26">
        <v>3928627</v>
      </c>
      <c r="K8" s="26">
        <v>3359280</v>
      </c>
      <c r="L8" s="26">
        <v>2874945</v>
      </c>
      <c r="M8" s="26">
        <v>10162852</v>
      </c>
      <c r="N8" s="26">
        <v>2754078</v>
      </c>
      <c r="O8" s="26">
        <v>3473452</v>
      </c>
      <c r="P8" s="26">
        <v>3512837</v>
      </c>
      <c r="Q8" s="26">
        <v>9740367</v>
      </c>
      <c r="R8" s="26">
        <v>2797066</v>
      </c>
      <c r="S8" s="26">
        <v>2879826</v>
      </c>
      <c r="T8" s="26">
        <v>2082322</v>
      </c>
      <c r="U8" s="26">
        <v>7759214</v>
      </c>
      <c r="V8" s="26">
        <v>40601762</v>
      </c>
      <c r="W8" s="26"/>
      <c r="X8" s="26">
        <v>40601762</v>
      </c>
      <c r="Y8" s="106">
        <v>0</v>
      </c>
      <c r="Z8" s="121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220219</v>
      </c>
      <c r="G9" s="66">
        <f t="shared" si="1"/>
        <v>156742</v>
      </c>
      <c r="H9" s="66">
        <f t="shared" si="1"/>
        <v>191265</v>
      </c>
      <c r="I9" s="66">
        <f t="shared" si="1"/>
        <v>568226</v>
      </c>
      <c r="J9" s="66">
        <f t="shared" si="1"/>
        <v>126552</v>
      </c>
      <c r="K9" s="66">
        <f t="shared" si="1"/>
        <v>133242</v>
      </c>
      <c r="L9" s="66">
        <f t="shared" si="1"/>
        <v>169153</v>
      </c>
      <c r="M9" s="66">
        <f t="shared" si="1"/>
        <v>428947</v>
      </c>
      <c r="N9" s="66">
        <f t="shared" si="1"/>
        <v>196887</v>
      </c>
      <c r="O9" s="66">
        <f t="shared" si="1"/>
        <v>126243</v>
      </c>
      <c r="P9" s="66">
        <f t="shared" si="1"/>
        <v>127163</v>
      </c>
      <c r="Q9" s="66">
        <f t="shared" si="1"/>
        <v>450293</v>
      </c>
      <c r="R9" s="66">
        <f t="shared" si="1"/>
        <v>97919</v>
      </c>
      <c r="S9" s="66">
        <f t="shared" si="1"/>
        <v>179589</v>
      </c>
      <c r="T9" s="66">
        <f t="shared" si="1"/>
        <v>220610</v>
      </c>
      <c r="U9" s="66">
        <f t="shared" si="1"/>
        <v>498118</v>
      </c>
      <c r="V9" s="66">
        <f t="shared" si="1"/>
        <v>1945584</v>
      </c>
      <c r="W9" s="66">
        <f t="shared" si="1"/>
        <v>0</v>
      </c>
      <c r="X9" s="66">
        <f t="shared" si="1"/>
        <v>1945584</v>
      </c>
      <c r="Y9" s="103">
        <f>+IF(W9&lt;&gt;0,+(X9/W9)*100,0)</f>
        <v>0</v>
      </c>
      <c r="Z9" s="119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>
        <v>12884</v>
      </c>
      <c r="G10" s="26">
        <v>6154</v>
      </c>
      <c r="H10" s="26">
        <v>13860</v>
      </c>
      <c r="I10" s="26">
        <v>32898</v>
      </c>
      <c r="J10" s="26">
        <v>2816</v>
      </c>
      <c r="K10" s="26">
        <v>3320</v>
      </c>
      <c r="L10" s="26">
        <v>2196</v>
      </c>
      <c r="M10" s="26">
        <v>8332</v>
      </c>
      <c r="N10" s="26">
        <v>3942</v>
      </c>
      <c r="O10" s="26">
        <v>4623</v>
      </c>
      <c r="P10" s="26">
        <v>5178</v>
      </c>
      <c r="Q10" s="26">
        <v>13743</v>
      </c>
      <c r="R10" s="26">
        <v>3385</v>
      </c>
      <c r="S10" s="26">
        <v>2052</v>
      </c>
      <c r="T10" s="26">
        <v>12883</v>
      </c>
      <c r="U10" s="26">
        <v>18320</v>
      </c>
      <c r="V10" s="26">
        <v>73293</v>
      </c>
      <c r="W10" s="26"/>
      <c r="X10" s="26">
        <v>73293</v>
      </c>
      <c r="Y10" s="106">
        <v>0</v>
      </c>
      <c r="Z10" s="121"/>
    </row>
    <row r="11" spans="1:26" ht="13.5">
      <c r="A11" s="104" t="s">
        <v>79</v>
      </c>
      <c r="B11" s="102"/>
      <c r="C11" s="121"/>
      <c r="D11" s="122"/>
      <c r="E11" s="26"/>
      <c r="F11" s="26">
        <v>193</v>
      </c>
      <c r="G11" s="26">
        <v>193</v>
      </c>
      <c r="H11" s="26">
        <v>193</v>
      </c>
      <c r="I11" s="26">
        <v>579</v>
      </c>
      <c r="J11" s="26">
        <v>193</v>
      </c>
      <c r="K11" s="26">
        <v>202</v>
      </c>
      <c r="L11" s="26">
        <v>775</v>
      </c>
      <c r="M11" s="26">
        <v>1170</v>
      </c>
      <c r="N11" s="26">
        <v>759</v>
      </c>
      <c r="O11" s="26">
        <v>1794</v>
      </c>
      <c r="P11" s="26">
        <v>2027</v>
      </c>
      <c r="Q11" s="26">
        <v>4580</v>
      </c>
      <c r="R11" s="26">
        <v>193</v>
      </c>
      <c r="S11" s="26">
        <v>193</v>
      </c>
      <c r="T11" s="26">
        <v>198</v>
      </c>
      <c r="U11" s="26">
        <v>584</v>
      </c>
      <c r="V11" s="26">
        <v>6913</v>
      </c>
      <c r="W11" s="26"/>
      <c r="X11" s="26">
        <v>6913</v>
      </c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>
        <v>207142</v>
      </c>
      <c r="G12" s="26">
        <v>150395</v>
      </c>
      <c r="H12" s="26">
        <v>177212</v>
      </c>
      <c r="I12" s="26">
        <v>534749</v>
      </c>
      <c r="J12" s="26">
        <v>123543</v>
      </c>
      <c r="K12" s="26">
        <v>129720</v>
      </c>
      <c r="L12" s="26">
        <v>166182</v>
      </c>
      <c r="M12" s="26">
        <v>419445</v>
      </c>
      <c r="N12" s="26">
        <v>171238</v>
      </c>
      <c r="O12" s="26">
        <v>119826</v>
      </c>
      <c r="P12" s="26">
        <v>119958</v>
      </c>
      <c r="Q12" s="26">
        <v>411022</v>
      </c>
      <c r="R12" s="26">
        <v>94341</v>
      </c>
      <c r="S12" s="26">
        <v>177344</v>
      </c>
      <c r="T12" s="26">
        <v>207142</v>
      </c>
      <c r="U12" s="26">
        <v>478827</v>
      </c>
      <c r="V12" s="26">
        <v>1844043</v>
      </c>
      <c r="W12" s="26"/>
      <c r="X12" s="26">
        <v>1844043</v>
      </c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>
        <v>20948</v>
      </c>
      <c r="O14" s="125"/>
      <c r="P14" s="125"/>
      <c r="Q14" s="125">
        <v>20948</v>
      </c>
      <c r="R14" s="125"/>
      <c r="S14" s="125"/>
      <c r="T14" s="125">
        <v>387</v>
      </c>
      <c r="U14" s="125">
        <v>387</v>
      </c>
      <c r="V14" s="125">
        <v>21335</v>
      </c>
      <c r="W14" s="125"/>
      <c r="X14" s="125">
        <v>21335</v>
      </c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0</v>
      </c>
      <c r="E15" s="66">
        <f t="shared" si="2"/>
        <v>0</v>
      </c>
      <c r="F15" s="66">
        <f t="shared" si="2"/>
        <v>535537</v>
      </c>
      <c r="G15" s="66">
        <f t="shared" si="2"/>
        <v>13774332</v>
      </c>
      <c r="H15" s="66">
        <f t="shared" si="2"/>
        <v>39275913</v>
      </c>
      <c r="I15" s="66">
        <f t="shared" si="2"/>
        <v>53585782</v>
      </c>
      <c r="J15" s="66">
        <f t="shared" si="2"/>
        <v>754344</v>
      </c>
      <c r="K15" s="66">
        <f t="shared" si="2"/>
        <v>822235</v>
      </c>
      <c r="L15" s="66">
        <f t="shared" si="2"/>
        <v>12739608</v>
      </c>
      <c r="M15" s="66">
        <f t="shared" si="2"/>
        <v>14316187</v>
      </c>
      <c r="N15" s="66">
        <f t="shared" si="2"/>
        <v>635143</v>
      </c>
      <c r="O15" s="66">
        <f t="shared" si="2"/>
        <v>1740938</v>
      </c>
      <c r="P15" s="66">
        <f t="shared" si="2"/>
        <v>1291613</v>
      </c>
      <c r="Q15" s="66">
        <f t="shared" si="2"/>
        <v>3667694</v>
      </c>
      <c r="R15" s="66">
        <f t="shared" si="2"/>
        <v>707805</v>
      </c>
      <c r="S15" s="66">
        <f t="shared" si="2"/>
        <v>707805</v>
      </c>
      <c r="T15" s="66">
        <f t="shared" si="2"/>
        <v>536500</v>
      </c>
      <c r="U15" s="66">
        <f t="shared" si="2"/>
        <v>1952110</v>
      </c>
      <c r="V15" s="66">
        <f t="shared" si="2"/>
        <v>73521773</v>
      </c>
      <c r="W15" s="66">
        <f t="shared" si="2"/>
        <v>0</v>
      </c>
      <c r="X15" s="66">
        <f t="shared" si="2"/>
        <v>73521773</v>
      </c>
      <c r="Y15" s="103">
        <f>+IF(W15&lt;&gt;0,+(X15/W15)*100,0)</f>
        <v>0</v>
      </c>
      <c r="Z15" s="119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>
        <v>0</v>
      </c>
      <c r="Z16" s="121"/>
    </row>
    <row r="17" spans="1:26" ht="13.5">
      <c r="A17" s="104" t="s">
        <v>85</v>
      </c>
      <c r="B17" s="102"/>
      <c r="C17" s="121"/>
      <c r="D17" s="122"/>
      <c r="E17" s="26"/>
      <c r="F17" s="26">
        <v>535537</v>
      </c>
      <c r="G17" s="26">
        <v>13774332</v>
      </c>
      <c r="H17" s="26">
        <v>39275913</v>
      </c>
      <c r="I17" s="26">
        <v>53585782</v>
      </c>
      <c r="J17" s="26">
        <v>754344</v>
      </c>
      <c r="K17" s="26">
        <v>822235</v>
      </c>
      <c r="L17" s="26">
        <v>12739608</v>
      </c>
      <c r="M17" s="26">
        <v>14316187</v>
      </c>
      <c r="N17" s="26">
        <v>635143</v>
      </c>
      <c r="O17" s="26">
        <v>1740938</v>
      </c>
      <c r="P17" s="26">
        <v>1291613</v>
      </c>
      <c r="Q17" s="26">
        <v>3667694</v>
      </c>
      <c r="R17" s="26">
        <v>707805</v>
      </c>
      <c r="S17" s="26">
        <v>707805</v>
      </c>
      <c r="T17" s="26">
        <v>536500</v>
      </c>
      <c r="U17" s="26">
        <v>1952110</v>
      </c>
      <c r="V17" s="26">
        <v>73521773</v>
      </c>
      <c r="W17" s="26"/>
      <c r="X17" s="26">
        <v>73521773</v>
      </c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16598100</v>
      </c>
      <c r="G19" s="66">
        <f t="shared" si="3"/>
        <v>15852521</v>
      </c>
      <c r="H19" s="66">
        <f t="shared" si="3"/>
        <v>14108646</v>
      </c>
      <c r="I19" s="66">
        <f t="shared" si="3"/>
        <v>46559267</v>
      </c>
      <c r="J19" s="66">
        <f t="shared" si="3"/>
        <v>14312639</v>
      </c>
      <c r="K19" s="66">
        <f t="shared" si="3"/>
        <v>17208079</v>
      </c>
      <c r="L19" s="66">
        <f t="shared" si="3"/>
        <v>17967972</v>
      </c>
      <c r="M19" s="66">
        <f t="shared" si="3"/>
        <v>49488690</v>
      </c>
      <c r="N19" s="66">
        <f t="shared" si="3"/>
        <v>15891570</v>
      </c>
      <c r="O19" s="66">
        <f t="shared" si="3"/>
        <v>21917796</v>
      </c>
      <c r="P19" s="66">
        <f t="shared" si="3"/>
        <v>12310423</v>
      </c>
      <c r="Q19" s="66">
        <f t="shared" si="3"/>
        <v>50119789</v>
      </c>
      <c r="R19" s="66">
        <f t="shared" si="3"/>
        <v>15186427</v>
      </c>
      <c r="S19" s="66">
        <f t="shared" si="3"/>
        <v>15922460</v>
      </c>
      <c r="T19" s="66">
        <f t="shared" si="3"/>
        <v>16276123</v>
      </c>
      <c r="U19" s="66">
        <f t="shared" si="3"/>
        <v>47385010</v>
      </c>
      <c r="V19" s="66">
        <f t="shared" si="3"/>
        <v>193552756</v>
      </c>
      <c r="W19" s="66">
        <f t="shared" si="3"/>
        <v>0</v>
      </c>
      <c r="X19" s="66">
        <f t="shared" si="3"/>
        <v>193552756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>
        <v>14682000</v>
      </c>
      <c r="G20" s="26">
        <v>13705000</v>
      </c>
      <c r="H20" s="26">
        <v>12295455</v>
      </c>
      <c r="I20" s="26">
        <v>40682455</v>
      </c>
      <c r="J20" s="26">
        <v>12718000</v>
      </c>
      <c r="K20" s="26">
        <v>15371018</v>
      </c>
      <c r="L20" s="26">
        <v>16156000</v>
      </c>
      <c r="M20" s="26">
        <v>44245018</v>
      </c>
      <c r="N20" s="26">
        <v>14392136</v>
      </c>
      <c r="O20" s="26">
        <v>19607452</v>
      </c>
      <c r="P20" s="26">
        <v>9930520</v>
      </c>
      <c r="Q20" s="26">
        <v>43930108</v>
      </c>
      <c r="R20" s="26">
        <v>13630243</v>
      </c>
      <c r="S20" s="26">
        <v>14366276</v>
      </c>
      <c r="T20" s="26">
        <v>14360024</v>
      </c>
      <c r="U20" s="26">
        <v>42356543</v>
      </c>
      <c r="V20" s="26">
        <v>171214124</v>
      </c>
      <c r="W20" s="26"/>
      <c r="X20" s="26">
        <v>171214124</v>
      </c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>
        <v>1161952</v>
      </c>
      <c r="G21" s="26">
        <v>1406000</v>
      </c>
      <c r="H21" s="26">
        <v>1055556</v>
      </c>
      <c r="I21" s="26">
        <v>3623508</v>
      </c>
      <c r="J21" s="26">
        <v>842273</v>
      </c>
      <c r="K21" s="26">
        <v>880175</v>
      </c>
      <c r="L21" s="26">
        <v>933243</v>
      </c>
      <c r="M21" s="26">
        <v>2655691</v>
      </c>
      <c r="N21" s="26">
        <v>757705</v>
      </c>
      <c r="O21" s="26">
        <v>1496775</v>
      </c>
      <c r="P21" s="26">
        <v>1551106</v>
      </c>
      <c r="Q21" s="26">
        <v>3805586</v>
      </c>
      <c r="R21" s="26">
        <v>772209</v>
      </c>
      <c r="S21" s="26">
        <v>772209</v>
      </c>
      <c r="T21" s="26">
        <v>1161952</v>
      </c>
      <c r="U21" s="26">
        <v>2706370</v>
      </c>
      <c r="V21" s="26">
        <v>12791155</v>
      </c>
      <c r="W21" s="26"/>
      <c r="X21" s="26">
        <v>12791155</v>
      </c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>
        <v>347464</v>
      </c>
      <c r="G22" s="125">
        <v>347464</v>
      </c>
      <c r="H22" s="125">
        <v>338815</v>
      </c>
      <c r="I22" s="125">
        <v>1033743</v>
      </c>
      <c r="J22" s="125">
        <v>349381</v>
      </c>
      <c r="K22" s="125">
        <v>374886</v>
      </c>
      <c r="L22" s="125">
        <v>351294</v>
      </c>
      <c r="M22" s="125">
        <v>1075561</v>
      </c>
      <c r="N22" s="125">
        <v>352079</v>
      </c>
      <c r="O22" s="125">
        <v>349608</v>
      </c>
      <c r="P22" s="125">
        <v>356949</v>
      </c>
      <c r="Q22" s="125">
        <v>1058636</v>
      </c>
      <c r="R22" s="125">
        <v>353089</v>
      </c>
      <c r="S22" s="125">
        <v>353089</v>
      </c>
      <c r="T22" s="125">
        <v>347463</v>
      </c>
      <c r="U22" s="125">
        <v>1053641</v>
      </c>
      <c r="V22" s="125">
        <v>4221581</v>
      </c>
      <c r="W22" s="125"/>
      <c r="X22" s="125">
        <v>4221581</v>
      </c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>
        <v>406684</v>
      </c>
      <c r="G23" s="26">
        <v>394057</v>
      </c>
      <c r="H23" s="26">
        <v>418820</v>
      </c>
      <c r="I23" s="26">
        <v>1219561</v>
      </c>
      <c r="J23" s="26">
        <v>402985</v>
      </c>
      <c r="K23" s="26">
        <v>582000</v>
      </c>
      <c r="L23" s="26">
        <v>527435</v>
      </c>
      <c r="M23" s="26">
        <v>1512420</v>
      </c>
      <c r="N23" s="26">
        <v>389650</v>
      </c>
      <c r="O23" s="26">
        <v>463961</v>
      </c>
      <c r="P23" s="26">
        <v>471848</v>
      </c>
      <c r="Q23" s="26">
        <v>1325459</v>
      </c>
      <c r="R23" s="26">
        <v>430886</v>
      </c>
      <c r="S23" s="26">
        <v>430886</v>
      </c>
      <c r="T23" s="26">
        <v>406684</v>
      </c>
      <c r="U23" s="26">
        <v>1268456</v>
      </c>
      <c r="V23" s="26">
        <v>5325896</v>
      </c>
      <c r="W23" s="26"/>
      <c r="X23" s="26">
        <v>5325896</v>
      </c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0</v>
      </c>
      <c r="D25" s="139">
        <f t="shared" si="4"/>
        <v>608449000</v>
      </c>
      <c r="E25" s="39">
        <f t="shared" si="4"/>
        <v>608449000</v>
      </c>
      <c r="F25" s="39">
        <f t="shared" si="4"/>
        <v>98679000</v>
      </c>
      <c r="G25" s="39">
        <f t="shared" si="4"/>
        <v>42227000</v>
      </c>
      <c r="H25" s="39">
        <f t="shared" si="4"/>
        <v>57861932</v>
      </c>
      <c r="I25" s="39">
        <f t="shared" si="4"/>
        <v>198767932</v>
      </c>
      <c r="J25" s="39">
        <f t="shared" si="4"/>
        <v>21006717</v>
      </c>
      <c r="K25" s="39">
        <f t="shared" si="4"/>
        <v>23124984</v>
      </c>
      <c r="L25" s="39">
        <f t="shared" si="4"/>
        <v>98557453</v>
      </c>
      <c r="M25" s="39">
        <f t="shared" si="4"/>
        <v>142689154</v>
      </c>
      <c r="N25" s="39">
        <f t="shared" si="4"/>
        <v>20644137</v>
      </c>
      <c r="O25" s="39">
        <f t="shared" si="4"/>
        <v>28424888</v>
      </c>
      <c r="P25" s="39">
        <f t="shared" si="4"/>
        <v>18400463</v>
      </c>
      <c r="Q25" s="39">
        <f t="shared" si="4"/>
        <v>67469488</v>
      </c>
      <c r="R25" s="39">
        <f t="shared" si="4"/>
        <v>20019430</v>
      </c>
      <c r="S25" s="39">
        <f t="shared" si="4"/>
        <v>21124182</v>
      </c>
      <c r="T25" s="39">
        <f t="shared" si="4"/>
        <v>20019430</v>
      </c>
      <c r="U25" s="39">
        <f t="shared" si="4"/>
        <v>61163042</v>
      </c>
      <c r="V25" s="39">
        <f t="shared" si="4"/>
        <v>470089616</v>
      </c>
      <c r="W25" s="39">
        <f t="shared" si="4"/>
        <v>608449000</v>
      </c>
      <c r="X25" s="39">
        <f t="shared" si="4"/>
        <v>-138359384</v>
      </c>
      <c r="Y25" s="140">
        <f>+IF(W25&lt;&gt;0,+(X25/W25)*100,0)</f>
        <v>-22.73968467365383</v>
      </c>
      <c r="Z25" s="138">
        <f>+Z5+Z9+Z15+Z19+Z24</f>
        <v>608449000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0</v>
      </c>
      <c r="D28" s="120">
        <f t="shared" si="5"/>
        <v>608326000</v>
      </c>
      <c r="E28" s="66">
        <f t="shared" si="5"/>
        <v>608326000</v>
      </c>
      <c r="F28" s="66">
        <f t="shared" si="5"/>
        <v>11963066</v>
      </c>
      <c r="G28" s="66">
        <f t="shared" si="5"/>
        <v>18518829</v>
      </c>
      <c r="H28" s="66">
        <f t="shared" si="5"/>
        <v>12952945</v>
      </c>
      <c r="I28" s="66">
        <f t="shared" si="5"/>
        <v>43434840</v>
      </c>
      <c r="J28" s="66">
        <f t="shared" si="5"/>
        <v>16337342</v>
      </c>
      <c r="K28" s="66">
        <f t="shared" si="5"/>
        <v>16620736</v>
      </c>
      <c r="L28" s="66">
        <f t="shared" si="5"/>
        <v>20052942</v>
      </c>
      <c r="M28" s="66">
        <f t="shared" si="5"/>
        <v>53011020</v>
      </c>
      <c r="N28" s="66">
        <f t="shared" si="5"/>
        <v>16718983</v>
      </c>
      <c r="O28" s="66">
        <f t="shared" si="5"/>
        <v>15431676</v>
      </c>
      <c r="P28" s="66">
        <f t="shared" si="5"/>
        <v>15652317</v>
      </c>
      <c r="Q28" s="66">
        <f t="shared" si="5"/>
        <v>47802976</v>
      </c>
      <c r="R28" s="66">
        <f t="shared" si="5"/>
        <v>15859924</v>
      </c>
      <c r="S28" s="66">
        <f t="shared" si="5"/>
        <v>17407016</v>
      </c>
      <c r="T28" s="66">
        <f t="shared" si="5"/>
        <v>29575746</v>
      </c>
      <c r="U28" s="66">
        <f t="shared" si="5"/>
        <v>62842686</v>
      </c>
      <c r="V28" s="66">
        <f t="shared" si="5"/>
        <v>207091522</v>
      </c>
      <c r="W28" s="66">
        <f t="shared" si="5"/>
        <v>608326000</v>
      </c>
      <c r="X28" s="66">
        <f t="shared" si="5"/>
        <v>-401234478</v>
      </c>
      <c r="Y28" s="103">
        <f>+IF(W28&lt;&gt;0,+(X28/W28)*100,0)</f>
        <v>-65.95714764780726</v>
      </c>
      <c r="Z28" s="119">
        <f>SUM(Z29:Z31)</f>
        <v>608326000</v>
      </c>
    </row>
    <row r="29" spans="1:26" ht="13.5">
      <c r="A29" s="104" t="s">
        <v>74</v>
      </c>
      <c r="B29" s="102"/>
      <c r="C29" s="121"/>
      <c r="D29" s="122">
        <v>608326000</v>
      </c>
      <c r="E29" s="26">
        <v>608326000</v>
      </c>
      <c r="F29" s="26">
        <v>1821488</v>
      </c>
      <c r="G29" s="26">
        <v>2309894</v>
      </c>
      <c r="H29" s="26">
        <v>1722786</v>
      </c>
      <c r="I29" s="26">
        <v>5854168</v>
      </c>
      <c r="J29" s="26">
        <v>2514478</v>
      </c>
      <c r="K29" s="26">
        <v>2541225</v>
      </c>
      <c r="L29" s="26">
        <v>2365421</v>
      </c>
      <c r="M29" s="26">
        <v>7421124</v>
      </c>
      <c r="N29" s="26">
        <v>2648993</v>
      </c>
      <c r="O29" s="26">
        <v>2223381</v>
      </c>
      <c r="P29" s="26">
        <v>2258104</v>
      </c>
      <c r="Q29" s="26">
        <v>7130478</v>
      </c>
      <c r="R29" s="26">
        <v>1870964</v>
      </c>
      <c r="S29" s="26">
        <v>2998552</v>
      </c>
      <c r="T29" s="26">
        <v>1971580</v>
      </c>
      <c r="U29" s="26">
        <v>6841096</v>
      </c>
      <c r="V29" s="26">
        <v>27246866</v>
      </c>
      <c r="W29" s="26">
        <v>608326000</v>
      </c>
      <c r="X29" s="26">
        <v>-581079134</v>
      </c>
      <c r="Y29" s="106">
        <v>-95.52</v>
      </c>
      <c r="Z29" s="121">
        <v>608326000</v>
      </c>
    </row>
    <row r="30" spans="1:26" ht="13.5">
      <c r="A30" s="104" t="s">
        <v>75</v>
      </c>
      <c r="B30" s="102"/>
      <c r="C30" s="123"/>
      <c r="D30" s="124"/>
      <c r="E30" s="125"/>
      <c r="F30" s="125">
        <v>1805070</v>
      </c>
      <c r="G30" s="125">
        <v>3240885</v>
      </c>
      <c r="H30" s="125">
        <v>1260795</v>
      </c>
      <c r="I30" s="125">
        <v>6306750</v>
      </c>
      <c r="J30" s="125">
        <v>2136633</v>
      </c>
      <c r="K30" s="125">
        <v>2197114</v>
      </c>
      <c r="L30" s="125">
        <v>3436569</v>
      </c>
      <c r="M30" s="125">
        <v>7770316</v>
      </c>
      <c r="N30" s="125">
        <v>3092653</v>
      </c>
      <c r="O30" s="125">
        <v>2169629</v>
      </c>
      <c r="P30" s="125">
        <v>2169629</v>
      </c>
      <c r="Q30" s="125">
        <v>7431911</v>
      </c>
      <c r="R30" s="125">
        <v>1998005</v>
      </c>
      <c r="S30" s="125">
        <v>2550059</v>
      </c>
      <c r="T30" s="125">
        <v>1715707</v>
      </c>
      <c r="U30" s="125">
        <v>6263771</v>
      </c>
      <c r="V30" s="125">
        <v>27772748</v>
      </c>
      <c r="W30" s="125"/>
      <c r="X30" s="125">
        <v>27772748</v>
      </c>
      <c r="Y30" s="107">
        <v>0</v>
      </c>
      <c r="Z30" s="123"/>
    </row>
    <row r="31" spans="1:26" ht="13.5">
      <c r="A31" s="104" t="s">
        <v>76</v>
      </c>
      <c r="B31" s="102"/>
      <c r="C31" s="121"/>
      <c r="D31" s="122"/>
      <c r="E31" s="26"/>
      <c r="F31" s="26">
        <v>8336508</v>
      </c>
      <c r="G31" s="26">
        <v>12968050</v>
      </c>
      <c r="H31" s="26">
        <v>9969364</v>
      </c>
      <c r="I31" s="26">
        <v>31273922</v>
      </c>
      <c r="J31" s="26">
        <v>11686231</v>
      </c>
      <c r="K31" s="26">
        <v>11882397</v>
      </c>
      <c r="L31" s="26">
        <v>14250952</v>
      </c>
      <c r="M31" s="26">
        <v>37819580</v>
      </c>
      <c r="N31" s="26">
        <v>10977337</v>
      </c>
      <c r="O31" s="26">
        <v>11038666</v>
      </c>
      <c r="P31" s="26">
        <v>11224584</v>
      </c>
      <c r="Q31" s="26">
        <v>33240587</v>
      </c>
      <c r="R31" s="26">
        <v>11990955</v>
      </c>
      <c r="S31" s="26">
        <v>11858405</v>
      </c>
      <c r="T31" s="26">
        <v>25888459</v>
      </c>
      <c r="U31" s="26">
        <v>49737819</v>
      </c>
      <c r="V31" s="26">
        <v>152071908</v>
      </c>
      <c r="W31" s="26"/>
      <c r="X31" s="26">
        <v>152071908</v>
      </c>
      <c r="Y31" s="106">
        <v>0</v>
      </c>
      <c r="Z31" s="121"/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0</v>
      </c>
      <c r="E32" s="66">
        <f t="shared" si="6"/>
        <v>0</v>
      </c>
      <c r="F32" s="66">
        <f t="shared" si="6"/>
        <v>2082216</v>
      </c>
      <c r="G32" s="66">
        <f t="shared" si="6"/>
        <v>2064570</v>
      </c>
      <c r="H32" s="66">
        <f t="shared" si="6"/>
        <v>1768407</v>
      </c>
      <c r="I32" s="66">
        <f t="shared" si="6"/>
        <v>5915193</v>
      </c>
      <c r="J32" s="66">
        <f t="shared" si="6"/>
        <v>2050312</v>
      </c>
      <c r="K32" s="66">
        <f t="shared" si="6"/>
        <v>2114231</v>
      </c>
      <c r="L32" s="66">
        <f t="shared" si="6"/>
        <v>4109402</v>
      </c>
      <c r="M32" s="66">
        <f t="shared" si="6"/>
        <v>8273945</v>
      </c>
      <c r="N32" s="66">
        <f t="shared" si="6"/>
        <v>3065713</v>
      </c>
      <c r="O32" s="66">
        <f t="shared" si="6"/>
        <v>2239430</v>
      </c>
      <c r="P32" s="66">
        <f t="shared" si="6"/>
        <v>2301253</v>
      </c>
      <c r="Q32" s="66">
        <f t="shared" si="6"/>
        <v>7606396</v>
      </c>
      <c r="R32" s="66">
        <f t="shared" si="6"/>
        <v>2230354</v>
      </c>
      <c r="S32" s="66">
        <f t="shared" si="6"/>
        <v>2261883</v>
      </c>
      <c r="T32" s="66">
        <f t="shared" si="6"/>
        <v>2113470</v>
      </c>
      <c r="U32" s="66">
        <f t="shared" si="6"/>
        <v>6605707</v>
      </c>
      <c r="V32" s="66">
        <f t="shared" si="6"/>
        <v>28401241</v>
      </c>
      <c r="W32" s="66">
        <f t="shared" si="6"/>
        <v>0</v>
      </c>
      <c r="X32" s="66">
        <f t="shared" si="6"/>
        <v>28401241</v>
      </c>
      <c r="Y32" s="103">
        <f>+IF(W32&lt;&gt;0,+(X32/W32)*100,0)</f>
        <v>0</v>
      </c>
      <c r="Z32" s="119">
        <f>SUM(Z33:Z37)</f>
        <v>0</v>
      </c>
    </row>
    <row r="33" spans="1:26" ht="13.5">
      <c r="A33" s="104" t="s">
        <v>78</v>
      </c>
      <c r="B33" s="102"/>
      <c r="C33" s="121"/>
      <c r="D33" s="122"/>
      <c r="E33" s="26"/>
      <c r="F33" s="26">
        <v>148462</v>
      </c>
      <c r="G33" s="26">
        <v>154853</v>
      </c>
      <c r="H33" s="26">
        <v>116488</v>
      </c>
      <c r="I33" s="26">
        <v>419803</v>
      </c>
      <c r="J33" s="26">
        <v>151547</v>
      </c>
      <c r="K33" s="26">
        <v>163755</v>
      </c>
      <c r="L33" s="26">
        <v>215146</v>
      </c>
      <c r="M33" s="26">
        <v>530448</v>
      </c>
      <c r="N33" s="26">
        <v>159726</v>
      </c>
      <c r="O33" s="26">
        <v>200143</v>
      </c>
      <c r="P33" s="26">
        <v>225996</v>
      </c>
      <c r="Q33" s="26">
        <v>585865</v>
      </c>
      <c r="R33" s="26">
        <v>206699</v>
      </c>
      <c r="S33" s="26">
        <v>145652</v>
      </c>
      <c r="T33" s="26">
        <v>148467</v>
      </c>
      <c r="U33" s="26">
        <v>500818</v>
      </c>
      <c r="V33" s="26">
        <v>2036934</v>
      </c>
      <c r="W33" s="26"/>
      <c r="X33" s="26">
        <v>2036934</v>
      </c>
      <c r="Y33" s="106">
        <v>0</v>
      </c>
      <c r="Z33" s="121"/>
    </row>
    <row r="34" spans="1:26" ht="13.5">
      <c r="A34" s="104" t="s">
        <v>79</v>
      </c>
      <c r="B34" s="102"/>
      <c r="C34" s="121"/>
      <c r="D34" s="122"/>
      <c r="E34" s="26"/>
      <c r="F34" s="26">
        <v>650894</v>
      </c>
      <c r="G34" s="26">
        <v>612644</v>
      </c>
      <c r="H34" s="26">
        <v>625901</v>
      </c>
      <c r="I34" s="26">
        <v>1889439</v>
      </c>
      <c r="J34" s="26">
        <v>620413</v>
      </c>
      <c r="K34" s="26">
        <v>643053</v>
      </c>
      <c r="L34" s="26">
        <v>2101116</v>
      </c>
      <c r="M34" s="26">
        <v>3364582</v>
      </c>
      <c r="N34" s="26">
        <v>726613</v>
      </c>
      <c r="O34" s="26">
        <v>677983</v>
      </c>
      <c r="P34" s="26">
        <v>693811</v>
      </c>
      <c r="Q34" s="26">
        <v>2098407</v>
      </c>
      <c r="R34" s="26">
        <v>676378</v>
      </c>
      <c r="S34" s="26">
        <v>692192</v>
      </c>
      <c r="T34" s="26">
        <v>682145</v>
      </c>
      <c r="U34" s="26">
        <v>2050715</v>
      </c>
      <c r="V34" s="26">
        <v>9403143</v>
      </c>
      <c r="W34" s="26"/>
      <c r="X34" s="26">
        <v>9403143</v>
      </c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>
        <v>721604</v>
      </c>
      <c r="G35" s="26">
        <v>660691</v>
      </c>
      <c r="H35" s="26">
        <v>570261</v>
      </c>
      <c r="I35" s="26">
        <v>1952556</v>
      </c>
      <c r="J35" s="26">
        <v>703496</v>
      </c>
      <c r="K35" s="26">
        <v>718175</v>
      </c>
      <c r="L35" s="26">
        <v>1019601</v>
      </c>
      <c r="M35" s="26">
        <v>2441272</v>
      </c>
      <c r="N35" s="26">
        <v>1530546</v>
      </c>
      <c r="O35" s="26">
        <v>756725</v>
      </c>
      <c r="P35" s="26">
        <v>773789</v>
      </c>
      <c r="Q35" s="26">
        <v>3061060</v>
      </c>
      <c r="R35" s="26">
        <v>799154</v>
      </c>
      <c r="S35" s="26">
        <v>802651</v>
      </c>
      <c r="T35" s="26">
        <v>721603</v>
      </c>
      <c r="U35" s="26">
        <v>2323408</v>
      </c>
      <c r="V35" s="26">
        <v>9778296</v>
      </c>
      <c r="W35" s="26"/>
      <c r="X35" s="26">
        <v>9778296</v>
      </c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>
        <v>561256</v>
      </c>
      <c r="G37" s="125">
        <v>636382</v>
      </c>
      <c r="H37" s="125">
        <v>455757</v>
      </c>
      <c r="I37" s="125">
        <v>1653395</v>
      </c>
      <c r="J37" s="125">
        <v>574856</v>
      </c>
      <c r="K37" s="125">
        <v>589248</v>
      </c>
      <c r="L37" s="125">
        <v>773539</v>
      </c>
      <c r="M37" s="125">
        <v>1937643</v>
      </c>
      <c r="N37" s="125">
        <v>648828</v>
      </c>
      <c r="O37" s="125">
        <v>604579</v>
      </c>
      <c r="P37" s="125">
        <v>607657</v>
      </c>
      <c r="Q37" s="125">
        <v>1861064</v>
      </c>
      <c r="R37" s="125">
        <v>548123</v>
      </c>
      <c r="S37" s="125">
        <v>621388</v>
      </c>
      <c r="T37" s="125">
        <v>561255</v>
      </c>
      <c r="U37" s="125">
        <v>1730766</v>
      </c>
      <c r="V37" s="125">
        <v>7182868</v>
      </c>
      <c r="W37" s="125"/>
      <c r="X37" s="125">
        <v>7182868</v>
      </c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0</v>
      </c>
      <c r="E38" s="66">
        <f t="shared" si="7"/>
        <v>0</v>
      </c>
      <c r="F38" s="66">
        <f t="shared" si="7"/>
        <v>1200171</v>
      </c>
      <c r="G38" s="66">
        <f t="shared" si="7"/>
        <v>1601746</v>
      </c>
      <c r="H38" s="66">
        <f t="shared" si="7"/>
        <v>1906341</v>
      </c>
      <c r="I38" s="66">
        <f t="shared" si="7"/>
        <v>4708258</v>
      </c>
      <c r="J38" s="66">
        <f t="shared" si="7"/>
        <v>1417923</v>
      </c>
      <c r="K38" s="66">
        <f t="shared" si="7"/>
        <v>1484551</v>
      </c>
      <c r="L38" s="66">
        <f t="shared" si="7"/>
        <v>2218853</v>
      </c>
      <c r="M38" s="66">
        <f t="shared" si="7"/>
        <v>5121327</v>
      </c>
      <c r="N38" s="66">
        <f t="shared" si="7"/>
        <v>1637440</v>
      </c>
      <c r="O38" s="66">
        <f t="shared" si="7"/>
        <v>1421101</v>
      </c>
      <c r="P38" s="66">
        <f t="shared" si="7"/>
        <v>1442904</v>
      </c>
      <c r="Q38" s="66">
        <f t="shared" si="7"/>
        <v>4501445</v>
      </c>
      <c r="R38" s="66">
        <f t="shared" si="7"/>
        <v>2299628</v>
      </c>
      <c r="S38" s="66">
        <f t="shared" si="7"/>
        <v>2043833</v>
      </c>
      <c r="T38" s="66">
        <f t="shared" si="7"/>
        <v>1200166</v>
      </c>
      <c r="U38" s="66">
        <f t="shared" si="7"/>
        <v>5543627</v>
      </c>
      <c r="V38" s="66">
        <f t="shared" si="7"/>
        <v>19874657</v>
      </c>
      <c r="W38" s="66">
        <f t="shared" si="7"/>
        <v>0</v>
      </c>
      <c r="X38" s="66">
        <f t="shared" si="7"/>
        <v>19874657</v>
      </c>
      <c r="Y38" s="103">
        <f>+IF(W38&lt;&gt;0,+(X38/W38)*100,0)</f>
        <v>0</v>
      </c>
      <c r="Z38" s="119">
        <f>SUM(Z39:Z41)</f>
        <v>0</v>
      </c>
    </row>
    <row r="39" spans="1:26" ht="13.5">
      <c r="A39" s="104" t="s">
        <v>84</v>
      </c>
      <c r="B39" s="102"/>
      <c r="C39" s="121"/>
      <c r="D39" s="122"/>
      <c r="E39" s="26"/>
      <c r="F39" s="26">
        <v>67858</v>
      </c>
      <c r="G39" s="26">
        <v>176307</v>
      </c>
      <c r="H39" s="26">
        <v>30517</v>
      </c>
      <c r="I39" s="26">
        <v>274682</v>
      </c>
      <c r="J39" s="26">
        <v>176922</v>
      </c>
      <c r="K39" s="26">
        <v>181166</v>
      </c>
      <c r="L39" s="26">
        <v>156496</v>
      </c>
      <c r="M39" s="26">
        <v>514584</v>
      </c>
      <c r="N39" s="26">
        <v>81282</v>
      </c>
      <c r="O39" s="26">
        <v>119164</v>
      </c>
      <c r="P39" s="26">
        <v>119925</v>
      </c>
      <c r="Q39" s="26">
        <v>320371</v>
      </c>
      <c r="R39" s="26">
        <v>460879</v>
      </c>
      <c r="S39" s="26">
        <v>205084</v>
      </c>
      <c r="T39" s="26">
        <v>67857</v>
      </c>
      <c r="U39" s="26">
        <v>733820</v>
      </c>
      <c r="V39" s="26">
        <v>1843457</v>
      </c>
      <c r="W39" s="26"/>
      <c r="X39" s="26">
        <v>1843457</v>
      </c>
      <c r="Y39" s="106">
        <v>0</v>
      </c>
      <c r="Z39" s="121"/>
    </row>
    <row r="40" spans="1:26" ht="13.5">
      <c r="A40" s="104" t="s">
        <v>85</v>
      </c>
      <c r="B40" s="102"/>
      <c r="C40" s="121"/>
      <c r="D40" s="122"/>
      <c r="E40" s="26"/>
      <c r="F40" s="26">
        <v>1132313</v>
      </c>
      <c r="G40" s="26">
        <v>1425439</v>
      </c>
      <c r="H40" s="26">
        <v>1875824</v>
      </c>
      <c r="I40" s="26">
        <v>4433576</v>
      </c>
      <c r="J40" s="26">
        <v>1241001</v>
      </c>
      <c r="K40" s="26">
        <v>1303385</v>
      </c>
      <c r="L40" s="26">
        <v>2062357</v>
      </c>
      <c r="M40" s="26">
        <v>4606743</v>
      </c>
      <c r="N40" s="26">
        <v>1556158</v>
      </c>
      <c r="O40" s="26">
        <v>1301937</v>
      </c>
      <c r="P40" s="26">
        <v>1322979</v>
      </c>
      <c r="Q40" s="26">
        <v>4181074</v>
      </c>
      <c r="R40" s="26">
        <v>1838749</v>
      </c>
      <c r="S40" s="26">
        <v>1838749</v>
      </c>
      <c r="T40" s="26">
        <v>1132309</v>
      </c>
      <c r="U40" s="26">
        <v>4809807</v>
      </c>
      <c r="V40" s="26">
        <v>18031200</v>
      </c>
      <c r="W40" s="26"/>
      <c r="X40" s="26">
        <v>18031200</v>
      </c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0</v>
      </c>
      <c r="E42" s="66">
        <f t="shared" si="8"/>
        <v>0</v>
      </c>
      <c r="F42" s="66">
        <f t="shared" si="8"/>
        <v>2078547</v>
      </c>
      <c r="G42" s="66">
        <f t="shared" si="8"/>
        <v>16691108</v>
      </c>
      <c r="H42" s="66">
        <f t="shared" si="8"/>
        <v>10924479</v>
      </c>
      <c r="I42" s="66">
        <f t="shared" si="8"/>
        <v>29694134</v>
      </c>
      <c r="J42" s="66">
        <f t="shared" si="8"/>
        <v>11274503</v>
      </c>
      <c r="K42" s="66">
        <f t="shared" si="8"/>
        <v>12238466</v>
      </c>
      <c r="L42" s="66">
        <f t="shared" si="8"/>
        <v>12035486</v>
      </c>
      <c r="M42" s="66">
        <f t="shared" si="8"/>
        <v>35548455</v>
      </c>
      <c r="N42" s="66">
        <f t="shared" si="8"/>
        <v>12807645</v>
      </c>
      <c r="O42" s="66">
        <f t="shared" si="8"/>
        <v>12585454</v>
      </c>
      <c r="P42" s="66">
        <f t="shared" si="8"/>
        <v>11089200</v>
      </c>
      <c r="Q42" s="66">
        <f t="shared" si="8"/>
        <v>36482299</v>
      </c>
      <c r="R42" s="66">
        <f t="shared" si="8"/>
        <v>12980391</v>
      </c>
      <c r="S42" s="66">
        <f t="shared" si="8"/>
        <v>14078670</v>
      </c>
      <c r="T42" s="66">
        <f t="shared" si="8"/>
        <v>11108146</v>
      </c>
      <c r="U42" s="66">
        <f t="shared" si="8"/>
        <v>38167207</v>
      </c>
      <c r="V42" s="66">
        <f t="shared" si="8"/>
        <v>139892095</v>
      </c>
      <c r="W42" s="66">
        <f t="shared" si="8"/>
        <v>0</v>
      </c>
      <c r="X42" s="66">
        <f t="shared" si="8"/>
        <v>139892095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/>
      <c r="D43" s="122"/>
      <c r="E43" s="26"/>
      <c r="F43" s="26">
        <v>1327110</v>
      </c>
      <c r="G43" s="26">
        <v>15886408</v>
      </c>
      <c r="H43" s="26">
        <v>10196964</v>
      </c>
      <c r="I43" s="26">
        <v>27410482</v>
      </c>
      <c r="J43" s="26">
        <v>9270775</v>
      </c>
      <c r="K43" s="26">
        <v>10159560</v>
      </c>
      <c r="L43" s="26">
        <v>10867848</v>
      </c>
      <c r="M43" s="26">
        <v>30298183</v>
      </c>
      <c r="N43" s="26">
        <v>10906965</v>
      </c>
      <c r="O43" s="26">
        <v>11746394</v>
      </c>
      <c r="P43" s="26">
        <v>10229124</v>
      </c>
      <c r="Q43" s="26">
        <v>32882483</v>
      </c>
      <c r="R43" s="26">
        <v>11135435</v>
      </c>
      <c r="S43" s="26">
        <v>12220015</v>
      </c>
      <c r="T43" s="26">
        <v>10260514</v>
      </c>
      <c r="U43" s="26">
        <v>33615964</v>
      </c>
      <c r="V43" s="26">
        <v>124207112</v>
      </c>
      <c r="W43" s="26"/>
      <c r="X43" s="26">
        <v>124207112</v>
      </c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>
        <v>389702</v>
      </c>
      <c r="G44" s="26">
        <v>431504</v>
      </c>
      <c r="H44" s="26">
        <v>155428</v>
      </c>
      <c r="I44" s="26">
        <v>976634</v>
      </c>
      <c r="J44" s="26">
        <v>1517051</v>
      </c>
      <c r="K44" s="26">
        <v>1578175</v>
      </c>
      <c r="L44" s="26">
        <v>901143</v>
      </c>
      <c r="M44" s="26">
        <v>3996369</v>
      </c>
      <c r="N44" s="26">
        <v>1448902</v>
      </c>
      <c r="O44" s="26">
        <v>597164</v>
      </c>
      <c r="P44" s="26">
        <v>615407</v>
      </c>
      <c r="Q44" s="26">
        <v>2661473</v>
      </c>
      <c r="R44" s="26">
        <v>1244892</v>
      </c>
      <c r="S44" s="26">
        <v>1258591</v>
      </c>
      <c r="T44" s="26">
        <v>391206</v>
      </c>
      <c r="U44" s="26">
        <v>2894689</v>
      </c>
      <c r="V44" s="26">
        <v>10529165</v>
      </c>
      <c r="W44" s="26"/>
      <c r="X44" s="26">
        <v>10529165</v>
      </c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>
        <v>119136</v>
      </c>
      <c r="G45" s="125">
        <v>131385</v>
      </c>
      <c r="H45" s="125">
        <v>122609</v>
      </c>
      <c r="I45" s="125">
        <v>373130</v>
      </c>
      <c r="J45" s="125">
        <v>257122</v>
      </c>
      <c r="K45" s="125">
        <v>265351</v>
      </c>
      <c r="L45" s="125">
        <v>153410</v>
      </c>
      <c r="M45" s="125">
        <v>675883</v>
      </c>
      <c r="N45" s="125">
        <v>212389</v>
      </c>
      <c r="O45" s="125">
        <v>162711</v>
      </c>
      <c r="P45" s="125">
        <v>164533</v>
      </c>
      <c r="Q45" s="125">
        <v>539633</v>
      </c>
      <c r="R45" s="125">
        <v>223845</v>
      </c>
      <c r="S45" s="125">
        <v>223845</v>
      </c>
      <c r="T45" s="125">
        <v>213829</v>
      </c>
      <c r="U45" s="125">
        <v>661519</v>
      </c>
      <c r="V45" s="125">
        <v>2250165</v>
      </c>
      <c r="W45" s="125"/>
      <c r="X45" s="125">
        <v>2250165</v>
      </c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>
        <v>242599</v>
      </c>
      <c r="G46" s="26">
        <v>241811</v>
      </c>
      <c r="H46" s="26">
        <v>449478</v>
      </c>
      <c r="I46" s="26">
        <v>933888</v>
      </c>
      <c r="J46" s="26">
        <v>229555</v>
      </c>
      <c r="K46" s="26">
        <v>235380</v>
      </c>
      <c r="L46" s="26">
        <v>113085</v>
      </c>
      <c r="M46" s="26">
        <v>578020</v>
      </c>
      <c r="N46" s="26">
        <v>239389</v>
      </c>
      <c r="O46" s="26">
        <v>79185</v>
      </c>
      <c r="P46" s="26">
        <v>80136</v>
      </c>
      <c r="Q46" s="26">
        <v>398710</v>
      </c>
      <c r="R46" s="26">
        <v>376219</v>
      </c>
      <c r="S46" s="26">
        <v>376219</v>
      </c>
      <c r="T46" s="26">
        <v>242597</v>
      </c>
      <c r="U46" s="26">
        <v>995035</v>
      </c>
      <c r="V46" s="26">
        <v>2905653</v>
      </c>
      <c r="W46" s="26"/>
      <c r="X46" s="26">
        <v>2905653</v>
      </c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0</v>
      </c>
      <c r="D48" s="139">
        <f t="shared" si="9"/>
        <v>608326000</v>
      </c>
      <c r="E48" s="39">
        <f t="shared" si="9"/>
        <v>608326000</v>
      </c>
      <c r="F48" s="39">
        <f t="shared" si="9"/>
        <v>17324000</v>
      </c>
      <c r="G48" s="39">
        <f t="shared" si="9"/>
        <v>38876253</v>
      </c>
      <c r="H48" s="39">
        <f t="shared" si="9"/>
        <v>27552172</v>
      </c>
      <c r="I48" s="39">
        <f t="shared" si="9"/>
        <v>83752425</v>
      </c>
      <c r="J48" s="39">
        <f t="shared" si="9"/>
        <v>31080080</v>
      </c>
      <c r="K48" s="39">
        <f t="shared" si="9"/>
        <v>32457984</v>
      </c>
      <c r="L48" s="39">
        <f t="shared" si="9"/>
        <v>38416683</v>
      </c>
      <c r="M48" s="39">
        <f t="shared" si="9"/>
        <v>101954747</v>
      </c>
      <c r="N48" s="39">
        <f t="shared" si="9"/>
        <v>34229781</v>
      </c>
      <c r="O48" s="39">
        <f t="shared" si="9"/>
        <v>31677661</v>
      </c>
      <c r="P48" s="39">
        <f t="shared" si="9"/>
        <v>30485674</v>
      </c>
      <c r="Q48" s="39">
        <f t="shared" si="9"/>
        <v>96393116</v>
      </c>
      <c r="R48" s="39">
        <f t="shared" si="9"/>
        <v>33370297</v>
      </c>
      <c r="S48" s="39">
        <f t="shared" si="9"/>
        <v>35791402</v>
      </c>
      <c r="T48" s="39">
        <f t="shared" si="9"/>
        <v>43997528</v>
      </c>
      <c r="U48" s="39">
        <f t="shared" si="9"/>
        <v>113159227</v>
      </c>
      <c r="V48" s="39">
        <f t="shared" si="9"/>
        <v>395259515</v>
      </c>
      <c r="W48" s="39">
        <f t="shared" si="9"/>
        <v>608326000</v>
      </c>
      <c r="X48" s="39">
        <f t="shared" si="9"/>
        <v>-213066485</v>
      </c>
      <c r="Y48" s="140">
        <f>+IF(W48&lt;&gt;0,+(X48/W48)*100,0)</f>
        <v>-35.02504989101239</v>
      </c>
      <c r="Z48" s="138">
        <f>+Z28+Z32+Z38+Z42+Z47</f>
        <v>608326000</v>
      </c>
    </row>
    <row r="49" spans="1:26" ht="13.5">
      <c r="A49" s="114" t="s">
        <v>48</v>
      </c>
      <c r="B49" s="115"/>
      <c r="C49" s="141">
        <f aca="true" t="shared" si="10" ref="C49:X49">+C25-C48</f>
        <v>0</v>
      </c>
      <c r="D49" s="142">
        <f t="shared" si="10"/>
        <v>123000</v>
      </c>
      <c r="E49" s="143">
        <f t="shared" si="10"/>
        <v>123000</v>
      </c>
      <c r="F49" s="143">
        <f t="shared" si="10"/>
        <v>81355000</v>
      </c>
      <c r="G49" s="143">
        <f t="shared" si="10"/>
        <v>3350747</v>
      </c>
      <c r="H49" s="143">
        <f t="shared" si="10"/>
        <v>30309760</v>
      </c>
      <c r="I49" s="143">
        <f t="shared" si="10"/>
        <v>115015507</v>
      </c>
      <c r="J49" s="143">
        <f t="shared" si="10"/>
        <v>-10073363</v>
      </c>
      <c r="K49" s="143">
        <f t="shared" si="10"/>
        <v>-9333000</v>
      </c>
      <c r="L49" s="143">
        <f t="shared" si="10"/>
        <v>60140770</v>
      </c>
      <c r="M49" s="143">
        <f t="shared" si="10"/>
        <v>40734407</v>
      </c>
      <c r="N49" s="143">
        <f t="shared" si="10"/>
        <v>-13585644</v>
      </c>
      <c r="O49" s="143">
        <f t="shared" si="10"/>
        <v>-3252773</v>
      </c>
      <c r="P49" s="143">
        <f t="shared" si="10"/>
        <v>-12085211</v>
      </c>
      <c r="Q49" s="143">
        <f t="shared" si="10"/>
        <v>-28923628</v>
      </c>
      <c r="R49" s="143">
        <f t="shared" si="10"/>
        <v>-13350867</v>
      </c>
      <c r="S49" s="143">
        <f t="shared" si="10"/>
        <v>-14667220</v>
      </c>
      <c r="T49" s="143">
        <f t="shared" si="10"/>
        <v>-23978098</v>
      </c>
      <c r="U49" s="143">
        <f t="shared" si="10"/>
        <v>-51996185</v>
      </c>
      <c r="V49" s="143">
        <f t="shared" si="10"/>
        <v>74830101</v>
      </c>
      <c r="W49" s="143">
        <f>IF(E25=E48,0,W25-W48)</f>
        <v>123000</v>
      </c>
      <c r="X49" s="143">
        <f t="shared" si="10"/>
        <v>74707101</v>
      </c>
      <c r="Y49" s="144">
        <f>+IF(W49&lt;&gt;0,+(X49/W49)*100,0)</f>
        <v>60737.480487804874</v>
      </c>
      <c r="Z49" s="141">
        <f>+Z25-Z48</f>
        <v>123000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0</v>
      </c>
      <c r="E5" s="26">
        <v>0</v>
      </c>
      <c r="F5" s="26">
        <v>1963000</v>
      </c>
      <c r="G5" s="26">
        <v>1963000</v>
      </c>
      <c r="H5" s="26">
        <v>1745821</v>
      </c>
      <c r="I5" s="26">
        <v>5671821</v>
      </c>
      <c r="J5" s="26">
        <v>2525821</v>
      </c>
      <c r="K5" s="26">
        <v>1920000</v>
      </c>
      <c r="L5" s="26">
        <v>2150400</v>
      </c>
      <c r="M5" s="26">
        <v>6596221</v>
      </c>
      <c r="N5" s="26">
        <v>2199859</v>
      </c>
      <c r="O5" s="26">
        <v>2237917</v>
      </c>
      <c r="P5" s="26">
        <v>2250226</v>
      </c>
      <c r="Q5" s="26">
        <v>6688002</v>
      </c>
      <c r="R5" s="26">
        <v>2053575</v>
      </c>
      <c r="S5" s="26">
        <v>2136335</v>
      </c>
      <c r="T5" s="26">
        <v>2082322</v>
      </c>
      <c r="U5" s="26">
        <v>6272232</v>
      </c>
      <c r="V5" s="26">
        <v>25228276</v>
      </c>
      <c r="W5" s="26">
        <v>0</v>
      </c>
      <c r="X5" s="26">
        <v>25228276</v>
      </c>
      <c r="Y5" s="106">
        <v>0</v>
      </c>
      <c r="Z5" s="121">
        <v>0</v>
      </c>
    </row>
    <row r="6" spans="1:26" ht="13.5">
      <c r="A6" s="157" t="s">
        <v>101</v>
      </c>
      <c r="B6" s="158"/>
      <c r="C6" s="121">
        <v>0</v>
      </c>
      <c r="D6" s="122">
        <v>33014000</v>
      </c>
      <c r="E6" s="26">
        <v>33014000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33014000</v>
      </c>
      <c r="X6" s="26">
        <v>-33014000</v>
      </c>
      <c r="Y6" s="106">
        <v>-100</v>
      </c>
      <c r="Z6" s="121">
        <v>33014000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14682000</v>
      </c>
      <c r="G7" s="26">
        <v>13705000</v>
      </c>
      <c r="H7" s="26">
        <v>12295455</v>
      </c>
      <c r="I7" s="26">
        <v>40682455</v>
      </c>
      <c r="J7" s="26">
        <v>12718000</v>
      </c>
      <c r="K7" s="26">
        <v>15371018</v>
      </c>
      <c r="L7" s="26">
        <v>16156000</v>
      </c>
      <c r="M7" s="26">
        <v>44245018</v>
      </c>
      <c r="N7" s="26">
        <v>12414136</v>
      </c>
      <c r="O7" s="26">
        <v>15735452</v>
      </c>
      <c r="P7" s="26">
        <v>9930520</v>
      </c>
      <c r="Q7" s="26">
        <v>38080108</v>
      </c>
      <c r="R7" s="26">
        <v>13630243</v>
      </c>
      <c r="S7" s="26">
        <v>14366276</v>
      </c>
      <c r="T7" s="26">
        <v>14360024</v>
      </c>
      <c r="U7" s="26">
        <v>42356543</v>
      </c>
      <c r="V7" s="26">
        <v>165364124</v>
      </c>
      <c r="W7" s="26">
        <v>0</v>
      </c>
      <c r="X7" s="26">
        <v>165364124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1161952</v>
      </c>
      <c r="G8" s="26">
        <v>1406000</v>
      </c>
      <c r="H8" s="26">
        <v>1055556</v>
      </c>
      <c r="I8" s="26">
        <v>3623508</v>
      </c>
      <c r="J8" s="26">
        <v>842273</v>
      </c>
      <c r="K8" s="26">
        <v>880175</v>
      </c>
      <c r="L8" s="26">
        <v>933243</v>
      </c>
      <c r="M8" s="26">
        <v>2655691</v>
      </c>
      <c r="N8" s="26">
        <v>757705</v>
      </c>
      <c r="O8" s="26">
        <v>1496775</v>
      </c>
      <c r="P8" s="26">
        <v>1551106</v>
      </c>
      <c r="Q8" s="26">
        <v>3805586</v>
      </c>
      <c r="R8" s="26">
        <v>772209</v>
      </c>
      <c r="S8" s="26">
        <v>772209</v>
      </c>
      <c r="T8" s="26">
        <v>1161952</v>
      </c>
      <c r="U8" s="26">
        <v>2706370</v>
      </c>
      <c r="V8" s="26">
        <v>12791155</v>
      </c>
      <c r="W8" s="26">
        <v>0</v>
      </c>
      <c r="X8" s="26">
        <v>12791155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347464</v>
      </c>
      <c r="G9" s="26">
        <v>347464</v>
      </c>
      <c r="H9" s="26">
        <v>338815</v>
      </c>
      <c r="I9" s="26">
        <v>1033743</v>
      </c>
      <c r="J9" s="26">
        <v>349381</v>
      </c>
      <c r="K9" s="26">
        <v>374886</v>
      </c>
      <c r="L9" s="26">
        <v>351294</v>
      </c>
      <c r="M9" s="26">
        <v>1075561</v>
      </c>
      <c r="N9" s="26">
        <v>352079</v>
      </c>
      <c r="O9" s="26">
        <v>349608</v>
      </c>
      <c r="P9" s="26">
        <v>356949</v>
      </c>
      <c r="Q9" s="26">
        <v>1058636</v>
      </c>
      <c r="R9" s="26">
        <v>353089</v>
      </c>
      <c r="S9" s="26">
        <v>353089</v>
      </c>
      <c r="T9" s="26">
        <v>347463</v>
      </c>
      <c r="U9" s="26">
        <v>1053641</v>
      </c>
      <c r="V9" s="26">
        <v>4221581</v>
      </c>
      <c r="W9" s="26">
        <v>0</v>
      </c>
      <c r="X9" s="26">
        <v>4221581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406684</v>
      </c>
      <c r="G10" s="20">
        <v>394057</v>
      </c>
      <c r="H10" s="20">
        <v>418820</v>
      </c>
      <c r="I10" s="20">
        <v>1219561</v>
      </c>
      <c r="J10" s="20">
        <v>402985</v>
      </c>
      <c r="K10" s="20">
        <v>582000</v>
      </c>
      <c r="L10" s="20">
        <v>527435</v>
      </c>
      <c r="M10" s="20">
        <v>1512420</v>
      </c>
      <c r="N10" s="20">
        <v>389650</v>
      </c>
      <c r="O10" s="20">
        <v>463961</v>
      </c>
      <c r="P10" s="20">
        <v>471848</v>
      </c>
      <c r="Q10" s="20">
        <v>1325459</v>
      </c>
      <c r="R10" s="20">
        <v>430886</v>
      </c>
      <c r="S10" s="20">
        <v>430886</v>
      </c>
      <c r="T10" s="20">
        <v>406684</v>
      </c>
      <c r="U10" s="20">
        <v>1268456</v>
      </c>
      <c r="V10" s="20">
        <v>5325896</v>
      </c>
      <c r="W10" s="20">
        <v>0</v>
      </c>
      <c r="X10" s="20">
        <v>5325896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271111000</v>
      </c>
      <c r="E11" s="26">
        <v>271111000</v>
      </c>
      <c r="F11" s="26">
        <v>10717</v>
      </c>
      <c r="G11" s="26">
        <v>10717</v>
      </c>
      <c r="H11" s="26">
        <v>17898</v>
      </c>
      <c r="I11" s="26">
        <v>39332</v>
      </c>
      <c r="J11" s="26">
        <v>6900</v>
      </c>
      <c r="K11" s="26">
        <v>7345</v>
      </c>
      <c r="L11" s="26">
        <v>1466</v>
      </c>
      <c r="M11" s="26">
        <v>15711</v>
      </c>
      <c r="N11" s="26">
        <v>1931</v>
      </c>
      <c r="O11" s="26">
        <v>1485</v>
      </c>
      <c r="P11" s="26">
        <v>1663</v>
      </c>
      <c r="Q11" s="26">
        <v>5079</v>
      </c>
      <c r="R11" s="26">
        <v>193</v>
      </c>
      <c r="S11" s="26">
        <v>0</v>
      </c>
      <c r="T11" s="26">
        <v>0</v>
      </c>
      <c r="U11" s="26">
        <v>193</v>
      </c>
      <c r="V11" s="26">
        <v>60315</v>
      </c>
      <c r="W11" s="26">
        <v>271111000</v>
      </c>
      <c r="X11" s="26">
        <v>-271050685</v>
      </c>
      <c r="Y11" s="106">
        <v>-99.98</v>
      </c>
      <c r="Z11" s="121">
        <v>271111000</v>
      </c>
    </row>
    <row r="12" spans="1:26" ht="13.5">
      <c r="A12" s="159" t="s">
        <v>107</v>
      </c>
      <c r="B12" s="161"/>
      <c r="C12" s="121">
        <v>0</v>
      </c>
      <c r="D12" s="122">
        <v>1118000</v>
      </c>
      <c r="E12" s="26">
        <v>1118000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1118000</v>
      </c>
      <c r="X12" s="26">
        <v>-1118000</v>
      </c>
      <c r="Y12" s="106">
        <v>-100</v>
      </c>
      <c r="Z12" s="121">
        <v>1118000</v>
      </c>
    </row>
    <row r="13" spans="1:26" ht="13.5">
      <c r="A13" s="157" t="s">
        <v>108</v>
      </c>
      <c r="B13" s="161"/>
      <c r="C13" s="121">
        <v>0</v>
      </c>
      <c r="D13" s="122">
        <v>3444000</v>
      </c>
      <c r="E13" s="26">
        <v>3444000</v>
      </c>
      <c r="F13" s="26">
        <v>0</v>
      </c>
      <c r="G13" s="26">
        <v>0</v>
      </c>
      <c r="H13" s="26">
        <v>805273</v>
      </c>
      <c r="I13" s="26">
        <v>805273</v>
      </c>
      <c r="J13" s="26">
        <v>240327</v>
      </c>
      <c r="K13" s="26">
        <v>245133</v>
      </c>
      <c r="L13" s="26">
        <v>393654</v>
      </c>
      <c r="M13" s="26">
        <v>879114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214030</v>
      </c>
      <c r="T13" s="26">
        <v>0</v>
      </c>
      <c r="U13" s="26">
        <v>214030</v>
      </c>
      <c r="V13" s="26">
        <v>1898417</v>
      </c>
      <c r="W13" s="26">
        <v>3444000</v>
      </c>
      <c r="X13" s="26">
        <v>-1545583</v>
      </c>
      <c r="Y13" s="106">
        <v>-44.88</v>
      </c>
      <c r="Z13" s="121">
        <v>3444000</v>
      </c>
    </row>
    <row r="14" spans="1:26" ht="13.5">
      <c r="A14" s="157" t="s">
        <v>109</v>
      </c>
      <c r="B14" s="161"/>
      <c r="C14" s="121">
        <v>0</v>
      </c>
      <c r="D14" s="122">
        <v>9888000</v>
      </c>
      <c r="E14" s="26">
        <v>9888000</v>
      </c>
      <c r="F14" s="26">
        <v>893158</v>
      </c>
      <c r="G14" s="26">
        <v>0</v>
      </c>
      <c r="H14" s="26">
        <v>487877</v>
      </c>
      <c r="I14" s="26">
        <v>1381035</v>
      </c>
      <c r="J14" s="26">
        <v>632965</v>
      </c>
      <c r="K14" s="26">
        <v>114000</v>
      </c>
      <c r="L14" s="26">
        <v>1110236</v>
      </c>
      <c r="M14" s="26">
        <v>1857201</v>
      </c>
      <c r="N14" s="26">
        <v>1158427</v>
      </c>
      <c r="O14" s="26">
        <v>1158427</v>
      </c>
      <c r="P14" s="26">
        <v>1158427</v>
      </c>
      <c r="Q14" s="26">
        <v>3475281</v>
      </c>
      <c r="R14" s="26">
        <v>1223798</v>
      </c>
      <c r="S14" s="26">
        <v>1213529</v>
      </c>
      <c r="T14" s="26">
        <v>893158</v>
      </c>
      <c r="U14" s="26">
        <v>3330485</v>
      </c>
      <c r="V14" s="26">
        <v>10044002</v>
      </c>
      <c r="W14" s="26">
        <v>9888000</v>
      </c>
      <c r="X14" s="26">
        <v>156002</v>
      </c>
      <c r="Y14" s="106">
        <v>1.58</v>
      </c>
      <c r="Z14" s="121">
        <v>9888000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3175000</v>
      </c>
      <c r="E16" s="26">
        <v>3175000</v>
      </c>
      <c r="F16" s="26">
        <v>218588</v>
      </c>
      <c r="G16" s="26">
        <v>150395</v>
      </c>
      <c r="H16" s="26">
        <v>178003</v>
      </c>
      <c r="I16" s="26">
        <v>546986</v>
      </c>
      <c r="J16" s="26">
        <v>123543</v>
      </c>
      <c r="K16" s="26">
        <v>129720</v>
      </c>
      <c r="L16" s="26">
        <v>166182</v>
      </c>
      <c r="M16" s="26">
        <v>419445</v>
      </c>
      <c r="N16" s="26">
        <v>171238</v>
      </c>
      <c r="O16" s="26">
        <v>119826</v>
      </c>
      <c r="P16" s="26">
        <v>119958</v>
      </c>
      <c r="Q16" s="26">
        <v>411022</v>
      </c>
      <c r="R16" s="26">
        <v>94341</v>
      </c>
      <c r="S16" s="26">
        <v>177344</v>
      </c>
      <c r="T16" s="26">
        <v>207823</v>
      </c>
      <c r="U16" s="26">
        <v>479508</v>
      </c>
      <c r="V16" s="26">
        <v>1856961</v>
      </c>
      <c r="W16" s="26">
        <v>3175000</v>
      </c>
      <c r="X16" s="26">
        <v>-1318039</v>
      </c>
      <c r="Y16" s="106">
        <v>-41.51</v>
      </c>
      <c r="Z16" s="121">
        <v>3175000</v>
      </c>
    </row>
    <row r="17" spans="1:26" ht="13.5">
      <c r="A17" s="157" t="s">
        <v>112</v>
      </c>
      <c r="B17" s="161"/>
      <c r="C17" s="121">
        <v>0</v>
      </c>
      <c r="D17" s="122">
        <v>12754000</v>
      </c>
      <c r="E17" s="26">
        <v>12754000</v>
      </c>
      <c r="F17" s="26">
        <v>535537</v>
      </c>
      <c r="G17" s="26">
        <v>944507</v>
      </c>
      <c r="H17" s="26">
        <v>1148851</v>
      </c>
      <c r="I17" s="26">
        <v>2628895</v>
      </c>
      <c r="J17" s="26">
        <v>754344</v>
      </c>
      <c r="K17" s="26">
        <v>822235</v>
      </c>
      <c r="L17" s="26">
        <v>739608</v>
      </c>
      <c r="M17" s="26">
        <v>2316187</v>
      </c>
      <c r="N17" s="26">
        <v>635143</v>
      </c>
      <c r="O17" s="26">
        <v>1740938</v>
      </c>
      <c r="P17" s="26">
        <v>1291613</v>
      </c>
      <c r="Q17" s="26">
        <v>3667694</v>
      </c>
      <c r="R17" s="26">
        <v>707805</v>
      </c>
      <c r="S17" s="26">
        <v>707805</v>
      </c>
      <c r="T17" s="26">
        <v>535536</v>
      </c>
      <c r="U17" s="26">
        <v>1951146</v>
      </c>
      <c r="V17" s="26">
        <v>10563922</v>
      </c>
      <c r="W17" s="26">
        <v>12754000</v>
      </c>
      <c r="X17" s="26">
        <v>-2190078</v>
      </c>
      <c r="Y17" s="106">
        <v>-17.17</v>
      </c>
      <c r="Z17" s="121">
        <v>12754000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0</v>
      </c>
      <c r="D19" s="122">
        <v>243154000</v>
      </c>
      <c r="E19" s="26">
        <v>243154000</v>
      </c>
      <c r="F19" s="26">
        <v>77285000</v>
      </c>
      <c r="G19" s="26">
        <v>1750000</v>
      </c>
      <c r="H19" s="26">
        <v>0</v>
      </c>
      <c r="I19" s="26">
        <v>79035000</v>
      </c>
      <c r="J19" s="26">
        <v>0</v>
      </c>
      <c r="K19" s="26">
        <v>0</v>
      </c>
      <c r="L19" s="26">
        <v>61827689</v>
      </c>
      <c r="M19" s="26">
        <v>61827689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140862689</v>
      </c>
      <c r="W19" s="26">
        <v>243154000</v>
      </c>
      <c r="X19" s="26">
        <v>-102291311</v>
      </c>
      <c r="Y19" s="106">
        <v>-42.07</v>
      </c>
      <c r="Z19" s="121">
        <v>243154000</v>
      </c>
    </row>
    <row r="20" spans="1:26" ht="13.5">
      <c r="A20" s="157" t="s">
        <v>34</v>
      </c>
      <c r="B20" s="161" t="s">
        <v>95</v>
      </c>
      <c r="C20" s="121">
        <v>0</v>
      </c>
      <c r="D20" s="122">
        <v>30791000</v>
      </c>
      <c r="E20" s="20">
        <v>30791000</v>
      </c>
      <c r="F20" s="20">
        <v>1174900</v>
      </c>
      <c r="G20" s="20">
        <v>8755860</v>
      </c>
      <c r="H20" s="20">
        <v>1242501</v>
      </c>
      <c r="I20" s="20">
        <v>11173261</v>
      </c>
      <c r="J20" s="20">
        <v>1007372</v>
      </c>
      <c r="K20" s="20">
        <v>1239192</v>
      </c>
      <c r="L20" s="20">
        <v>726686</v>
      </c>
      <c r="M20" s="20">
        <v>2973250</v>
      </c>
      <c r="N20" s="20">
        <v>577937</v>
      </c>
      <c r="O20" s="20">
        <v>1240467</v>
      </c>
      <c r="P20" s="20">
        <v>1268153</v>
      </c>
      <c r="Q20" s="20">
        <v>3086557</v>
      </c>
      <c r="R20" s="20">
        <v>753291</v>
      </c>
      <c r="S20" s="20">
        <v>752679</v>
      </c>
      <c r="T20" s="20">
        <v>23031</v>
      </c>
      <c r="U20" s="20">
        <v>1529001</v>
      </c>
      <c r="V20" s="20">
        <v>18762069</v>
      </c>
      <c r="W20" s="20">
        <v>30791000</v>
      </c>
      <c r="X20" s="20">
        <v>-12028931</v>
      </c>
      <c r="Y20" s="160">
        <v>-39.07</v>
      </c>
      <c r="Z20" s="96">
        <v>30791000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1402806</v>
      </c>
      <c r="K21" s="26">
        <v>1439280</v>
      </c>
      <c r="L21" s="26">
        <v>1473560</v>
      </c>
      <c r="M21" s="26">
        <v>4315646</v>
      </c>
      <c r="N21" s="26">
        <v>8032</v>
      </c>
      <c r="O21" s="48">
        <v>8032</v>
      </c>
      <c r="P21" s="26">
        <v>0</v>
      </c>
      <c r="Q21" s="26">
        <v>16064</v>
      </c>
      <c r="R21" s="26">
        <v>0</v>
      </c>
      <c r="S21" s="26">
        <v>0</v>
      </c>
      <c r="T21" s="26">
        <v>1437</v>
      </c>
      <c r="U21" s="26">
        <v>1437</v>
      </c>
      <c r="V21" s="48">
        <v>4333147</v>
      </c>
      <c r="W21" s="26">
        <v>0</v>
      </c>
      <c r="X21" s="26">
        <v>4333147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0</v>
      </c>
      <c r="D22" s="165">
        <f t="shared" si="0"/>
        <v>608449000</v>
      </c>
      <c r="E22" s="166">
        <f t="shared" si="0"/>
        <v>608449000</v>
      </c>
      <c r="F22" s="166">
        <f t="shared" si="0"/>
        <v>98679000</v>
      </c>
      <c r="G22" s="166">
        <f t="shared" si="0"/>
        <v>29427000</v>
      </c>
      <c r="H22" s="166">
        <f t="shared" si="0"/>
        <v>19734870</v>
      </c>
      <c r="I22" s="166">
        <f t="shared" si="0"/>
        <v>147840870</v>
      </c>
      <c r="J22" s="166">
        <f t="shared" si="0"/>
        <v>21006717</v>
      </c>
      <c r="K22" s="166">
        <f t="shared" si="0"/>
        <v>23124984</v>
      </c>
      <c r="L22" s="166">
        <f t="shared" si="0"/>
        <v>86557453</v>
      </c>
      <c r="M22" s="166">
        <f t="shared" si="0"/>
        <v>130689154</v>
      </c>
      <c r="N22" s="166">
        <f t="shared" si="0"/>
        <v>18666137</v>
      </c>
      <c r="O22" s="166">
        <f t="shared" si="0"/>
        <v>24552888</v>
      </c>
      <c r="P22" s="166">
        <f t="shared" si="0"/>
        <v>18400463</v>
      </c>
      <c r="Q22" s="166">
        <f t="shared" si="0"/>
        <v>61619488</v>
      </c>
      <c r="R22" s="166">
        <f t="shared" si="0"/>
        <v>20019430</v>
      </c>
      <c r="S22" s="166">
        <f t="shared" si="0"/>
        <v>21124182</v>
      </c>
      <c r="T22" s="166">
        <f t="shared" si="0"/>
        <v>20019430</v>
      </c>
      <c r="U22" s="166">
        <f t="shared" si="0"/>
        <v>61163042</v>
      </c>
      <c r="V22" s="166">
        <f t="shared" si="0"/>
        <v>401312554</v>
      </c>
      <c r="W22" s="166">
        <f t="shared" si="0"/>
        <v>608449000</v>
      </c>
      <c r="X22" s="166">
        <f t="shared" si="0"/>
        <v>-207136446</v>
      </c>
      <c r="Y22" s="167">
        <f>+IF(W22&lt;&gt;0,+(X22/W22)*100,0)</f>
        <v>-34.04335383902348</v>
      </c>
      <c r="Z22" s="164">
        <f>SUM(Z5:Z21)</f>
        <v>608449000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0</v>
      </c>
      <c r="D25" s="122">
        <v>234197000</v>
      </c>
      <c r="E25" s="26">
        <v>234197000</v>
      </c>
      <c r="F25" s="26">
        <v>12623000</v>
      </c>
      <c r="G25" s="26">
        <v>13705504</v>
      </c>
      <c r="H25" s="26">
        <v>12060070</v>
      </c>
      <c r="I25" s="26">
        <v>38388574</v>
      </c>
      <c r="J25" s="26">
        <v>13888483</v>
      </c>
      <c r="K25" s="26">
        <v>14235137</v>
      </c>
      <c r="L25" s="26">
        <v>20765352</v>
      </c>
      <c r="M25" s="26">
        <v>48888972</v>
      </c>
      <c r="N25" s="26">
        <v>15167208</v>
      </c>
      <c r="O25" s="26">
        <v>14332566</v>
      </c>
      <c r="P25" s="26">
        <v>13195112</v>
      </c>
      <c r="Q25" s="26">
        <v>42694886</v>
      </c>
      <c r="R25" s="26">
        <v>14594060</v>
      </c>
      <c r="S25" s="26">
        <v>14802025</v>
      </c>
      <c r="T25" s="26">
        <v>14594060</v>
      </c>
      <c r="U25" s="26">
        <v>43990145</v>
      </c>
      <c r="V25" s="26">
        <v>173962577</v>
      </c>
      <c r="W25" s="26">
        <v>234197000</v>
      </c>
      <c r="X25" s="26">
        <v>-60234423</v>
      </c>
      <c r="Y25" s="106">
        <v>-25.72</v>
      </c>
      <c r="Z25" s="121">
        <v>234197000</v>
      </c>
    </row>
    <row r="26" spans="1:26" ht="13.5">
      <c r="A26" s="159" t="s">
        <v>37</v>
      </c>
      <c r="B26" s="158"/>
      <c r="C26" s="121">
        <v>0</v>
      </c>
      <c r="D26" s="122">
        <v>19946000</v>
      </c>
      <c r="E26" s="26">
        <v>19946000</v>
      </c>
      <c r="F26" s="26">
        <v>1298000</v>
      </c>
      <c r="G26" s="26">
        <v>1298000</v>
      </c>
      <c r="H26" s="26">
        <v>1199298</v>
      </c>
      <c r="I26" s="26">
        <v>3795298</v>
      </c>
      <c r="J26" s="26">
        <v>1280679</v>
      </c>
      <c r="K26" s="26">
        <v>1280679</v>
      </c>
      <c r="L26" s="26">
        <v>1282659</v>
      </c>
      <c r="M26" s="26">
        <v>3844017</v>
      </c>
      <c r="N26" s="26">
        <v>1718196</v>
      </c>
      <c r="O26" s="26">
        <v>1351064</v>
      </c>
      <c r="P26" s="26">
        <v>1375071</v>
      </c>
      <c r="Q26" s="26">
        <v>4444331</v>
      </c>
      <c r="R26" s="26">
        <v>1316897</v>
      </c>
      <c r="S26" s="26">
        <v>883723</v>
      </c>
      <c r="T26" s="26">
        <v>1316897</v>
      </c>
      <c r="U26" s="26">
        <v>3517517</v>
      </c>
      <c r="V26" s="26">
        <v>15601163</v>
      </c>
      <c r="W26" s="26">
        <v>19946000</v>
      </c>
      <c r="X26" s="26">
        <v>-4344837</v>
      </c>
      <c r="Y26" s="106">
        <v>-21.78</v>
      </c>
      <c r="Z26" s="121">
        <v>19946000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11582000</v>
      </c>
      <c r="E27" s="26">
        <v>11582000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11582000</v>
      </c>
      <c r="X27" s="26">
        <v>-11582000</v>
      </c>
      <c r="Y27" s="106">
        <v>-100</v>
      </c>
      <c r="Z27" s="121">
        <v>11582000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60000000</v>
      </c>
      <c r="E28" s="26">
        <v>60000000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60000000</v>
      </c>
      <c r="X28" s="26">
        <v>-60000000</v>
      </c>
      <c r="Y28" s="106">
        <v>-100</v>
      </c>
      <c r="Z28" s="121">
        <v>60000000</v>
      </c>
    </row>
    <row r="29" spans="1:26" ht="13.5">
      <c r="A29" s="159" t="s">
        <v>39</v>
      </c>
      <c r="B29" s="158"/>
      <c r="C29" s="121">
        <v>0</v>
      </c>
      <c r="D29" s="122">
        <v>4695000</v>
      </c>
      <c r="E29" s="26">
        <v>4695000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398367</v>
      </c>
      <c r="M29" s="26">
        <v>398367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398367</v>
      </c>
      <c r="W29" s="26">
        <v>4695000</v>
      </c>
      <c r="X29" s="26">
        <v>-4296633</v>
      </c>
      <c r="Y29" s="106">
        <v>-91.52</v>
      </c>
      <c r="Z29" s="121">
        <v>4695000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100061000</v>
      </c>
      <c r="E30" s="26">
        <v>100061000</v>
      </c>
      <c r="F30" s="26">
        <v>0</v>
      </c>
      <c r="G30" s="26">
        <v>14258000</v>
      </c>
      <c r="H30" s="26">
        <v>8146012</v>
      </c>
      <c r="I30" s="26">
        <v>22404012</v>
      </c>
      <c r="J30" s="26">
        <v>7498267</v>
      </c>
      <c r="K30" s="26">
        <v>8305000</v>
      </c>
      <c r="L30" s="26">
        <v>7382709</v>
      </c>
      <c r="M30" s="26">
        <v>23185976</v>
      </c>
      <c r="N30" s="26">
        <v>7251644</v>
      </c>
      <c r="O30" s="26">
        <v>8681704</v>
      </c>
      <c r="P30" s="26">
        <v>8452173</v>
      </c>
      <c r="Q30" s="26">
        <v>24385521</v>
      </c>
      <c r="R30" s="26">
        <v>8112000</v>
      </c>
      <c r="S30" s="26">
        <v>9085440</v>
      </c>
      <c r="T30" s="26">
        <v>8118480</v>
      </c>
      <c r="U30" s="26">
        <v>25315920</v>
      </c>
      <c r="V30" s="26">
        <v>95291429</v>
      </c>
      <c r="W30" s="26">
        <v>100061000</v>
      </c>
      <c r="X30" s="26">
        <v>-4769571</v>
      </c>
      <c r="Y30" s="106">
        <v>-4.77</v>
      </c>
      <c r="Z30" s="121">
        <v>100061000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0</v>
      </c>
      <c r="D34" s="122">
        <v>177845000</v>
      </c>
      <c r="E34" s="26">
        <v>177845000</v>
      </c>
      <c r="F34" s="26">
        <v>3403000</v>
      </c>
      <c r="G34" s="26">
        <v>9614749</v>
      </c>
      <c r="H34" s="26">
        <v>6146792</v>
      </c>
      <c r="I34" s="26">
        <v>19164541</v>
      </c>
      <c r="J34" s="26">
        <v>8412651</v>
      </c>
      <c r="K34" s="26">
        <v>8637168</v>
      </c>
      <c r="L34" s="26">
        <v>8587596</v>
      </c>
      <c r="M34" s="26">
        <v>25637415</v>
      </c>
      <c r="N34" s="26">
        <v>10092733</v>
      </c>
      <c r="O34" s="26">
        <v>7312327</v>
      </c>
      <c r="P34" s="26">
        <v>7463318</v>
      </c>
      <c r="Q34" s="26">
        <v>24868378</v>
      </c>
      <c r="R34" s="26">
        <v>9347340</v>
      </c>
      <c r="S34" s="26">
        <v>11020214</v>
      </c>
      <c r="T34" s="26">
        <v>19968091</v>
      </c>
      <c r="U34" s="26">
        <v>40335645</v>
      </c>
      <c r="V34" s="26">
        <v>110005979</v>
      </c>
      <c r="W34" s="26">
        <v>177845000</v>
      </c>
      <c r="X34" s="26">
        <v>-67839021</v>
      </c>
      <c r="Y34" s="106">
        <v>-38.15</v>
      </c>
      <c r="Z34" s="121">
        <v>177845000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0</v>
      </c>
      <c r="D36" s="165">
        <f t="shared" si="1"/>
        <v>608326000</v>
      </c>
      <c r="E36" s="166">
        <f t="shared" si="1"/>
        <v>608326000</v>
      </c>
      <c r="F36" s="166">
        <f t="shared" si="1"/>
        <v>17324000</v>
      </c>
      <c r="G36" s="166">
        <f t="shared" si="1"/>
        <v>38876253</v>
      </c>
      <c r="H36" s="166">
        <f t="shared" si="1"/>
        <v>27552172</v>
      </c>
      <c r="I36" s="166">
        <f t="shared" si="1"/>
        <v>83752425</v>
      </c>
      <c r="J36" s="166">
        <f t="shared" si="1"/>
        <v>31080080</v>
      </c>
      <c r="K36" s="166">
        <f t="shared" si="1"/>
        <v>32457984</v>
      </c>
      <c r="L36" s="166">
        <f t="shared" si="1"/>
        <v>38416683</v>
      </c>
      <c r="M36" s="166">
        <f t="shared" si="1"/>
        <v>101954747</v>
      </c>
      <c r="N36" s="166">
        <f t="shared" si="1"/>
        <v>34229781</v>
      </c>
      <c r="O36" s="166">
        <f t="shared" si="1"/>
        <v>31677661</v>
      </c>
      <c r="P36" s="166">
        <f t="shared" si="1"/>
        <v>30485674</v>
      </c>
      <c r="Q36" s="166">
        <f t="shared" si="1"/>
        <v>96393116</v>
      </c>
      <c r="R36" s="166">
        <f t="shared" si="1"/>
        <v>33370297</v>
      </c>
      <c r="S36" s="166">
        <f t="shared" si="1"/>
        <v>35791402</v>
      </c>
      <c r="T36" s="166">
        <f t="shared" si="1"/>
        <v>43997528</v>
      </c>
      <c r="U36" s="166">
        <f t="shared" si="1"/>
        <v>113159227</v>
      </c>
      <c r="V36" s="166">
        <f t="shared" si="1"/>
        <v>395259515</v>
      </c>
      <c r="W36" s="166">
        <f t="shared" si="1"/>
        <v>608326000</v>
      </c>
      <c r="X36" s="166">
        <f t="shared" si="1"/>
        <v>-213066485</v>
      </c>
      <c r="Y36" s="167">
        <f>+IF(W36&lt;&gt;0,+(X36/W36)*100,0)</f>
        <v>-35.02504989101239</v>
      </c>
      <c r="Z36" s="164">
        <f>SUM(Z25:Z35)</f>
        <v>608326000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0</v>
      </c>
      <c r="D38" s="176">
        <f t="shared" si="2"/>
        <v>123000</v>
      </c>
      <c r="E38" s="72">
        <f t="shared" si="2"/>
        <v>123000</v>
      </c>
      <c r="F38" s="72">
        <f t="shared" si="2"/>
        <v>81355000</v>
      </c>
      <c r="G38" s="72">
        <f t="shared" si="2"/>
        <v>-9449253</v>
      </c>
      <c r="H38" s="72">
        <f t="shared" si="2"/>
        <v>-7817302</v>
      </c>
      <c r="I38" s="72">
        <f t="shared" si="2"/>
        <v>64088445</v>
      </c>
      <c r="J38" s="72">
        <f t="shared" si="2"/>
        <v>-10073363</v>
      </c>
      <c r="K38" s="72">
        <f t="shared" si="2"/>
        <v>-9333000</v>
      </c>
      <c r="L38" s="72">
        <f t="shared" si="2"/>
        <v>48140770</v>
      </c>
      <c r="M38" s="72">
        <f t="shared" si="2"/>
        <v>28734407</v>
      </c>
      <c r="N38" s="72">
        <f t="shared" si="2"/>
        <v>-15563644</v>
      </c>
      <c r="O38" s="72">
        <f t="shared" si="2"/>
        <v>-7124773</v>
      </c>
      <c r="P38" s="72">
        <f t="shared" si="2"/>
        <v>-12085211</v>
      </c>
      <c r="Q38" s="72">
        <f t="shared" si="2"/>
        <v>-34773628</v>
      </c>
      <c r="R38" s="72">
        <f t="shared" si="2"/>
        <v>-13350867</v>
      </c>
      <c r="S38" s="72">
        <f t="shared" si="2"/>
        <v>-14667220</v>
      </c>
      <c r="T38" s="72">
        <f t="shared" si="2"/>
        <v>-23978098</v>
      </c>
      <c r="U38" s="72">
        <f t="shared" si="2"/>
        <v>-51996185</v>
      </c>
      <c r="V38" s="72">
        <f t="shared" si="2"/>
        <v>6053039</v>
      </c>
      <c r="W38" s="72">
        <f>IF(E22=E36,0,W22-W36)</f>
        <v>123000</v>
      </c>
      <c r="X38" s="72">
        <f t="shared" si="2"/>
        <v>5930039</v>
      </c>
      <c r="Y38" s="177">
        <f>+IF(W38&lt;&gt;0,+(X38/W38)*100,0)</f>
        <v>4821.169918699187</v>
      </c>
      <c r="Z38" s="175">
        <f>+Z22-Z36</f>
        <v>123000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12800000</v>
      </c>
      <c r="H39" s="26">
        <v>38127062</v>
      </c>
      <c r="I39" s="26">
        <v>50927062</v>
      </c>
      <c r="J39" s="26">
        <v>0</v>
      </c>
      <c r="K39" s="26">
        <v>0</v>
      </c>
      <c r="L39" s="26">
        <v>12000000</v>
      </c>
      <c r="M39" s="26">
        <v>12000000</v>
      </c>
      <c r="N39" s="26">
        <v>1978000</v>
      </c>
      <c r="O39" s="26">
        <v>3872000</v>
      </c>
      <c r="P39" s="26">
        <v>0</v>
      </c>
      <c r="Q39" s="26">
        <v>5850000</v>
      </c>
      <c r="R39" s="26">
        <v>0</v>
      </c>
      <c r="S39" s="26">
        <v>0</v>
      </c>
      <c r="T39" s="26">
        <v>0</v>
      </c>
      <c r="U39" s="26">
        <v>0</v>
      </c>
      <c r="V39" s="26">
        <v>68777062</v>
      </c>
      <c r="W39" s="26">
        <v>0</v>
      </c>
      <c r="X39" s="26">
        <v>68777062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0</v>
      </c>
      <c r="D42" s="183">
        <f t="shared" si="3"/>
        <v>123000</v>
      </c>
      <c r="E42" s="54">
        <f t="shared" si="3"/>
        <v>123000</v>
      </c>
      <c r="F42" s="54">
        <f t="shared" si="3"/>
        <v>81355000</v>
      </c>
      <c r="G42" s="54">
        <f t="shared" si="3"/>
        <v>3350747</v>
      </c>
      <c r="H42" s="54">
        <f t="shared" si="3"/>
        <v>30309760</v>
      </c>
      <c r="I42" s="54">
        <f t="shared" si="3"/>
        <v>115015507</v>
      </c>
      <c r="J42" s="54">
        <f t="shared" si="3"/>
        <v>-10073363</v>
      </c>
      <c r="K42" s="54">
        <f t="shared" si="3"/>
        <v>-9333000</v>
      </c>
      <c r="L42" s="54">
        <f t="shared" si="3"/>
        <v>60140770</v>
      </c>
      <c r="M42" s="54">
        <f t="shared" si="3"/>
        <v>40734407</v>
      </c>
      <c r="N42" s="54">
        <f t="shared" si="3"/>
        <v>-13585644</v>
      </c>
      <c r="O42" s="54">
        <f t="shared" si="3"/>
        <v>-3252773</v>
      </c>
      <c r="P42" s="54">
        <f t="shared" si="3"/>
        <v>-12085211</v>
      </c>
      <c r="Q42" s="54">
        <f t="shared" si="3"/>
        <v>-28923628</v>
      </c>
      <c r="R42" s="54">
        <f t="shared" si="3"/>
        <v>-13350867</v>
      </c>
      <c r="S42" s="54">
        <f t="shared" si="3"/>
        <v>-14667220</v>
      </c>
      <c r="T42" s="54">
        <f t="shared" si="3"/>
        <v>-23978098</v>
      </c>
      <c r="U42" s="54">
        <f t="shared" si="3"/>
        <v>-51996185</v>
      </c>
      <c r="V42" s="54">
        <f t="shared" si="3"/>
        <v>74830101</v>
      </c>
      <c r="W42" s="54">
        <f t="shared" si="3"/>
        <v>123000</v>
      </c>
      <c r="X42" s="54">
        <f t="shared" si="3"/>
        <v>74707101</v>
      </c>
      <c r="Y42" s="184">
        <f>+IF(W42&lt;&gt;0,+(X42/W42)*100,0)</f>
        <v>60737.480487804874</v>
      </c>
      <c r="Z42" s="182">
        <f>SUM(Z38:Z41)</f>
        <v>123000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0</v>
      </c>
      <c r="D44" s="187">
        <f t="shared" si="4"/>
        <v>123000</v>
      </c>
      <c r="E44" s="43">
        <f t="shared" si="4"/>
        <v>123000</v>
      </c>
      <c r="F44" s="43">
        <f t="shared" si="4"/>
        <v>81355000</v>
      </c>
      <c r="G44" s="43">
        <f t="shared" si="4"/>
        <v>3350747</v>
      </c>
      <c r="H44" s="43">
        <f t="shared" si="4"/>
        <v>30309760</v>
      </c>
      <c r="I44" s="43">
        <f t="shared" si="4"/>
        <v>115015507</v>
      </c>
      <c r="J44" s="43">
        <f t="shared" si="4"/>
        <v>-10073363</v>
      </c>
      <c r="K44" s="43">
        <f t="shared" si="4"/>
        <v>-9333000</v>
      </c>
      <c r="L44" s="43">
        <f t="shared" si="4"/>
        <v>60140770</v>
      </c>
      <c r="M44" s="43">
        <f t="shared" si="4"/>
        <v>40734407</v>
      </c>
      <c r="N44" s="43">
        <f t="shared" si="4"/>
        <v>-13585644</v>
      </c>
      <c r="O44" s="43">
        <f t="shared" si="4"/>
        <v>-3252773</v>
      </c>
      <c r="P44" s="43">
        <f t="shared" si="4"/>
        <v>-12085211</v>
      </c>
      <c r="Q44" s="43">
        <f t="shared" si="4"/>
        <v>-28923628</v>
      </c>
      <c r="R44" s="43">
        <f t="shared" si="4"/>
        <v>-13350867</v>
      </c>
      <c r="S44" s="43">
        <f t="shared" si="4"/>
        <v>-14667220</v>
      </c>
      <c r="T44" s="43">
        <f t="shared" si="4"/>
        <v>-23978098</v>
      </c>
      <c r="U44" s="43">
        <f t="shared" si="4"/>
        <v>-51996185</v>
      </c>
      <c r="V44" s="43">
        <f t="shared" si="4"/>
        <v>74830101</v>
      </c>
      <c r="W44" s="43">
        <f t="shared" si="4"/>
        <v>123000</v>
      </c>
      <c r="X44" s="43">
        <f t="shared" si="4"/>
        <v>74707101</v>
      </c>
      <c r="Y44" s="188">
        <f>+IF(W44&lt;&gt;0,+(X44/W44)*100,0)</f>
        <v>60737.480487804874</v>
      </c>
      <c r="Z44" s="186">
        <f>+Z42-Z43</f>
        <v>123000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0</v>
      </c>
      <c r="D46" s="183">
        <f t="shared" si="5"/>
        <v>123000</v>
      </c>
      <c r="E46" s="54">
        <f t="shared" si="5"/>
        <v>123000</v>
      </c>
      <c r="F46" s="54">
        <f t="shared" si="5"/>
        <v>81355000</v>
      </c>
      <c r="G46" s="54">
        <f t="shared" si="5"/>
        <v>3350747</v>
      </c>
      <c r="H46" s="54">
        <f t="shared" si="5"/>
        <v>30309760</v>
      </c>
      <c r="I46" s="54">
        <f t="shared" si="5"/>
        <v>115015507</v>
      </c>
      <c r="J46" s="54">
        <f t="shared" si="5"/>
        <v>-10073363</v>
      </c>
      <c r="K46" s="54">
        <f t="shared" si="5"/>
        <v>-9333000</v>
      </c>
      <c r="L46" s="54">
        <f t="shared" si="5"/>
        <v>60140770</v>
      </c>
      <c r="M46" s="54">
        <f t="shared" si="5"/>
        <v>40734407</v>
      </c>
      <c r="N46" s="54">
        <f t="shared" si="5"/>
        <v>-13585644</v>
      </c>
      <c r="O46" s="54">
        <f t="shared" si="5"/>
        <v>-3252773</v>
      </c>
      <c r="P46" s="54">
        <f t="shared" si="5"/>
        <v>-12085211</v>
      </c>
      <c r="Q46" s="54">
        <f t="shared" si="5"/>
        <v>-28923628</v>
      </c>
      <c r="R46" s="54">
        <f t="shared" si="5"/>
        <v>-13350867</v>
      </c>
      <c r="S46" s="54">
        <f t="shared" si="5"/>
        <v>-14667220</v>
      </c>
      <c r="T46" s="54">
        <f t="shared" si="5"/>
        <v>-23978098</v>
      </c>
      <c r="U46" s="54">
        <f t="shared" si="5"/>
        <v>-51996185</v>
      </c>
      <c r="V46" s="54">
        <f t="shared" si="5"/>
        <v>74830101</v>
      </c>
      <c r="W46" s="54">
        <f t="shared" si="5"/>
        <v>123000</v>
      </c>
      <c r="X46" s="54">
        <f t="shared" si="5"/>
        <v>74707101</v>
      </c>
      <c r="Y46" s="184">
        <f>+IF(W46&lt;&gt;0,+(X46/W46)*100,0)</f>
        <v>60737.480487804874</v>
      </c>
      <c r="Z46" s="182">
        <f>SUM(Z44:Z45)</f>
        <v>123000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0</v>
      </c>
      <c r="D48" s="194">
        <f t="shared" si="6"/>
        <v>123000</v>
      </c>
      <c r="E48" s="195">
        <f t="shared" si="6"/>
        <v>123000</v>
      </c>
      <c r="F48" s="195">
        <f t="shared" si="6"/>
        <v>81355000</v>
      </c>
      <c r="G48" s="196">
        <f t="shared" si="6"/>
        <v>3350747</v>
      </c>
      <c r="H48" s="196">
        <f t="shared" si="6"/>
        <v>30309760</v>
      </c>
      <c r="I48" s="196">
        <f t="shared" si="6"/>
        <v>115015507</v>
      </c>
      <c r="J48" s="196">
        <f t="shared" si="6"/>
        <v>-10073363</v>
      </c>
      <c r="K48" s="196">
        <f t="shared" si="6"/>
        <v>-9333000</v>
      </c>
      <c r="L48" s="195">
        <f t="shared" si="6"/>
        <v>60140770</v>
      </c>
      <c r="M48" s="195">
        <f t="shared" si="6"/>
        <v>40734407</v>
      </c>
      <c r="N48" s="196">
        <f t="shared" si="6"/>
        <v>-13585644</v>
      </c>
      <c r="O48" s="196">
        <f t="shared" si="6"/>
        <v>-3252773</v>
      </c>
      <c r="P48" s="196">
        <f t="shared" si="6"/>
        <v>-12085211</v>
      </c>
      <c r="Q48" s="196">
        <f t="shared" si="6"/>
        <v>-28923628</v>
      </c>
      <c r="R48" s="196">
        <f t="shared" si="6"/>
        <v>-13350867</v>
      </c>
      <c r="S48" s="195">
        <f t="shared" si="6"/>
        <v>-14667220</v>
      </c>
      <c r="T48" s="195">
        <f t="shared" si="6"/>
        <v>-23978098</v>
      </c>
      <c r="U48" s="196">
        <f t="shared" si="6"/>
        <v>-51996185</v>
      </c>
      <c r="V48" s="196">
        <f t="shared" si="6"/>
        <v>74830101</v>
      </c>
      <c r="W48" s="196">
        <f t="shared" si="6"/>
        <v>123000</v>
      </c>
      <c r="X48" s="196">
        <f t="shared" si="6"/>
        <v>74707101</v>
      </c>
      <c r="Y48" s="197">
        <f>+IF(W48&lt;&gt;0,+(X48/W48)*100,0)</f>
        <v>60737.480487804874</v>
      </c>
      <c r="Z48" s="198">
        <f>SUM(Z46:Z47)</f>
        <v>123000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18908000</v>
      </c>
      <c r="E5" s="66">
        <f t="shared" si="0"/>
        <v>18908000</v>
      </c>
      <c r="F5" s="66">
        <f t="shared" si="0"/>
        <v>891784</v>
      </c>
      <c r="G5" s="66">
        <f t="shared" si="0"/>
        <v>3900</v>
      </c>
      <c r="H5" s="66">
        <f t="shared" si="0"/>
        <v>2272114</v>
      </c>
      <c r="I5" s="66">
        <f t="shared" si="0"/>
        <v>3167798</v>
      </c>
      <c r="J5" s="66">
        <f t="shared" si="0"/>
        <v>453723</v>
      </c>
      <c r="K5" s="66">
        <f t="shared" si="0"/>
        <v>133822</v>
      </c>
      <c r="L5" s="66">
        <f t="shared" si="0"/>
        <v>1687174</v>
      </c>
      <c r="M5" s="66">
        <f t="shared" si="0"/>
        <v>2274719</v>
      </c>
      <c r="N5" s="66">
        <f t="shared" si="0"/>
        <v>9089</v>
      </c>
      <c r="O5" s="66">
        <f t="shared" si="0"/>
        <v>117729</v>
      </c>
      <c r="P5" s="66">
        <f t="shared" si="0"/>
        <v>73256</v>
      </c>
      <c r="Q5" s="66">
        <f t="shared" si="0"/>
        <v>200074</v>
      </c>
      <c r="R5" s="66">
        <f t="shared" si="0"/>
        <v>2061684</v>
      </c>
      <c r="S5" s="66">
        <f t="shared" si="0"/>
        <v>428852</v>
      </c>
      <c r="T5" s="66">
        <f t="shared" si="0"/>
        <v>455376</v>
      </c>
      <c r="U5" s="66">
        <f t="shared" si="0"/>
        <v>2945912</v>
      </c>
      <c r="V5" s="66">
        <f t="shared" si="0"/>
        <v>8588503</v>
      </c>
      <c r="W5" s="66">
        <f t="shared" si="0"/>
        <v>18908000</v>
      </c>
      <c r="X5" s="66">
        <f t="shared" si="0"/>
        <v>-10319497</v>
      </c>
      <c r="Y5" s="103">
        <f>+IF(W5&lt;&gt;0,+(X5/W5)*100,0)</f>
        <v>-54.577411677596785</v>
      </c>
      <c r="Z5" s="119">
        <f>SUM(Z6:Z8)</f>
        <v>18908000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>
        <v>184367</v>
      </c>
      <c r="I6" s="26">
        <v>184367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>
        <v>184367</v>
      </c>
      <c r="W6" s="26"/>
      <c r="X6" s="26">
        <v>184367</v>
      </c>
      <c r="Y6" s="106"/>
      <c r="Z6" s="28"/>
    </row>
    <row r="7" spans="1:26" ht="13.5">
      <c r="A7" s="104" t="s">
        <v>75</v>
      </c>
      <c r="B7" s="102"/>
      <c r="C7" s="123"/>
      <c r="D7" s="124">
        <v>2400000</v>
      </c>
      <c r="E7" s="125">
        <v>2400000</v>
      </c>
      <c r="F7" s="125">
        <v>891784</v>
      </c>
      <c r="G7" s="125"/>
      <c r="H7" s="125">
        <v>918360</v>
      </c>
      <c r="I7" s="125">
        <v>1810144</v>
      </c>
      <c r="J7" s="125"/>
      <c r="K7" s="125"/>
      <c r="L7" s="125">
        <v>243000</v>
      </c>
      <c r="M7" s="125">
        <v>243000</v>
      </c>
      <c r="N7" s="125"/>
      <c r="O7" s="125"/>
      <c r="P7" s="125"/>
      <c r="Q7" s="125"/>
      <c r="R7" s="125"/>
      <c r="S7" s="125">
        <v>322454</v>
      </c>
      <c r="T7" s="125">
        <v>91412</v>
      </c>
      <c r="U7" s="125">
        <v>413866</v>
      </c>
      <c r="V7" s="125">
        <v>2467010</v>
      </c>
      <c r="W7" s="125">
        <v>2400000</v>
      </c>
      <c r="X7" s="125">
        <v>67010</v>
      </c>
      <c r="Y7" s="107">
        <v>2.79</v>
      </c>
      <c r="Z7" s="200">
        <v>2400000</v>
      </c>
    </row>
    <row r="8" spans="1:26" ht="13.5">
      <c r="A8" s="104" t="s">
        <v>76</v>
      </c>
      <c r="B8" s="102"/>
      <c r="C8" s="121"/>
      <c r="D8" s="122">
        <v>16508000</v>
      </c>
      <c r="E8" s="26">
        <v>16508000</v>
      </c>
      <c r="F8" s="26"/>
      <c r="G8" s="26">
        <v>3900</v>
      </c>
      <c r="H8" s="26">
        <v>1169387</v>
      </c>
      <c r="I8" s="26">
        <v>1173287</v>
      </c>
      <c r="J8" s="26">
        <v>453723</v>
      </c>
      <c r="K8" s="26">
        <v>133822</v>
      </c>
      <c r="L8" s="26">
        <v>1444174</v>
      </c>
      <c r="M8" s="26">
        <v>2031719</v>
      </c>
      <c r="N8" s="26">
        <v>9089</v>
      </c>
      <c r="O8" s="26">
        <v>117729</v>
      </c>
      <c r="P8" s="26">
        <v>73256</v>
      </c>
      <c r="Q8" s="26">
        <v>200074</v>
      </c>
      <c r="R8" s="26">
        <v>2061684</v>
      </c>
      <c r="S8" s="26">
        <v>106398</v>
      </c>
      <c r="T8" s="26">
        <v>363964</v>
      </c>
      <c r="U8" s="26">
        <v>2532046</v>
      </c>
      <c r="V8" s="26">
        <v>5937126</v>
      </c>
      <c r="W8" s="26">
        <v>16508000</v>
      </c>
      <c r="X8" s="26">
        <v>-10570874</v>
      </c>
      <c r="Y8" s="106">
        <v>-64.03</v>
      </c>
      <c r="Z8" s="28">
        <v>16508000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8120000</v>
      </c>
      <c r="E9" s="66">
        <f t="shared" si="1"/>
        <v>8120000</v>
      </c>
      <c r="F9" s="66">
        <f t="shared" si="1"/>
        <v>0</v>
      </c>
      <c r="G9" s="66">
        <f t="shared" si="1"/>
        <v>313713</v>
      </c>
      <c r="H9" s="66">
        <f t="shared" si="1"/>
        <v>645112</v>
      </c>
      <c r="I9" s="66">
        <f t="shared" si="1"/>
        <v>958825</v>
      </c>
      <c r="J9" s="66">
        <f t="shared" si="1"/>
        <v>304261</v>
      </c>
      <c r="K9" s="66">
        <f t="shared" si="1"/>
        <v>173651</v>
      </c>
      <c r="L9" s="66">
        <f t="shared" si="1"/>
        <v>108125</v>
      </c>
      <c r="M9" s="66">
        <f t="shared" si="1"/>
        <v>586037</v>
      </c>
      <c r="N9" s="66">
        <f t="shared" si="1"/>
        <v>61186</v>
      </c>
      <c r="O9" s="66">
        <f t="shared" si="1"/>
        <v>254241</v>
      </c>
      <c r="P9" s="66">
        <f t="shared" si="1"/>
        <v>70691</v>
      </c>
      <c r="Q9" s="66">
        <f t="shared" si="1"/>
        <v>386118</v>
      </c>
      <c r="R9" s="66">
        <f t="shared" si="1"/>
        <v>405841</v>
      </c>
      <c r="S9" s="66">
        <f t="shared" si="1"/>
        <v>830926</v>
      </c>
      <c r="T9" s="66">
        <f t="shared" si="1"/>
        <v>842381</v>
      </c>
      <c r="U9" s="66">
        <f t="shared" si="1"/>
        <v>2079148</v>
      </c>
      <c r="V9" s="66">
        <f t="shared" si="1"/>
        <v>4010128</v>
      </c>
      <c r="W9" s="66">
        <f t="shared" si="1"/>
        <v>8120000</v>
      </c>
      <c r="X9" s="66">
        <f t="shared" si="1"/>
        <v>-4109872</v>
      </c>
      <c r="Y9" s="103">
        <f>+IF(W9&lt;&gt;0,+(X9/W9)*100,0)</f>
        <v>-50.61418719211823</v>
      </c>
      <c r="Z9" s="68">
        <f>SUM(Z10:Z14)</f>
        <v>8120000</v>
      </c>
    </row>
    <row r="10" spans="1:26" ht="13.5">
      <c r="A10" s="104" t="s">
        <v>78</v>
      </c>
      <c r="B10" s="102"/>
      <c r="C10" s="121"/>
      <c r="D10" s="122">
        <v>153000</v>
      </c>
      <c r="E10" s="26">
        <v>153000</v>
      </c>
      <c r="F10" s="26"/>
      <c r="G10" s="26">
        <v>313713</v>
      </c>
      <c r="H10" s="26">
        <v>194442</v>
      </c>
      <c r="I10" s="26">
        <v>508155</v>
      </c>
      <c r="J10" s="26">
        <v>304261</v>
      </c>
      <c r="K10" s="26">
        <v>173651</v>
      </c>
      <c r="L10" s="26">
        <v>108125</v>
      </c>
      <c r="M10" s="26">
        <v>586037</v>
      </c>
      <c r="N10" s="26">
        <v>61186</v>
      </c>
      <c r="O10" s="26">
        <v>254241</v>
      </c>
      <c r="P10" s="26">
        <v>70691</v>
      </c>
      <c r="Q10" s="26">
        <v>386118</v>
      </c>
      <c r="R10" s="26">
        <v>405841</v>
      </c>
      <c r="S10" s="26">
        <v>830926</v>
      </c>
      <c r="T10" s="26">
        <v>842381</v>
      </c>
      <c r="U10" s="26">
        <v>2079148</v>
      </c>
      <c r="V10" s="26">
        <v>3559458</v>
      </c>
      <c r="W10" s="26">
        <v>153000</v>
      </c>
      <c r="X10" s="26">
        <v>3406458</v>
      </c>
      <c r="Y10" s="106">
        <v>2226.44</v>
      </c>
      <c r="Z10" s="28">
        <v>153000</v>
      </c>
    </row>
    <row r="11" spans="1:26" ht="13.5">
      <c r="A11" s="104" t="s">
        <v>79</v>
      </c>
      <c r="B11" s="102"/>
      <c r="C11" s="121"/>
      <c r="D11" s="122">
        <v>1720000</v>
      </c>
      <c r="E11" s="26">
        <v>1720000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1720000</v>
      </c>
      <c r="X11" s="26">
        <v>-1720000</v>
      </c>
      <c r="Y11" s="106">
        <v>-100</v>
      </c>
      <c r="Z11" s="28">
        <v>1720000</v>
      </c>
    </row>
    <row r="12" spans="1:26" ht="13.5">
      <c r="A12" s="104" t="s">
        <v>80</v>
      </c>
      <c r="B12" s="102"/>
      <c r="C12" s="121"/>
      <c r="D12" s="122">
        <v>6247000</v>
      </c>
      <c r="E12" s="26">
        <v>6247000</v>
      </c>
      <c r="F12" s="26"/>
      <c r="G12" s="26"/>
      <c r="H12" s="26">
        <v>450670</v>
      </c>
      <c r="I12" s="26">
        <v>450670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>
        <v>450670</v>
      </c>
      <c r="W12" s="26">
        <v>6247000</v>
      </c>
      <c r="X12" s="26">
        <v>-5796330</v>
      </c>
      <c r="Y12" s="106">
        <v>-92.79</v>
      </c>
      <c r="Z12" s="28">
        <v>6247000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50829000</v>
      </c>
      <c r="E15" s="66">
        <f t="shared" si="2"/>
        <v>50829000</v>
      </c>
      <c r="F15" s="66">
        <f t="shared" si="2"/>
        <v>2214661</v>
      </c>
      <c r="G15" s="66">
        <f t="shared" si="2"/>
        <v>2884021</v>
      </c>
      <c r="H15" s="66">
        <f t="shared" si="2"/>
        <v>8888922</v>
      </c>
      <c r="I15" s="66">
        <f t="shared" si="2"/>
        <v>13987604</v>
      </c>
      <c r="J15" s="66">
        <f t="shared" si="2"/>
        <v>3843529</v>
      </c>
      <c r="K15" s="66">
        <f t="shared" si="2"/>
        <v>6728868</v>
      </c>
      <c r="L15" s="66">
        <f t="shared" si="2"/>
        <v>5342169</v>
      </c>
      <c r="M15" s="66">
        <f t="shared" si="2"/>
        <v>15914566</v>
      </c>
      <c r="N15" s="66">
        <f t="shared" si="2"/>
        <v>999157</v>
      </c>
      <c r="O15" s="66">
        <f t="shared" si="2"/>
        <v>458032</v>
      </c>
      <c r="P15" s="66">
        <f t="shared" si="2"/>
        <v>541767</v>
      </c>
      <c r="Q15" s="66">
        <f t="shared" si="2"/>
        <v>1998956</v>
      </c>
      <c r="R15" s="66">
        <f t="shared" si="2"/>
        <v>6863732</v>
      </c>
      <c r="S15" s="66">
        <f t="shared" si="2"/>
        <v>6222315</v>
      </c>
      <c r="T15" s="66">
        <f t="shared" si="2"/>
        <v>1677845</v>
      </c>
      <c r="U15" s="66">
        <f t="shared" si="2"/>
        <v>14763892</v>
      </c>
      <c r="V15" s="66">
        <f t="shared" si="2"/>
        <v>46665018</v>
      </c>
      <c r="W15" s="66">
        <f t="shared" si="2"/>
        <v>50829000</v>
      </c>
      <c r="X15" s="66">
        <f t="shared" si="2"/>
        <v>-4163982</v>
      </c>
      <c r="Y15" s="103">
        <f>+IF(W15&lt;&gt;0,+(X15/W15)*100,0)</f>
        <v>-8.192138346219679</v>
      </c>
      <c r="Z15" s="68">
        <f>SUM(Z16:Z18)</f>
        <v>50829000</v>
      </c>
    </row>
    <row r="16" spans="1:26" ht="13.5">
      <c r="A16" s="104" t="s">
        <v>84</v>
      </c>
      <c r="B16" s="102"/>
      <c r="C16" s="121"/>
      <c r="D16" s="122">
        <v>962000</v>
      </c>
      <c r="E16" s="26">
        <v>962000</v>
      </c>
      <c r="F16" s="26">
        <v>3263</v>
      </c>
      <c r="G16" s="26">
        <v>18911</v>
      </c>
      <c r="H16" s="26">
        <v>352631</v>
      </c>
      <c r="I16" s="26">
        <v>374805</v>
      </c>
      <c r="J16" s="26">
        <v>18247</v>
      </c>
      <c r="K16" s="26">
        <v>16997</v>
      </c>
      <c r="L16" s="26">
        <v>13926</v>
      </c>
      <c r="M16" s="26">
        <v>49170</v>
      </c>
      <c r="N16" s="26">
        <v>11896</v>
      </c>
      <c r="O16" s="26">
        <v>128211</v>
      </c>
      <c r="P16" s="26">
        <v>289039</v>
      </c>
      <c r="Q16" s="26">
        <v>429146</v>
      </c>
      <c r="R16" s="26">
        <v>2447</v>
      </c>
      <c r="S16" s="26">
        <v>219466</v>
      </c>
      <c r="T16" s="26">
        <v>216132</v>
      </c>
      <c r="U16" s="26">
        <v>438045</v>
      </c>
      <c r="V16" s="26">
        <v>1291166</v>
      </c>
      <c r="W16" s="26">
        <v>962000</v>
      </c>
      <c r="X16" s="26">
        <v>329166</v>
      </c>
      <c r="Y16" s="106">
        <v>34.22</v>
      </c>
      <c r="Z16" s="28">
        <v>962000</v>
      </c>
    </row>
    <row r="17" spans="1:26" ht="13.5">
      <c r="A17" s="104" t="s">
        <v>85</v>
      </c>
      <c r="B17" s="102"/>
      <c r="C17" s="121"/>
      <c r="D17" s="122">
        <v>49867000</v>
      </c>
      <c r="E17" s="26">
        <v>49867000</v>
      </c>
      <c r="F17" s="26">
        <v>2211398</v>
      </c>
      <c r="G17" s="26">
        <v>2865110</v>
      </c>
      <c r="H17" s="26">
        <v>8536291</v>
      </c>
      <c r="I17" s="26">
        <v>13612799</v>
      </c>
      <c r="J17" s="26">
        <v>3825282</v>
      </c>
      <c r="K17" s="26">
        <v>6711871</v>
      </c>
      <c r="L17" s="26">
        <v>5328243</v>
      </c>
      <c r="M17" s="26">
        <v>15865396</v>
      </c>
      <c r="N17" s="26">
        <v>987261</v>
      </c>
      <c r="O17" s="26">
        <v>329821</v>
      </c>
      <c r="P17" s="26">
        <v>252728</v>
      </c>
      <c r="Q17" s="26">
        <v>1569810</v>
      </c>
      <c r="R17" s="26">
        <v>6861285</v>
      </c>
      <c r="S17" s="26">
        <v>6002849</v>
      </c>
      <c r="T17" s="26">
        <v>1461713</v>
      </c>
      <c r="U17" s="26">
        <v>14325847</v>
      </c>
      <c r="V17" s="26">
        <v>45373852</v>
      </c>
      <c r="W17" s="26">
        <v>49867000</v>
      </c>
      <c r="X17" s="26">
        <v>-4493148</v>
      </c>
      <c r="Y17" s="106">
        <v>-9.01</v>
      </c>
      <c r="Z17" s="28">
        <v>49867000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87662000</v>
      </c>
      <c r="E19" s="66">
        <f t="shared" si="3"/>
        <v>87662000</v>
      </c>
      <c r="F19" s="66">
        <f t="shared" si="3"/>
        <v>125475</v>
      </c>
      <c r="G19" s="66">
        <f t="shared" si="3"/>
        <v>1324846</v>
      </c>
      <c r="H19" s="66">
        <f t="shared" si="3"/>
        <v>3010309</v>
      </c>
      <c r="I19" s="66">
        <f t="shared" si="3"/>
        <v>4460630</v>
      </c>
      <c r="J19" s="66">
        <f t="shared" si="3"/>
        <v>1734284</v>
      </c>
      <c r="K19" s="66">
        <f t="shared" si="3"/>
        <v>8521917</v>
      </c>
      <c r="L19" s="66">
        <f t="shared" si="3"/>
        <v>3893276</v>
      </c>
      <c r="M19" s="66">
        <f t="shared" si="3"/>
        <v>14149477</v>
      </c>
      <c r="N19" s="66">
        <f t="shared" si="3"/>
        <v>1400587</v>
      </c>
      <c r="O19" s="66">
        <f t="shared" si="3"/>
        <v>1898546</v>
      </c>
      <c r="P19" s="66">
        <f t="shared" si="3"/>
        <v>1358408</v>
      </c>
      <c r="Q19" s="66">
        <f t="shared" si="3"/>
        <v>4657541</v>
      </c>
      <c r="R19" s="66">
        <f t="shared" si="3"/>
        <v>2786589</v>
      </c>
      <c r="S19" s="66">
        <f t="shared" si="3"/>
        <v>3425724</v>
      </c>
      <c r="T19" s="66">
        <f t="shared" si="3"/>
        <v>8435870</v>
      </c>
      <c r="U19" s="66">
        <f t="shared" si="3"/>
        <v>14648183</v>
      </c>
      <c r="V19" s="66">
        <f t="shared" si="3"/>
        <v>37915831</v>
      </c>
      <c r="W19" s="66">
        <f t="shared" si="3"/>
        <v>87662000</v>
      </c>
      <c r="X19" s="66">
        <f t="shared" si="3"/>
        <v>-49746169</v>
      </c>
      <c r="Y19" s="103">
        <f>+IF(W19&lt;&gt;0,+(X19/W19)*100,0)</f>
        <v>-56.7477002578084</v>
      </c>
      <c r="Z19" s="68">
        <f>SUM(Z20:Z23)</f>
        <v>87662000</v>
      </c>
    </row>
    <row r="20" spans="1:26" ht="13.5">
      <c r="A20" s="104" t="s">
        <v>88</v>
      </c>
      <c r="B20" s="102"/>
      <c r="C20" s="121"/>
      <c r="D20" s="122">
        <v>86430000</v>
      </c>
      <c r="E20" s="26">
        <v>86430000</v>
      </c>
      <c r="F20" s="26">
        <v>125475</v>
      </c>
      <c r="G20" s="26">
        <v>1324846</v>
      </c>
      <c r="H20" s="26">
        <v>3010309</v>
      </c>
      <c r="I20" s="26">
        <v>4460630</v>
      </c>
      <c r="J20" s="26">
        <v>1734284</v>
      </c>
      <c r="K20" s="26">
        <v>8521917</v>
      </c>
      <c r="L20" s="26">
        <v>3893276</v>
      </c>
      <c r="M20" s="26">
        <v>14149477</v>
      </c>
      <c r="N20" s="26">
        <v>1400587</v>
      </c>
      <c r="O20" s="26">
        <v>1898546</v>
      </c>
      <c r="P20" s="26">
        <v>1358408</v>
      </c>
      <c r="Q20" s="26">
        <v>4657541</v>
      </c>
      <c r="R20" s="26">
        <v>2786589</v>
      </c>
      <c r="S20" s="26">
        <v>3250785</v>
      </c>
      <c r="T20" s="26">
        <v>8435870</v>
      </c>
      <c r="U20" s="26">
        <v>14473244</v>
      </c>
      <c r="V20" s="26">
        <v>37740892</v>
      </c>
      <c r="W20" s="26">
        <v>86430000</v>
      </c>
      <c r="X20" s="26">
        <v>-48689108</v>
      </c>
      <c r="Y20" s="106">
        <v>-56.33</v>
      </c>
      <c r="Z20" s="28">
        <v>86430000</v>
      </c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>
        <v>1232000</v>
      </c>
      <c r="E23" s="26">
        <v>1232000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>
        <v>174939</v>
      </c>
      <c r="T23" s="26"/>
      <c r="U23" s="26">
        <v>174939</v>
      </c>
      <c r="V23" s="26">
        <v>174939</v>
      </c>
      <c r="W23" s="26">
        <v>1232000</v>
      </c>
      <c r="X23" s="26">
        <v>-1057061</v>
      </c>
      <c r="Y23" s="106">
        <v>-85.8</v>
      </c>
      <c r="Z23" s="28">
        <v>1232000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165519000</v>
      </c>
      <c r="E25" s="195">
        <f t="shared" si="4"/>
        <v>165519000</v>
      </c>
      <c r="F25" s="195">
        <f t="shared" si="4"/>
        <v>3231920</v>
      </c>
      <c r="G25" s="195">
        <f t="shared" si="4"/>
        <v>4526480</v>
      </c>
      <c r="H25" s="195">
        <f t="shared" si="4"/>
        <v>14816457</v>
      </c>
      <c r="I25" s="195">
        <f t="shared" si="4"/>
        <v>22574857</v>
      </c>
      <c r="J25" s="195">
        <f t="shared" si="4"/>
        <v>6335797</v>
      </c>
      <c r="K25" s="195">
        <f t="shared" si="4"/>
        <v>15558258</v>
      </c>
      <c r="L25" s="195">
        <f t="shared" si="4"/>
        <v>11030744</v>
      </c>
      <c r="M25" s="195">
        <f t="shared" si="4"/>
        <v>32924799</v>
      </c>
      <c r="N25" s="195">
        <f t="shared" si="4"/>
        <v>2470019</v>
      </c>
      <c r="O25" s="195">
        <f t="shared" si="4"/>
        <v>2728548</v>
      </c>
      <c r="P25" s="195">
        <f t="shared" si="4"/>
        <v>2044122</v>
      </c>
      <c r="Q25" s="195">
        <f t="shared" si="4"/>
        <v>7242689</v>
      </c>
      <c r="R25" s="195">
        <f t="shared" si="4"/>
        <v>12117846</v>
      </c>
      <c r="S25" s="195">
        <f t="shared" si="4"/>
        <v>10907817</v>
      </c>
      <c r="T25" s="195">
        <f t="shared" si="4"/>
        <v>11411472</v>
      </c>
      <c r="U25" s="195">
        <f t="shared" si="4"/>
        <v>34437135</v>
      </c>
      <c r="V25" s="195">
        <f t="shared" si="4"/>
        <v>97179480</v>
      </c>
      <c r="W25" s="195">
        <f t="shared" si="4"/>
        <v>165519000</v>
      </c>
      <c r="X25" s="195">
        <f t="shared" si="4"/>
        <v>-68339520</v>
      </c>
      <c r="Y25" s="207">
        <f>+IF(W25&lt;&gt;0,+(X25/W25)*100,0)</f>
        <v>-41.28802131477353</v>
      </c>
      <c r="Z25" s="208">
        <f>+Z5+Z9+Z15+Z19+Z24</f>
        <v>165519000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56116000</v>
      </c>
      <c r="E28" s="26">
        <v>56116000</v>
      </c>
      <c r="F28" s="26">
        <v>2214661</v>
      </c>
      <c r="G28" s="26">
        <v>3197734</v>
      </c>
      <c r="H28" s="26">
        <v>8592020</v>
      </c>
      <c r="I28" s="26">
        <v>14004415</v>
      </c>
      <c r="J28" s="26">
        <v>5662226</v>
      </c>
      <c r="K28" s="26">
        <v>11050533</v>
      </c>
      <c r="L28" s="26">
        <v>7969424</v>
      </c>
      <c r="M28" s="26">
        <v>24682183</v>
      </c>
      <c r="N28" s="26">
        <v>1231693</v>
      </c>
      <c r="O28" s="26">
        <v>1243960</v>
      </c>
      <c r="P28" s="26">
        <v>946226</v>
      </c>
      <c r="Q28" s="26">
        <v>3421879</v>
      </c>
      <c r="R28" s="26">
        <v>7300370</v>
      </c>
      <c r="S28" s="26">
        <v>6272463</v>
      </c>
      <c r="T28" s="26">
        <v>1612212</v>
      </c>
      <c r="U28" s="26">
        <v>15185045</v>
      </c>
      <c r="V28" s="26">
        <v>57293522</v>
      </c>
      <c r="W28" s="26">
        <v>56116000</v>
      </c>
      <c r="X28" s="26">
        <v>1177522</v>
      </c>
      <c r="Y28" s="106">
        <v>2.1</v>
      </c>
      <c r="Z28" s="121">
        <v>56116000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56116000</v>
      </c>
      <c r="E32" s="43">
        <f t="shared" si="5"/>
        <v>56116000</v>
      </c>
      <c r="F32" s="43">
        <f t="shared" si="5"/>
        <v>2214661</v>
      </c>
      <c r="G32" s="43">
        <f t="shared" si="5"/>
        <v>3197734</v>
      </c>
      <c r="H32" s="43">
        <f t="shared" si="5"/>
        <v>8592020</v>
      </c>
      <c r="I32" s="43">
        <f t="shared" si="5"/>
        <v>14004415</v>
      </c>
      <c r="J32" s="43">
        <f t="shared" si="5"/>
        <v>5662226</v>
      </c>
      <c r="K32" s="43">
        <f t="shared" si="5"/>
        <v>11050533</v>
      </c>
      <c r="L32" s="43">
        <f t="shared" si="5"/>
        <v>7969424</v>
      </c>
      <c r="M32" s="43">
        <f t="shared" si="5"/>
        <v>24682183</v>
      </c>
      <c r="N32" s="43">
        <f t="shared" si="5"/>
        <v>1231693</v>
      </c>
      <c r="O32" s="43">
        <f t="shared" si="5"/>
        <v>1243960</v>
      </c>
      <c r="P32" s="43">
        <f t="shared" si="5"/>
        <v>946226</v>
      </c>
      <c r="Q32" s="43">
        <f t="shared" si="5"/>
        <v>3421879</v>
      </c>
      <c r="R32" s="43">
        <f t="shared" si="5"/>
        <v>7300370</v>
      </c>
      <c r="S32" s="43">
        <f t="shared" si="5"/>
        <v>6272463</v>
      </c>
      <c r="T32" s="43">
        <f t="shared" si="5"/>
        <v>1612212</v>
      </c>
      <c r="U32" s="43">
        <f t="shared" si="5"/>
        <v>15185045</v>
      </c>
      <c r="V32" s="43">
        <f t="shared" si="5"/>
        <v>57293522</v>
      </c>
      <c r="W32" s="43">
        <f t="shared" si="5"/>
        <v>56116000</v>
      </c>
      <c r="X32" s="43">
        <f t="shared" si="5"/>
        <v>1177522</v>
      </c>
      <c r="Y32" s="188">
        <f>+IF(W32&lt;&gt;0,+(X32/W32)*100,0)</f>
        <v>2.0983712310214555</v>
      </c>
      <c r="Z32" s="45">
        <f>SUM(Z28:Z31)</f>
        <v>56116000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>
        <v>243000</v>
      </c>
      <c r="M33" s="26">
        <v>243000</v>
      </c>
      <c r="N33" s="26"/>
      <c r="O33" s="26"/>
      <c r="P33" s="26"/>
      <c r="Q33" s="26"/>
      <c r="R33" s="26"/>
      <c r="S33" s="26"/>
      <c r="T33" s="26"/>
      <c r="U33" s="26"/>
      <c r="V33" s="26">
        <v>243000</v>
      </c>
      <c r="W33" s="26"/>
      <c r="X33" s="26">
        <v>243000</v>
      </c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>
        <v>28000000</v>
      </c>
      <c r="E34" s="26">
        <v>28000000</v>
      </c>
      <c r="F34" s="26"/>
      <c r="G34" s="26"/>
      <c r="H34" s="26">
        <v>783622</v>
      </c>
      <c r="I34" s="26">
        <v>783622</v>
      </c>
      <c r="J34" s="26"/>
      <c r="K34" s="26">
        <v>2376006</v>
      </c>
      <c r="L34" s="26"/>
      <c r="M34" s="26">
        <v>2376006</v>
      </c>
      <c r="N34" s="26"/>
      <c r="O34" s="26"/>
      <c r="P34" s="26"/>
      <c r="Q34" s="26"/>
      <c r="R34" s="26"/>
      <c r="S34" s="26"/>
      <c r="T34" s="26"/>
      <c r="U34" s="26"/>
      <c r="V34" s="26">
        <v>3159628</v>
      </c>
      <c r="W34" s="26">
        <v>28000000</v>
      </c>
      <c r="X34" s="26">
        <v>-24840372</v>
      </c>
      <c r="Y34" s="106">
        <v>-88.72</v>
      </c>
      <c r="Z34" s="28">
        <v>28000000</v>
      </c>
    </row>
    <row r="35" spans="1:26" ht="13.5">
      <c r="A35" s="213" t="s">
        <v>52</v>
      </c>
      <c r="B35" s="102"/>
      <c r="C35" s="121"/>
      <c r="D35" s="122">
        <v>81403000</v>
      </c>
      <c r="E35" s="26">
        <v>81403000</v>
      </c>
      <c r="F35" s="26">
        <v>1017259</v>
      </c>
      <c r="G35" s="26">
        <v>1328746</v>
      </c>
      <c r="H35" s="26">
        <v>5440815</v>
      </c>
      <c r="I35" s="26">
        <v>7786820</v>
      </c>
      <c r="J35" s="26">
        <v>673571</v>
      </c>
      <c r="K35" s="26">
        <v>2131719</v>
      </c>
      <c r="L35" s="26">
        <v>2818320</v>
      </c>
      <c r="M35" s="26">
        <v>5623610</v>
      </c>
      <c r="N35" s="26">
        <v>1238326</v>
      </c>
      <c r="O35" s="26">
        <v>1484588</v>
      </c>
      <c r="P35" s="26">
        <v>1097896</v>
      </c>
      <c r="Q35" s="26">
        <v>3820810</v>
      </c>
      <c r="R35" s="26">
        <v>4817476</v>
      </c>
      <c r="S35" s="26">
        <v>4635354</v>
      </c>
      <c r="T35" s="26">
        <v>9799260</v>
      </c>
      <c r="U35" s="26">
        <v>19252090</v>
      </c>
      <c r="V35" s="26">
        <v>36483330</v>
      </c>
      <c r="W35" s="26">
        <v>81403000</v>
      </c>
      <c r="X35" s="26">
        <v>-44919670</v>
      </c>
      <c r="Y35" s="106">
        <v>-55.18</v>
      </c>
      <c r="Z35" s="28">
        <v>81403000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165519000</v>
      </c>
      <c r="E36" s="196">
        <f t="shared" si="6"/>
        <v>165519000</v>
      </c>
      <c r="F36" s="196">
        <f t="shared" si="6"/>
        <v>3231920</v>
      </c>
      <c r="G36" s="196">
        <f t="shared" si="6"/>
        <v>4526480</v>
      </c>
      <c r="H36" s="196">
        <f t="shared" si="6"/>
        <v>14816457</v>
      </c>
      <c r="I36" s="196">
        <f t="shared" si="6"/>
        <v>22574857</v>
      </c>
      <c r="J36" s="196">
        <f t="shared" si="6"/>
        <v>6335797</v>
      </c>
      <c r="K36" s="196">
        <f t="shared" si="6"/>
        <v>15558258</v>
      </c>
      <c r="L36" s="196">
        <f t="shared" si="6"/>
        <v>11030744</v>
      </c>
      <c r="M36" s="196">
        <f t="shared" si="6"/>
        <v>32924799</v>
      </c>
      <c r="N36" s="196">
        <f t="shared" si="6"/>
        <v>2470019</v>
      </c>
      <c r="O36" s="196">
        <f t="shared" si="6"/>
        <v>2728548</v>
      </c>
      <c r="P36" s="196">
        <f t="shared" si="6"/>
        <v>2044122</v>
      </c>
      <c r="Q36" s="196">
        <f t="shared" si="6"/>
        <v>7242689</v>
      </c>
      <c r="R36" s="196">
        <f t="shared" si="6"/>
        <v>12117846</v>
      </c>
      <c r="S36" s="196">
        <f t="shared" si="6"/>
        <v>10907817</v>
      </c>
      <c r="T36" s="196">
        <f t="shared" si="6"/>
        <v>11411472</v>
      </c>
      <c r="U36" s="196">
        <f t="shared" si="6"/>
        <v>34437135</v>
      </c>
      <c r="V36" s="196">
        <f t="shared" si="6"/>
        <v>97179480</v>
      </c>
      <c r="W36" s="196">
        <f t="shared" si="6"/>
        <v>165519000</v>
      </c>
      <c r="X36" s="196">
        <f t="shared" si="6"/>
        <v>-68339520</v>
      </c>
      <c r="Y36" s="197">
        <f>+IF(W36&lt;&gt;0,+(X36/W36)*100,0)</f>
        <v>-41.28802131477353</v>
      </c>
      <c r="Z36" s="215">
        <f>SUM(Z32:Z35)</f>
        <v>165519000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/>
      <c r="D6" s="25">
        <v>50000</v>
      </c>
      <c r="E6" s="26">
        <v>50000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50000</v>
      </c>
      <c r="X6" s="26">
        <v>-50000</v>
      </c>
      <c r="Y6" s="106">
        <v>-100</v>
      </c>
      <c r="Z6" s="28">
        <v>50000</v>
      </c>
    </row>
    <row r="7" spans="1:26" ht="13.5">
      <c r="A7" s="225" t="s">
        <v>146</v>
      </c>
      <c r="B7" s="158" t="s">
        <v>71</v>
      </c>
      <c r="C7" s="121"/>
      <c r="D7" s="25">
        <v>42794000</v>
      </c>
      <c r="E7" s="26">
        <v>42794000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42794000</v>
      </c>
      <c r="X7" s="26">
        <v>-42794000</v>
      </c>
      <c r="Y7" s="106">
        <v>-100</v>
      </c>
      <c r="Z7" s="28">
        <v>42794000</v>
      </c>
    </row>
    <row r="8" spans="1:26" ht="13.5">
      <c r="A8" s="225" t="s">
        <v>147</v>
      </c>
      <c r="B8" s="158" t="s">
        <v>71</v>
      </c>
      <c r="C8" s="121"/>
      <c r="D8" s="25">
        <v>142735000</v>
      </c>
      <c r="E8" s="26">
        <v>142735000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142735000</v>
      </c>
      <c r="X8" s="26">
        <v>-142735000</v>
      </c>
      <c r="Y8" s="106">
        <v>-100</v>
      </c>
      <c r="Z8" s="28">
        <v>142735000</v>
      </c>
    </row>
    <row r="9" spans="1:26" ht="13.5">
      <c r="A9" s="225" t="s">
        <v>148</v>
      </c>
      <c r="B9" s="158"/>
      <c r="C9" s="121"/>
      <c r="D9" s="25">
        <v>8000000</v>
      </c>
      <c r="E9" s="26">
        <v>8000000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8000000</v>
      </c>
      <c r="X9" s="26">
        <v>-8000000</v>
      </c>
      <c r="Y9" s="106">
        <v>-100</v>
      </c>
      <c r="Z9" s="28">
        <v>8000000</v>
      </c>
    </row>
    <row r="10" spans="1:26" ht="13.5">
      <c r="A10" s="225" t="s">
        <v>149</v>
      </c>
      <c r="B10" s="158"/>
      <c r="C10" s="121"/>
      <c r="D10" s="25">
        <v>120000</v>
      </c>
      <c r="E10" s="26">
        <v>120000</v>
      </c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>
        <v>120000</v>
      </c>
      <c r="X10" s="125">
        <v>-120000</v>
      </c>
      <c r="Y10" s="107">
        <v>-100</v>
      </c>
      <c r="Z10" s="200">
        <v>120000</v>
      </c>
    </row>
    <row r="11" spans="1:26" ht="13.5">
      <c r="A11" s="225" t="s">
        <v>150</v>
      </c>
      <c r="B11" s="158" t="s">
        <v>95</v>
      </c>
      <c r="C11" s="121"/>
      <c r="D11" s="25">
        <v>5000000</v>
      </c>
      <c r="E11" s="26">
        <v>5000000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5000000</v>
      </c>
      <c r="X11" s="26">
        <v>-5000000</v>
      </c>
      <c r="Y11" s="106">
        <v>-100</v>
      </c>
      <c r="Z11" s="28">
        <v>5000000</v>
      </c>
    </row>
    <row r="12" spans="1:26" ht="13.5">
      <c r="A12" s="226" t="s">
        <v>55</v>
      </c>
      <c r="B12" s="227"/>
      <c r="C12" s="138">
        <f aca="true" t="shared" si="0" ref="C12:X12">SUM(C6:C11)</f>
        <v>0</v>
      </c>
      <c r="D12" s="38">
        <f t="shared" si="0"/>
        <v>198699000</v>
      </c>
      <c r="E12" s="39">
        <f t="shared" si="0"/>
        <v>198699000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198699000</v>
      </c>
      <c r="X12" s="39">
        <f t="shared" si="0"/>
        <v>-198699000</v>
      </c>
      <c r="Y12" s="140">
        <f>+IF(W12&lt;&gt;0,+(X12/W12)*100,0)</f>
        <v>-100</v>
      </c>
      <c r="Z12" s="40">
        <f>SUM(Z6:Z11)</f>
        <v>198699000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/>
      <c r="D19" s="25">
        <v>805000000</v>
      </c>
      <c r="E19" s="26">
        <v>805000000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805000000</v>
      </c>
      <c r="X19" s="26">
        <v>-805000000</v>
      </c>
      <c r="Y19" s="106">
        <v>-100</v>
      </c>
      <c r="Z19" s="28">
        <v>805000000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0</v>
      </c>
      <c r="D24" s="42">
        <f t="shared" si="1"/>
        <v>805000000</v>
      </c>
      <c r="E24" s="43">
        <f t="shared" si="1"/>
        <v>805000000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805000000</v>
      </c>
      <c r="X24" s="43">
        <f t="shared" si="1"/>
        <v>-805000000</v>
      </c>
      <c r="Y24" s="188">
        <f>+IF(W24&lt;&gt;0,+(X24/W24)*100,0)</f>
        <v>-100</v>
      </c>
      <c r="Z24" s="45">
        <f>SUM(Z15:Z23)</f>
        <v>805000000</v>
      </c>
    </row>
    <row r="25" spans="1:26" ht="13.5">
      <c r="A25" s="226" t="s">
        <v>161</v>
      </c>
      <c r="B25" s="227"/>
      <c r="C25" s="138">
        <f aca="true" t="shared" si="2" ref="C25:X25">+C12+C24</f>
        <v>0</v>
      </c>
      <c r="D25" s="38">
        <f t="shared" si="2"/>
        <v>1003699000</v>
      </c>
      <c r="E25" s="39">
        <f t="shared" si="2"/>
        <v>1003699000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1003699000</v>
      </c>
      <c r="X25" s="39">
        <f t="shared" si="2"/>
        <v>-1003699000</v>
      </c>
      <c r="Y25" s="140">
        <f>+IF(W25&lt;&gt;0,+(X25/W25)*100,0)</f>
        <v>-100</v>
      </c>
      <c r="Z25" s="40">
        <f>+Z12+Z24</f>
        <v>1003699000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>
        <v>5000000</v>
      </c>
      <c r="E29" s="26">
        <v>5000000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>
        <v>5000000</v>
      </c>
      <c r="X29" s="26">
        <v>-5000000</v>
      </c>
      <c r="Y29" s="106">
        <v>-100</v>
      </c>
      <c r="Z29" s="28">
        <v>5000000</v>
      </c>
    </row>
    <row r="30" spans="1:26" ht="13.5">
      <c r="A30" s="225" t="s">
        <v>51</v>
      </c>
      <c r="B30" s="158" t="s">
        <v>93</v>
      </c>
      <c r="C30" s="121"/>
      <c r="D30" s="25">
        <v>1900000</v>
      </c>
      <c r="E30" s="26">
        <v>1900000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1900000</v>
      </c>
      <c r="X30" s="26">
        <v>-1900000</v>
      </c>
      <c r="Y30" s="106">
        <v>-100</v>
      </c>
      <c r="Z30" s="28">
        <v>1900000</v>
      </c>
    </row>
    <row r="31" spans="1:26" ht="13.5">
      <c r="A31" s="225" t="s">
        <v>165</v>
      </c>
      <c r="B31" s="158"/>
      <c r="C31" s="121"/>
      <c r="D31" s="25">
        <v>8000000</v>
      </c>
      <c r="E31" s="26">
        <v>8000000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>
        <v>8000000</v>
      </c>
      <c r="X31" s="26">
        <v>-8000000</v>
      </c>
      <c r="Y31" s="106">
        <v>-100</v>
      </c>
      <c r="Z31" s="28">
        <v>8000000</v>
      </c>
    </row>
    <row r="32" spans="1:26" ht="13.5">
      <c r="A32" s="225" t="s">
        <v>166</v>
      </c>
      <c r="B32" s="158" t="s">
        <v>93</v>
      </c>
      <c r="C32" s="121"/>
      <c r="D32" s="25">
        <v>52000000</v>
      </c>
      <c r="E32" s="26">
        <v>52000000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v>52000000</v>
      </c>
      <c r="X32" s="26">
        <v>-52000000</v>
      </c>
      <c r="Y32" s="106">
        <v>-100</v>
      </c>
      <c r="Z32" s="28">
        <v>52000000</v>
      </c>
    </row>
    <row r="33" spans="1:26" ht="13.5">
      <c r="A33" s="225" t="s">
        <v>167</v>
      </c>
      <c r="B33" s="158"/>
      <c r="C33" s="121"/>
      <c r="D33" s="25">
        <v>11500000</v>
      </c>
      <c r="E33" s="26">
        <v>11500000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11500000</v>
      </c>
      <c r="X33" s="26">
        <v>-11500000</v>
      </c>
      <c r="Y33" s="106">
        <v>-100</v>
      </c>
      <c r="Z33" s="28">
        <v>11500000</v>
      </c>
    </row>
    <row r="34" spans="1:26" ht="13.5">
      <c r="A34" s="226" t="s">
        <v>57</v>
      </c>
      <c r="B34" s="227"/>
      <c r="C34" s="138">
        <f aca="true" t="shared" si="3" ref="C34:X34">SUM(C29:C33)</f>
        <v>0</v>
      </c>
      <c r="D34" s="38">
        <f t="shared" si="3"/>
        <v>78400000</v>
      </c>
      <c r="E34" s="39">
        <f t="shared" si="3"/>
        <v>78400000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78400000</v>
      </c>
      <c r="X34" s="39">
        <f t="shared" si="3"/>
        <v>-78400000</v>
      </c>
      <c r="Y34" s="140">
        <f>+IF(W34&lt;&gt;0,+(X34/W34)*100,0)</f>
        <v>-100</v>
      </c>
      <c r="Z34" s="40">
        <f>SUM(Z29:Z33)</f>
        <v>78400000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>
        <v>28000000</v>
      </c>
      <c r="E37" s="26">
        <v>28000000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v>28000000</v>
      </c>
      <c r="X37" s="26">
        <v>-28000000</v>
      </c>
      <c r="Y37" s="106">
        <v>-100</v>
      </c>
      <c r="Z37" s="28">
        <v>28000000</v>
      </c>
    </row>
    <row r="38" spans="1:26" ht="13.5">
      <c r="A38" s="225" t="s">
        <v>167</v>
      </c>
      <c r="B38" s="158"/>
      <c r="C38" s="121"/>
      <c r="D38" s="25">
        <v>1200000</v>
      </c>
      <c r="E38" s="26">
        <v>1200000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>
        <v>1200000</v>
      </c>
      <c r="X38" s="26">
        <v>-1200000</v>
      </c>
      <c r="Y38" s="106">
        <v>-100</v>
      </c>
      <c r="Z38" s="28">
        <v>1200000</v>
      </c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29200000</v>
      </c>
      <c r="E39" s="43">
        <f t="shared" si="4"/>
        <v>29200000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29200000</v>
      </c>
      <c r="X39" s="43">
        <f t="shared" si="4"/>
        <v>-29200000</v>
      </c>
      <c r="Y39" s="188">
        <f>+IF(W39&lt;&gt;0,+(X39/W39)*100,0)</f>
        <v>-100</v>
      </c>
      <c r="Z39" s="45">
        <f>SUM(Z37:Z38)</f>
        <v>29200000</v>
      </c>
    </row>
    <row r="40" spans="1:26" ht="13.5">
      <c r="A40" s="226" t="s">
        <v>169</v>
      </c>
      <c r="B40" s="227"/>
      <c r="C40" s="138">
        <f aca="true" t="shared" si="5" ref="C40:X40">+C34+C39</f>
        <v>0</v>
      </c>
      <c r="D40" s="38">
        <f t="shared" si="5"/>
        <v>107600000</v>
      </c>
      <c r="E40" s="39">
        <f t="shared" si="5"/>
        <v>107600000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107600000</v>
      </c>
      <c r="X40" s="39">
        <f t="shared" si="5"/>
        <v>-107600000</v>
      </c>
      <c r="Y40" s="140">
        <f>+IF(W40&lt;&gt;0,+(X40/W40)*100,0)</f>
        <v>-100</v>
      </c>
      <c r="Z40" s="40">
        <f>+Z34+Z39</f>
        <v>107600000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0</v>
      </c>
      <c r="D42" s="234">
        <f t="shared" si="6"/>
        <v>896099000</v>
      </c>
      <c r="E42" s="235">
        <f t="shared" si="6"/>
        <v>896099000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896099000</v>
      </c>
      <c r="X42" s="235">
        <f t="shared" si="6"/>
        <v>-896099000</v>
      </c>
      <c r="Y42" s="236">
        <f>+IF(W42&lt;&gt;0,+(X42/W42)*100,0)</f>
        <v>-100</v>
      </c>
      <c r="Z42" s="237">
        <f>+Z25-Z40</f>
        <v>896099000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05"/>
      <c r="Z45" s="28"/>
    </row>
    <row r="46" spans="1:26" ht="13.5">
      <c r="A46" s="225" t="s">
        <v>173</v>
      </c>
      <c r="B46" s="158" t="s">
        <v>93</v>
      </c>
      <c r="C46" s="121"/>
      <c r="D46" s="25">
        <v>896099000</v>
      </c>
      <c r="E46" s="26">
        <v>896099000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896099000</v>
      </c>
      <c r="X46" s="26">
        <v>-896099000</v>
      </c>
      <c r="Y46" s="105">
        <v>-100</v>
      </c>
      <c r="Z46" s="28">
        <v>896099000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0</v>
      </c>
      <c r="D48" s="240">
        <f t="shared" si="7"/>
        <v>896099000</v>
      </c>
      <c r="E48" s="195">
        <f t="shared" si="7"/>
        <v>896099000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896099000</v>
      </c>
      <c r="X48" s="195">
        <f t="shared" si="7"/>
        <v>-896099000</v>
      </c>
      <c r="Y48" s="241">
        <f>+IF(W48&lt;&gt;0,+(X48/W48)*100,0)</f>
        <v>-100</v>
      </c>
      <c r="Z48" s="208">
        <f>SUM(Z45:Z47)</f>
        <v>896099000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213906464</v>
      </c>
      <c r="D6" s="25">
        <v>323964000</v>
      </c>
      <c r="E6" s="26">
        <v>323964000</v>
      </c>
      <c r="F6" s="26">
        <v>29821581</v>
      </c>
      <c r="G6" s="26">
        <v>23949308</v>
      </c>
      <c r="H6" s="26">
        <v>23266240</v>
      </c>
      <c r="I6" s="26">
        <v>77037129</v>
      </c>
      <c r="J6" s="26">
        <v>24401574</v>
      </c>
      <c r="K6" s="26">
        <v>10677855</v>
      </c>
      <c r="L6" s="26">
        <v>20768101</v>
      </c>
      <c r="M6" s="26">
        <v>55847530</v>
      </c>
      <c r="N6" s="26">
        <v>24794157</v>
      </c>
      <c r="O6" s="26">
        <v>20961110</v>
      </c>
      <c r="P6" s="26">
        <v>21581292</v>
      </c>
      <c r="Q6" s="26">
        <v>67336559</v>
      </c>
      <c r="R6" s="26">
        <v>18404922</v>
      </c>
      <c r="S6" s="26">
        <v>30303747</v>
      </c>
      <c r="T6" s="26">
        <v>26837300</v>
      </c>
      <c r="U6" s="26">
        <v>75545969</v>
      </c>
      <c r="V6" s="26">
        <v>275767187</v>
      </c>
      <c r="W6" s="26">
        <v>323964000</v>
      </c>
      <c r="X6" s="26">
        <v>-48196813</v>
      </c>
      <c r="Y6" s="106">
        <v>-14.88</v>
      </c>
      <c r="Z6" s="28">
        <v>323964000</v>
      </c>
    </row>
    <row r="7" spans="1:26" ht="13.5">
      <c r="A7" s="225" t="s">
        <v>180</v>
      </c>
      <c r="B7" s="158" t="s">
        <v>71</v>
      </c>
      <c r="C7" s="121">
        <v>228557677</v>
      </c>
      <c r="D7" s="25">
        <v>187238000</v>
      </c>
      <c r="E7" s="26">
        <v>187238000</v>
      </c>
      <c r="F7" s="26">
        <v>77284611</v>
      </c>
      <c r="G7" s="26">
        <v>20530152</v>
      </c>
      <c r="H7" s="26"/>
      <c r="I7" s="26">
        <v>97814763</v>
      </c>
      <c r="J7" s="26"/>
      <c r="K7" s="26"/>
      <c r="L7" s="26">
        <v>75760689</v>
      </c>
      <c r="M7" s="26">
        <v>75760689</v>
      </c>
      <c r="N7" s="26"/>
      <c r="O7" s="26"/>
      <c r="P7" s="26">
        <v>46370767</v>
      </c>
      <c r="Q7" s="26">
        <v>46370767</v>
      </c>
      <c r="R7" s="26"/>
      <c r="S7" s="26"/>
      <c r="T7" s="26"/>
      <c r="U7" s="26"/>
      <c r="V7" s="26">
        <v>219946219</v>
      </c>
      <c r="W7" s="26">
        <v>187238000</v>
      </c>
      <c r="X7" s="26">
        <v>32708219</v>
      </c>
      <c r="Y7" s="106">
        <v>17.47</v>
      </c>
      <c r="Z7" s="28">
        <v>187238000</v>
      </c>
    </row>
    <row r="8" spans="1:26" ht="13.5">
      <c r="A8" s="225" t="s">
        <v>181</v>
      </c>
      <c r="B8" s="158" t="s">
        <v>71</v>
      </c>
      <c r="C8" s="121"/>
      <c r="D8" s="25">
        <v>55916000</v>
      </c>
      <c r="E8" s="26">
        <v>55916000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55916000</v>
      </c>
      <c r="X8" s="26">
        <v>-55916000</v>
      </c>
      <c r="Y8" s="106">
        <v>-100</v>
      </c>
      <c r="Z8" s="28">
        <v>55916000</v>
      </c>
    </row>
    <row r="9" spans="1:26" ht="13.5">
      <c r="A9" s="225" t="s">
        <v>182</v>
      </c>
      <c r="B9" s="158"/>
      <c r="C9" s="121"/>
      <c r="D9" s="25">
        <v>13332000</v>
      </c>
      <c r="E9" s="26">
        <v>13332000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13332000</v>
      </c>
      <c r="X9" s="26">
        <v>-13332000</v>
      </c>
      <c r="Y9" s="106">
        <v>-100</v>
      </c>
      <c r="Z9" s="28">
        <v>13332000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-309822923</v>
      </c>
      <c r="D12" s="25">
        <v>-602680000</v>
      </c>
      <c r="E12" s="26">
        <v>-602680000</v>
      </c>
      <c r="F12" s="26">
        <v>-23206442</v>
      </c>
      <c r="G12" s="26">
        <v>-30673369</v>
      </c>
      <c r="H12" s="26">
        <v>-32530153</v>
      </c>
      <c r="I12" s="26">
        <v>-86409964</v>
      </c>
      <c r="J12" s="26">
        <v>-28981514</v>
      </c>
      <c r="K12" s="26">
        <v>-24211420</v>
      </c>
      <c r="L12" s="26">
        <v>-31689659</v>
      </c>
      <c r="M12" s="26">
        <v>-84882593</v>
      </c>
      <c r="N12" s="26">
        <v>-24160389</v>
      </c>
      <c r="O12" s="26">
        <v>-14956664</v>
      </c>
      <c r="P12" s="26">
        <v>-17113230</v>
      </c>
      <c r="Q12" s="26">
        <v>-56230283</v>
      </c>
      <c r="R12" s="26">
        <v>-24247784</v>
      </c>
      <c r="S12" s="26">
        <v>-35692569</v>
      </c>
      <c r="T12" s="26">
        <v>-26920167</v>
      </c>
      <c r="U12" s="26">
        <v>-86860520</v>
      </c>
      <c r="V12" s="26">
        <v>-314383360</v>
      </c>
      <c r="W12" s="26">
        <v>-602680000</v>
      </c>
      <c r="X12" s="26">
        <v>288296640</v>
      </c>
      <c r="Y12" s="106">
        <v>-47.84</v>
      </c>
      <c r="Z12" s="28">
        <v>-602680000</v>
      </c>
    </row>
    <row r="13" spans="1:26" ht="13.5">
      <c r="A13" s="225" t="s">
        <v>39</v>
      </c>
      <c r="B13" s="158"/>
      <c r="C13" s="121">
        <v>-52313617</v>
      </c>
      <c r="D13" s="25">
        <v>-5647000</v>
      </c>
      <c r="E13" s="26">
        <v>-5647000</v>
      </c>
      <c r="F13" s="26">
        <v>-4939457</v>
      </c>
      <c r="G13" s="26">
        <v>-7734673</v>
      </c>
      <c r="H13" s="26">
        <v>-6660235</v>
      </c>
      <c r="I13" s="26">
        <v>-19334365</v>
      </c>
      <c r="J13" s="26">
        <v>-5089012</v>
      </c>
      <c r="K13" s="26">
        <v>-4350780</v>
      </c>
      <c r="L13" s="26">
        <v>-4567001</v>
      </c>
      <c r="M13" s="26">
        <v>-14006793</v>
      </c>
      <c r="N13" s="26">
        <v>-3500670</v>
      </c>
      <c r="O13" s="26">
        <v>-3211056</v>
      </c>
      <c r="P13" s="26">
        <v>-5238143</v>
      </c>
      <c r="Q13" s="26">
        <v>-11949869</v>
      </c>
      <c r="R13" s="26">
        <v>-4500125</v>
      </c>
      <c r="S13" s="26">
        <v>-5670891</v>
      </c>
      <c r="T13" s="26">
        <v>-4567890</v>
      </c>
      <c r="U13" s="26">
        <v>-14738906</v>
      </c>
      <c r="V13" s="26">
        <v>-60029933</v>
      </c>
      <c r="W13" s="26">
        <v>-5647000</v>
      </c>
      <c r="X13" s="26">
        <v>-54382933</v>
      </c>
      <c r="Y13" s="106">
        <v>963.04</v>
      </c>
      <c r="Z13" s="28">
        <v>-5647000</v>
      </c>
    </row>
    <row r="14" spans="1:26" ht="13.5">
      <c r="A14" s="225" t="s">
        <v>41</v>
      </c>
      <c r="B14" s="158" t="s">
        <v>71</v>
      </c>
      <c r="C14" s="121">
        <v>-1765802</v>
      </c>
      <c r="D14" s="25"/>
      <c r="E14" s="26"/>
      <c r="F14" s="26"/>
      <c r="G14" s="26">
        <v>-1084883</v>
      </c>
      <c r="H14" s="26"/>
      <c r="I14" s="26">
        <v>-1084883</v>
      </c>
      <c r="J14" s="26"/>
      <c r="K14" s="26"/>
      <c r="L14" s="26">
        <v>-555181</v>
      </c>
      <c r="M14" s="26">
        <v>-555181</v>
      </c>
      <c r="N14" s="26"/>
      <c r="O14" s="26"/>
      <c r="P14" s="26"/>
      <c r="Q14" s="26"/>
      <c r="R14" s="26"/>
      <c r="S14" s="26"/>
      <c r="T14" s="26"/>
      <c r="U14" s="26"/>
      <c r="V14" s="26">
        <v>-1640064</v>
      </c>
      <c r="W14" s="26"/>
      <c r="X14" s="26">
        <v>-1640064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78561799</v>
      </c>
      <c r="D15" s="38">
        <f t="shared" si="0"/>
        <v>-27877000</v>
      </c>
      <c r="E15" s="39">
        <f t="shared" si="0"/>
        <v>-27877000</v>
      </c>
      <c r="F15" s="39">
        <f t="shared" si="0"/>
        <v>78960293</v>
      </c>
      <c r="G15" s="39">
        <f t="shared" si="0"/>
        <v>4986535</v>
      </c>
      <c r="H15" s="39">
        <f t="shared" si="0"/>
        <v>-15924148</v>
      </c>
      <c r="I15" s="39">
        <f t="shared" si="0"/>
        <v>68022680</v>
      </c>
      <c r="J15" s="39">
        <f t="shared" si="0"/>
        <v>-9668952</v>
      </c>
      <c r="K15" s="39">
        <f t="shared" si="0"/>
        <v>-17884345</v>
      </c>
      <c r="L15" s="39">
        <f t="shared" si="0"/>
        <v>59716949</v>
      </c>
      <c r="M15" s="39">
        <f t="shared" si="0"/>
        <v>32163652</v>
      </c>
      <c r="N15" s="39">
        <f t="shared" si="0"/>
        <v>-2866902</v>
      </c>
      <c r="O15" s="39">
        <f t="shared" si="0"/>
        <v>2793390</v>
      </c>
      <c r="P15" s="39">
        <f t="shared" si="0"/>
        <v>45600686</v>
      </c>
      <c r="Q15" s="39">
        <f t="shared" si="0"/>
        <v>45527174</v>
      </c>
      <c r="R15" s="39">
        <f t="shared" si="0"/>
        <v>-10342987</v>
      </c>
      <c r="S15" s="39">
        <f t="shared" si="0"/>
        <v>-11059713</v>
      </c>
      <c r="T15" s="39">
        <f t="shared" si="0"/>
        <v>-4650757</v>
      </c>
      <c r="U15" s="39">
        <f t="shared" si="0"/>
        <v>-26053457</v>
      </c>
      <c r="V15" s="39">
        <f t="shared" si="0"/>
        <v>119660049</v>
      </c>
      <c r="W15" s="39">
        <f t="shared" si="0"/>
        <v>-27877000</v>
      </c>
      <c r="X15" s="39">
        <f t="shared" si="0"/>
        <v>147537049</v>
      </c>
      <c r="Y15" s="140">
        <f>+IF(W15&lt;&gt;0,+(X15/W15)*100,0)</f>
        <v>-529.242920687305</v>
      </c>
      <c r="Z15" s="40">
        <f>SUM(Z6:Z14)</f>
        <v>-27877000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-43059166</v>
      </c>
      <c r="D24" s="25"/>
      <c r="E24" s="26"/>
      <c r="F24" s="26">
        <v>-3675075</v>
      </c>
      <c r="G24" s="26">
        <v>-3995606</v>
      </c>
      <c r="H24" s="26">
        <v>-3700856</v>
      </c>
      <c r="I24" s="26">
        <v>-11371537</v>
      </c>
      <c r="J24" s="26">
        <v>-3100045</v>
      </c>
      <c r="K24" s="26">
        <v>-3007800</v>
      </c>
      <c r="L24" s="26">
        <v>-4448762</v>
      </c>
      <c r="M24" s="26">
        <v>-10556607</v>
      </c>
      <c r="N24" s="26">
        <v>-3300123</v>
      </c>
      <c r="O24" s="26">
        <v>-2728548</v>
      </c>
      <c r="P24" s="26">
        <v>-2044121</v>
      </c>
      <c r="Q24" s="26">
        <v>-8072792</v>
      </c>
      <c r="R24" s="26">
        <v>-12117846</v>
      </c>
      <c r="S24" s="26">
        <v>-3006789</v>
      </c>
      <c r="T24" s="26">
        <v>-11411471</v>
      </c>
      <c r="U24" s="26">
        <v>-26536106</v>
      </c>
      <c r="V24" s="26">
        <v>-56537042</v>
      </c>
      <c r="W24" s="26"/>
      <c r="X24" s="26">
        <v>-56537042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-43059166</v>
      </c>
      <c r="D25" s="38">
        <f t="shared" si="1"/>
        <v>0</v>
      </c>
      <c r="E25" s="39">
        <f t="shared" si="1"/>
        <v>0</v>
      </c>
      <c r="F25" s="39">
        <f t="shared" si="1"/>
        <v>-3675075</v>
      </c>
      <c r="G25" s="39">
        <f t="shared" si="1"/>
        <v>-3995606</v>
      </c>
      <c r="H25" s="39">
        <f t="shared" si="1"/>
        <v>-3700856</v>
      </c>
      <c r="I25" s="39">
        <f t="shared" si="1"/>
        <v>-11371537</v>
      </c>
      <c r="J25" s="39">
        <f t="shared" si="1"/>
        <v>-3100045</v>
      </c>
      <c r="K25" s="39">
        <f t="shared" si="1"/>
        <v>-3007800</v>
      </c>
      <c r="L25" s="39">
        <f t="shared" si="1"/>
        <v>-4448762</v>
      </c>
      <c r="M25" s="39">
        <f t="shared" si="1"/>
        <v>-10556607</v>
      </c>
      <c r="N25" s="39">
        <f t="shared" si="1"/>
        <v>-3300123</v>
      </c>
      <c r="O25" s="39">
        <f t="shared" si="1"/>
        <v>-2728548</v>
      </c>
      <c r="P25" s="39">
        <f t="shared" si="1"/>
        <v>-2044121</v>
      </c>
      <c r="Q25" s="39">
        <f t="shared" si="1"/>
        <v>-8072792</v>
      </c>
      <c r="R25" s="39">
        <f t="shared" si="1"/>
        <v>-12117846</v>
      </c>
      <c r="S25" s="39">
        <f t="shared" si="1"/>
        <v>-3006789</v>
      </c>
      <c r="T25" s="39">
        <f t="shared" si="1"/>
        <v>-11411471</v>
      </c>
      <c r="U25" s="39">
        <f t="shared" si="1"/>
        <v>-26536106</v>
      </c>
      <c r="V25" s="39">
        <f t="shared" si="1"/>
        <v>-56537042</v>
      </c>
      <c r="W25" s="39">
        <f t="shared" si="1"/>
        <v>0</v>
      </c>
      <c r="X25" s="39">
        <f t="shared" si="1"/>
        <v>-56537042</v>
      </c>
      <c r="Y25" s="140">
        <f>+IF(W25&lt;&gt;0,+(X25/W25)*100,0)</f>
        <v>0</v>
      </c>
      <c r="Z25" s="40">
        <f>SUM(Z19:Z24)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>
        <v>28000000</v>
      </c>
      <c r="E30" s="26">
        <v>28000000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28000000</v>
      </c>
      <c r="X30" s="26">
        <v>-28000000</v>
      </c>
      <c r="Y30" s="106">
        <v>-100</v>
      </c>
      <c r="Z30" s="28">
        <v>28000000</v>
      </c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-2196000</v>
      </c>
      <c r="D33" s="25"/>
      <c r="E33" s="26"/>
      <c r="F33" s="26"/>
      <c r="G33" s="26"/>
      <c r="H33" s="26"/>
      <c r="I33" s="26"/>
      <c r="J33" s="26"/>
      <c r="K33" s="26"/>
      <c r="L33" s="26">
        <v>-1098000</v>
      </c>
      <c r="M33" s="26">
        <v>-1098000</v>
      </c>
      <c r="N33" s="26"/>
      <c r="O33" s="26"/>
      <c r="P33" s="26"/>
      <c r="Q33" s="26"/>
      <c r="R33" s="26"/>
      <c r="S33" s="26"/>
      <c r="T33" s="26">
        <v>-1098000</v>
      </c>
      <c r="U33" s="26">
        <v>-1098000</v>
      </c>
      <c r="V33" s="26">
        <v>-2196000</v>
      </c>
      <c r="W33" s="26"/>
      <c r="X33" s="26">
        <v>-2196000</v>
      </c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-2196000</v>
      </c>
      <c r="D34" s="38">
        <f t="shared" si="2"/>
        <v>28000000</v>
      </c>
      <c r="E34" s="39">
        <f t="shared" si="2"/>
        <v>28000000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-1098000</v>
      </c>
      <c r="M34" s="39">
        <f t="shared" si="2"/>
        <v>-1098000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-1098000</v>
      </c>
      <c r="U34" s="39">
        <f t="shared" si="2"/>
        <v>-1098000</v>
      </c>
      <c r="V34" s="39">
        <f t="shared" si="2"/>
        <v>-2196000</v>
      </c>
      <c r="W34" s="39">
        <f t="shared" si="2"/>
        <v>28000000</v>
      </c>
      <c r="X34" s="39">
        <f t="shared" si="2"/>
        <v>-30196000</v>
      </c>
      <c r="Y34" s="140">
        <f>+IF(W34&lt;&gt;0,+(X34/W34)*100,0)</f>
        <v>-107.84285714285716</v>
      </c>
      <c r="Z34" s="40">
        <f>SUM(Z29:Z33)</f>
        <v>28000000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33306633</v>
      </c>
      <c r="D36" s="65">
        <f t="shared" si="3"/>
        <v>123000</v>
      </c>
      <c r="E36" s="66">
        <f t="shared" si="3"/>
        <v>123000</v>
      </c>
      <c r="F36" s="66">
        <f t="shared" si="3"/>
        <v>75285218</v>
      </c>
      <c r="G36" s="66">
        <f t="shared" si="3"/>
        <v>990929</v>
      </c>
      <c r="H36" s="66">
        <f t="shared" si="3"/>
        <v>-19625004</v>
      </c>
      <c r="I36" s="66">
        <f t="shared" si="3"/>
        <v>56651143</v>
      </c>
      <c r="J36" s="66">
        <f t="shared" si="3"/>
        <v>-12768997</v>
      </c>
      <c r="K36" s="66">
        <f t="shared" si="3"/>
        <v>-20892145</v>
      </c>
      <c r="L36" s="66">
        <f t="shared" si="3"/>
        <v>54170187</v>
      </c>
      <c r="M36" s="66">
        <f t="shared" si="3"/>
        <v>20509045</v>
      </c>
      <c r="N36" s="66">
        <f t="shared" si="3"/>
        <v>-6167025</v>
      </c>
      <c r="O36" s="66">
        <f t="shared" si="3"/>
        <v>64842</v>
      </c>
      <c r="P36" s="66">
        <f t="shared" si="3"/>
        <v>43556565</v>
      </c>
      <c r="Q36" s="66">
        <f t="shared" si="3"/>
        <v>37454382</v>
      </c>
      <c r="R36" s="66">
        <f t="shared" si="3"/>
        <v>-22460833</v>
      </c>
      <c r="S36" s="66">
        <f t="shared" si="3"/>
        <v>-14066502</v>
      </c>
      <c r="T36" s="66">
        <f t="shared" si="3"/>
        <v>-17160228</v>
      </c>
      <c r="U36" s="66">
        <f t="shared" si="3"/>
        <v>-53687563</v>
      </c>
      <c r="V36" s="66">
        <f t="shared" si="3"/>
        <v>60927007</v>
      </c>
      <c r="W36" s="66">
        <f t="shared" si="3"/>
        <v>123000</v>
      </c>
      <c r="X36" s="66">
        <f t="shared" si="3"/>
        <v>60804007</v>
      </c>
      <c r="Y36" s="103">
        <f>+IF(W36&lt;&gt;0,+(X36/W36)*100,0)</f>
        <v>49434.152032520324</v>
      </c>
      <c r="Z36" s="68">
        <f>+Z15+Z25+Z34</f>
        <v>123000</v>
      </c>
    </row>
    <row r="37" spans="1:26" ht="13.5">
      <c r="A37" s="225" t="s">
        <v>201</v>
      </c>
      <c r="B37" s="158" t="s">
        <v>95</v>
      </c>
      <c r="C37" s="119">
        <v>13300065</v>
      </c>
      <c r="D37" s="65"/>
      <c r="E37" s="66"/>
      <c r="F37" s="66">
        <v>4606751</v>
      </c>
      <c r="G37" s="66">
        <v>79891969</v>
      </c>
      <c r="H37" s="66">
        <v>80882898</v>
      </c>
      <c r="I37" s="66">
        <v>4606751</v>
      </c>
      <c r="J37" s="66">
        <v>61257894</v>
      </c>
      <c r="K37" s="66">
        <v>48488897</v>
      </c>
      <c r="L37" s="66">
        <v>27596752</v>
      </c>
      <c r="M37" s="66">
        <v>61257894</v>
      </c>
      <c r="N37" s="66">
        <v>81766939</v>
      </c>
      <c r="O37" s="66">
        <v>75599914</v>
      </c>
      <c r="P37" s="66">
        <v>75664756</v>
      </c>
      <c r="Q37" s="66">
        <v>81766939</v>
      </c>
      <c r="R37" s="66">
        <v>119221321</v>
      </c>
      <c r="S37" s="66">
        <v>96760488</v>
      </c>
      <c r="T37" s="66">
        <v>82693986</v>
      </c>
      <c r="U37" s="66">
        <v>119221321</v>
      </c>
      <c r="V37" s="66">
        <v>4606751</v>
      </c>
      <c r="W37" s="66"/>
      <c r="X37" s="66">
        <v>4606751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46606698</v>
      </c>
      <c r="D38" s="234">
        <v>123000</v>
      </c>
      <c r="E38" s="235">
        <v>123000</v>
      </c>
      <c r="F38" s="235">
        <v>79891969</v>
      </c>
      <c r="G38" s="235">
        <v>80882898</v>
      </c>
      <c r="H38" s="235">
        <v>61257894</v>
      </c>
      <c r="I38" s="235">
        <v>61257894</v>
      </c>
      <c r="J38" s="235">
        <v>48488897</v>
      </c>
      <c r="K38" s="235">
        <v>27596752</v>
      </c>
      <c r="L38" s="235">
        <v>81766939</v>
      </c>
      <c r="M38" s="235">
        <v>81766939</v>
      </c>
      <c r="N38" s="235">
        <v>75599914</v>
      </c>
      <c r="O38" s="235">
        <v>75664756</v>
      </c>
      <c r="P38" s="235">
        <v>119221321</v>
      </c>
      <c r="Q38" s="235">
        <v>119221321</v>
      </c>
      <c r="R38" s="235">
        <v>96760488</v>
      </c>
      <c r="S38" s="235">
        <v>82693986</v>
      </c>
      <c r="T38" s="235">
        <v>65533758</v>
      </c>
      <c r="U38" s="235">
        <v>65533758</v>
      </c>
      <c r="V38" s="235">
        <v>65533758</v>
      </c>
      <c r="W38" s="235">
        <v>123000</v>
      </c>
      <c r="X38" s="235">
        <v>65410758</v>
      </c>
      <c r="Y38" s="236">
        <v>53179.48</v>
      </c>
      <c r="Z38" s="237">
        <v>123000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2011-08-12T16:13:07Z</dcterms:created>
  <dcterms:modified xsi:type="dcterms:W3CDTF">2011-08-12T16:13:07Z</dcterms:modified>
  <cp:category/>
  <cp:version/>
  <cp:contentType/>
  <cp:contentStatus/>
</cp:coreProperties>
</file>