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<sst xmlns="http://schemas.openxmlformats.org/spreadsheetml/2006/main" count="497" uniqueCount="248">
  <si>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Limpopo: Lepelle-Nkumpi(LIM355)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</si>
  <si>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</si>
  <si>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</si>
  <si>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</si>
  <si>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</si>
  <si>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</si>
  <si>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</si>
  <si>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</si>
  <si>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</si>
  <si>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</si>
  <si>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</si>
  <si>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</si>
  <si>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</si>
  <si>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</si>
  <si>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</si>
  <si>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</si>
  <si>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</si>
  <si>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</si>
  <si>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</si>
  <si>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</si>
  <si>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</si>
  <si>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</si>
  <si>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</si>
  <si>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</si>
  <si>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</si>
  <si>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</si>
  <si>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</si>
  <si>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</si>
  <si>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</si>
  <si>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</si>
  <si>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</si>
  <si>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</si>
  <si>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</si>
  <si>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</si>
  <si>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</si>
  <si>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</si>
  <si>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</si>
  <si>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</si>
  <si>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</si>
  <si>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</si>
  <si>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</si>
  <si>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</si>
  <si>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</si>
  <si>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</si>
  <si>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</si>
  <si>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</si>
  <si>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</si>
  <si>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</si>
  <si>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</si>
  <si>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</si>
  <si>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</si>
  <si>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</si>
  <si>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</si>
  <si>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</si>
  <si>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</si>
  <si>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</si>
  <si>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</si>
  <si>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</si>
  <si>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</si>
  <si>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</si>
  <si>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</si>
  <si>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</si>
  <si>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</si>
  <si>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</si>
  <si>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</si>
  <si>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</si>
  <si>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</si>
  <si>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</si>
  <si>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</si>
  <si>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Lepelle-Nkumpi(LIM355)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</si>
  <si>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</si>
  <si>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</si>
  <si>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</si>
  <si>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</si>
  <si>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</si>
  <si>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</si>
  <si>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</si>
  <si>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</si>
  <si>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</si>
  <si>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</si>
  <si>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</si>
  <si>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</si>
  <si>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</si>
  <si>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</si>
  <si>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</si>
  <si>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</si>
  <si>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</si>
  <si>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</si>
  <si>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</si>
  <si>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</si>
  <si>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</si>
  <si>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</si>
  <si>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</si>
  <si>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</si>
  <si>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</si>
  <si>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</si>
  <si>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</si>
  <si>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</si>
  <si>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</si>
  <si>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Lepelle-Nkumpi(LIM355)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</si>
  <si>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</si>
  <si>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</si>
  <si>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</si>
  <si>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</si>
  <si>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</si>
  <si>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</si>
  <si>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</si>
  <si>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</si>
  <si>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</si>
  <si>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</si>
  <si>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</si>
  <si>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</si>
  <si>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</si>
  <si>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</si>
  <si>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</si>
  <si>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</si>
  <si>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</si>
  <si>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</si>
  <si>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</si>
  <si>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</si>
  <si>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</si>
  <si>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</si>
  <si>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</si>
  <si>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</si>
  <si>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</si>
  <si>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</si>
  <si>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</si>
  <si>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</si>
  <si>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</si>
  <si>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</si>
  <si>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</si>
  <si>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</si>
  <si>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Limpopo: Lepelle-Nkumpi(LIM355)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</si>
  <si>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</si>
  <si>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</si>
  <si>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</si>
  <si>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</si>
  <si>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</si>
  <si>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</si>
  <si>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</si>
  <si>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</si>
  <si>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</si>
  <si>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Limpopo: Lepelle-Nkumpi(LIM355)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</si>
  <si>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</si>
  <si>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</si>
  <si>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</si>
  <si>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</si>
  <si>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</si>
  <si>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</si>
  <si>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</si>
  <si>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</si>
  <si>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</si>
  <si>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</si>
  <si>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</si>
  <si>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</si>
  <si>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</si>
  <si>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</si>
  <si>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</si>
  <si>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</si>
  <si>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</si>
  <si>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</si>
  <si>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</si>
  <si>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</si>
  <si>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</si>
  <si>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</si>
  <si>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</si>
  <si>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</si>
  <si>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</si>
  <si>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</si>
  <si>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</si>
  <si>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</si>
  <si>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</si>
  <si>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</si>
  <si>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</si>
  <si>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</si>
  <si>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</si>
  <si>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Lepelle-Nkumpi(LIM355)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</si>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</sst>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0</v>
      </c>
      <c r="C5" s="25">
        <v>42700000</v>
      </c>
      <c r="D5" s="26">
        <v>42700000</v>
      </c>
      <c r="E5" s="26">
        <v>3372743</v>
      </c>
      <c r="F5" s="26">
        <v>3346144</v>
      </c>
      <c r="G5" s="26">
        <v>3351573</v>
      </c>
      <c r="H5" s="26">
        <v>10070460</v>
      </c>
      <c r="I5" s="26">
        <v>3294418</v>
      </c>
      <c r="J5" s="26">
        <v>3304271</v>
      </c>
      <c r="K5" s="26">
        <v>3348154</v>
      </c>
      <c r="L5" s="26">
        <v>9946843</v>
      </c>
      <c r="M5" s="26">
        <v>3358993</v>
      </c>
      <c r="N5" s="26">
        <v>3356993</v>
      </c>
      <c r="O5" s="26">
        <v>3355079</v>
      </c>
      <c r="P5" s="26">
        <v>10071065</v>
      </c>
      <c r="Q5" s="26">
        <v>3354412</v>
      </c>
      <c r="R5" s="26">
        <v>5033313</v>
      </c>
      <c r="S5" s="26">
        <v>25795</v>
      </c>
      <c r="T5" s="26">
        <v>8413520</v>
      </c>
      <c r="U5" s="26">
        <v>38501888</v>
      </c>
      <c r="V5" s="26">
        <v>42700000</v>
      </c>
      <c r="W5" s="26">
        <v>-4198112</v>
      </c>
      <c r="X5" s="27">
        <v>-9.83</v>
      </c>
      <c r="Y5" s="28">
        <v>42700000</v>
      </c>
    </row>
    <row r="6" spans="1:25" ht="13.5">
      <c r="A6" s="24" t="s">
        <v>31</v>
      </c>
      <c r="B6" s="2">
        <v>0</v>
      </c>
      <c r="C6" s="25">
        <v>12895390</v>
      </c>
      <c r="D6" s="26">
        <v>12895390</v>
      </c>
      <c r="E6" s="26">
        <v>3789833</v>
      </c>
      <c r="F6" s="26">
        <v>826719</v>
      </c>
      <c r="G6" s="26">
        <v>2410015</v>
      </c>
      <c r="H6" s="26">
        <v>7026567</v>
      </c>
      <c r="I6" s="26">
        <v>2321356</v>
      </c>
      <c r="J6" s="26">
        <v>2348870</v>
      </c>
      <c r="K6" s="26">
        <v>3793794</v>
      </c>
      <c r="L6" s="26">
        <v>8464020</v>
      </c>
      <c r="M6" s="26">
        <v>3325736</v>
      </c>
      <c r="N6" s="26">
        <v>3373380</v>
      </c>
      <c r="O6" s="26">
        <v>356423</v>
      </c>
      <c r="P6" s="26">
        <v>7055539</v>
      </c>
      <c r="Q6" s="26">
        <v>2524766</v>
      </c>
      <c r="R6" s="26">
        <v>2159889</v>
      </c>
      <c r="S6" s="26">
        <v>2655341</v>
      </c>
      <c r="T6" s="26">
        <v>7339996</v>
      </c>
      <c r="U6" s="26">
        <v>29886122</v>
      </c>
      <c r="V6" s="26">
        <v>12895390</v>
      </c>
      <c r="W6" s="26">
        <v>16990732</v>
      </c>
      <c r="X6" s="27">
        <v>131.76</v>
      </c>
      <c r="Y6" s="28">
        <v>12895390</v>
      </c>
    </row>
    <row r="7" spans="1:25" ht="13.5">
      <c r="A7" s="24" t="s">
        <v>32</v>
      </c>
      <c r="B7" s="2">
        <v>0</v>
      </c>
      <c r="C7" s="25">
        <v>6250000</v>
      </c>
      <c r="D7" s="26">
        <v>6250000</v>
      </c>
      <c r="E7" s="26">
        <v>230224</v>
      </c>
      <c r="F7" s="26">
        <v>252727</v>
      </c>
      <c r="G7" s="26">
        <v>235359</v>
      </c>
      <c r="H7" s="26">
        <v>718310</v>
      </c>
      <c r="I7" s="26">
        <v>228624</v>
      </c>
      <c r="J7" s="26">
        <v>363174</v>
      </c>
      <c r="K7" s="26">
        <v>300627</v>
      </c>
      <c r="L7" s="26">
        <v>892425</v>
      </c>
      <c r="M7" s="26">
        <v>399086</v>
      </c>
      <c r="N7" s="26">
        <v>358211</v>
      </c>
      <c r="O7" s="26">
        <v>306219</v>
      </c>
      <c r="P7" s="26">
        <v>1063516</v>
      </c>
      <c r="Q7" s="26">
        <v>299758</v>
      </c>
      <c r="R7" s="26">
        <v>331790</v>
      </c>
      <c r="S7" s="26">
        <v>309591</v>
      </c>
      <c r="T7" s="26">
        <v>941139</v>
      </c>
      <c r="U7" s="26">
        <v>3615390</v>
      </c>
      <c r="V7" s="26">
        <v>6250000</v>
      </c>
      <c r="W7" s="26">
        <v>-2634610</v>
      </c>
      <c r="X7" s="27">
        <v>-42.15</v>
      </c>
      <c r="Y7" s="28">
        <v>6250000</v>
      </c>
    </row>
    <row r="8" spans="1:25" ht="13.5">
      <c r="A8" s="24" t="s">
        <v>33</v>
      </c>
      <c r="B8" s="2">
        <v>0</v>
      </c>
      <c r="C8" s="25">
        <v>97909000</v>
      </c>
      <c r="D8" s="26">
        <v>97909000</v>
      </c>
      <c r="E8" s="26">
        <v>42031008</v>
      </c>
      <c r="F8" s="26">
        <v>58266</v>
      </c>
      <c r="G8" s="26">
        <v>601493</v>
      </c>
      <c r="H8" s="26">
        <v>42690767</v>
      </c>
      <c r="I8" s="26">
        <v>82386</v>
      </c>
      <c r="J8" s="26">
        <v>252934</v>
      </c>
      <c r="K8" s="26">
        <v>637052</v>
      </c>
      <c r="L8" s="26">
        <v>972372</v>
      </c>
      <c r="M8" s="26">
        <v>32662488</v>
      </c>
      <c r="N8" s="26">
        <v>260373</v>
      </c>
      <c r="O8" s="26">
        <v>22299556</v>
      </c>
      <c r="P8" s="26">
        <v>55222417</v>
      </c>
      <c r="Q8" s="26">
        <v>1558079</v>
      </c>
      <c r="R8" s="26">
        <v>1485702</v>
      </c>
      <c r="S8" s="26">
        <v>110381</v>
      </c>
      <c r="T8" s="26">
        <v>3154162</v>
      </c>
      <c r="U8" s="26">
        <v>102039718</v>
      </c>
      <c r="V8" s="26">
        <v>97909000</v>
      </c>
      <c r="W8" s="26">
        <v>4130718</v>
      </c>
      <c r="X8" s="27">
        <v>4.22</v>
      </c>
      <c r="Y8" s="28">
        <v>97909000</v>
      </c>
    </row>
    <row r="9" spans="1:25" ht="13.5">
      <c r="A9" s="24" t="s">
        <v>34</v>
      </c>
      <c r="B9" s="2">
        <v>0</v>
      </c>
      <c r="C9" s="25">
        <v>34332855</v>
      </c>
      <c r="D9" s="26">
        <v>34332855</v>
      </c>
      <c r="E9" s="26">
        <v>1057944</v>
      </c>
      <c r="F9" s="26">
        <v>613122</v>
      </c>
      <c r="G9" s="26">
        <v>1396344</v>
      </c>
      <c r="H9" s="26">
        <v>3067410</v>
      </c>
      <c r="I9" s="26">
        <v>1486727</v>
      </c>
      <c r="J9" s="26">
        <v>1476026</v>
      </c>
      <c r="K9" s="26">
        <v>1353506</v>
      </c>
      <c r="L9" s="26">
        <v>4316259</v>
      </c>
      <c r="M9" s="26">
        <v>2482726</v>
      </c>
      <c r="N9" s="26">
        <v>1469268</v>
      </c>
      <c r="O9" s="26">
        <v>3903128</v>
      </c>
      <c r="P9" s="26">
        <v>7855122</v>
      </c>
      <c r="Q9" s="26">
        <v>1406756</v>
      </c>
      <c r="R9" s="26">
        <v>1184463</v>
      </c>
      <c r="S9" s="26">
        <v>1578866</v>
      </c>
      <c r="T9" s="26">
        <v>4170085</v>
      </c>
      <c r="U9" s="26">
        <v>19408876</v>
      </c>
      <c r="V9" s="26">
        <v>34332855</v>
      </c>
      <c r="W9" s="26">
        <v>-14923979</v>
      </c>
      <c r="X9" s="27">
        <v>-43.47</v>
      </c>
      <c r="Y9" s="28">
        <v>34332855</v>
      </c>
    </row>
    <row r="10" spans="1:25" ht="25.5">
      <c r="A10" s="29" t="s">
        <v>212</v>
      </c>
      <c r="B10" s="30">
        <f>SUM(B5:B9)</f>
        <v>0</v>
      </c>
      <c r="C10" s="31">
        <f aca="true" t="shared" si="0" ref="C10:Y10">SUM(C5:C9)</f>
        <v>194087245</v>
      </c>
      <c r="D10" s="32">
        <f t="shared" si="0"/>
        <v>194087245</v>
      </c>
      <c r="E10" s="32">
        <f t="shared" si="0"/>
        <v>50481752</v>
      </c>
      <c r="F10" s="32">
        <f t="shared" si="0"/>
        <v>5096978</v>
      </c>
      <c r="G10" s="32">
        <f t="shared" si="0"/>
        <v>7994784</v>
      </c>
      <c r="H10" s="32">
        <f t="shared" si="0"/>
        <v>63573514</v>
      </c>
      <c r="I10" s="32">
        <f t="shared" si="0"/>
        <v>7413511</v>
      </c>
      <c r="J10" s="32">
        <f t="shared" si="0"/>
        <v>7745275</v>
      </c>
      <c r="K10" s="32">
        <f t="shared" si="0"/>
        <v>9433133</v>
      </c>
      <c r="L10" s="32">
        <f t="shared" si="0"/>
        <v>24591919</v>
      </c>
      <c r="M10" s="32">
        <f t="shared" si="0"/>
        <v>42229029</v>
      </c>
      <c r="N10" s="32">
        <f t="shared" si="0"/>
        <v>8818225</v>
      </c>
      <c r="O10" s="32">
        <f t="shared" si="0"/>
        <v>30220405</v>
      </c>
      <c r="P10" s="32">
        <f t="shared" si="0"/>
        <v>81267659</v>
      </c>
      <c r="Q10" s="32">
        <f t="shared" si="0"/>
        <v>9143771</v>
      </c>
      <c r="R10" s="32">
        <f t="shared" si="0"/>
        <v>10195157</v>
      </c>
      <c r="S10" s="32">
        <f t="shared" si="0"/>
        <v>4679974</v>
      </c>
      <c r="T10" s="32">
        <f t="shared" si="0"/>
        <v>24018902</v>
      </c>
      <c r="U10" s="32">
        <f t="shared" si="0"/>
        <v>193451994</v>
      </c>
      <c r="V10" s="32">
        <f t="shared" si="0"/>
        <v>194087245</v>
      </c>
      <c r="W10" s="32">
        <f t="shared" si="0"/>
        <v>-635251</v>
      </c>
      <c r="X10" s="33">
        <f>+IF(V10&lt;&gt;0,(W10/V10)*100,0)</f>
        <v>-0.3273017760646765</v>
      </c>
      <c r="Y10" s="34">
        <f t="shared" si="0"/>
        <v>194087245</v>
      </c>
    </row>
    <row r="11" spans="1:25" ht="13.5">
      <c r="A11" s="24" t="s">
        <v>36</v>
      </c>
      <c r="B11" s="2">
        <v>0</v>
      </c>
      <c r="C11" s="25">
        <v>45517143</v>
      </c>
      <c r="D11" s="26">
        <v>45517143</v>
      </c>
      <c r="E11" s="26">
        <v>1725849</v>
      </c>
      <c r="F11" s="26">
        <v>2372699</v>
      </c>
      <c r="G11" s="26">
        <v>2435221</v>
      </c>
      <c r="H11" s="26">
        <v>6533769</v>
      </c>
      <c r="I11" s="26">
        <v>2804369</v>
      </c>
      <c r="J11" s="26">
        <v>2709142</v>
      </c>
      <c r="K11" s="26">
        <v>2852008</v>
      </c>
      <c r="L11" s="26">
        <v>8365519</v>
      </c>
      <c r="M11" s="26">
        <v>3108877</v>
      </c>
      <c r="N11" s="26">
        <v>3211924</v>
      </c>
      <c r="O11" s="26">
        <v>3061240</v>
      </c>
      <c r="P11" s="26">
        <v>9382041</v>
      </c>
      <c r="Q11" s="26">
        <v>3097953</v>
      </c>
      <c r="R11" s="26">
        <v>2987728</v>
      </c>
      <c r="S11" s="26">
        <v>3161062</v>
      </c>
      <c r="T11" s="26">
        <v>9246743</v>
      </c>
      <c r="U11" s="26">
        <v>33528072</v>
      </c>
      <c r="V11" s="26">
        <v>45517143</v>
      </c>
      <c r="W11" s="26">
        <v>-11989071</v>
      </c>
      <c r="X11" s="27">
        <v>-26.34</v>
      </c>
      <c r="Y11" s="28">
        <v>45517143</v>
      </c>
    </row>
    <row r="12" spans="1:25" ht="13.5">
      <c r="A12" s="24" t="s">
        <v>37</v>
      </c>
      <c r="B12" s="2">
        <v>0</v>
      </c>
      <c r="C12" s="25">
        <v>10649625</v>
      </c>
      <c r="D12" s="26">
        <v>10649625</v>
      </c>
      <c r="E12" s="26">
        <v>825196</v>
      </c>
      <c r="F12" s="26">
        <v>790794</v>
      </c>
      <c r="G12" s="26">
        <v>812032</v>
      </c>
      <c r="H12" s="26">
        <v>2428022</v>
      </c>
      <c r="I12" s="26">
        <v>840417</v>
      </c>
      <c r="J12" s="26">
        <v>820325</v>
      </c>
      <c r="K12" s="26">
        <v>833801</v>
      </c>
      <c r="L12" s="26">
        <v>2494543</v>
      </c>
      <c r="M12" s="26">
        <v>3862188</v>
      </c>
      <c r="N12" s="26">
        <v>855238</v>
      </c>
      <c r="O12" s="26">
        <v>847960</v>
      </c>
      <c r="P12" s="26">
        <v>5565386</v>
      </c>
      <c r="Q12" s="26">
        <v>1661937</v>
      </c>
      <c r="R12" s="26">
        <v>845865</v>
      </c>
      <c r="S12" s="26">
        <v>0</v>
      </c>
      <c r="T12" s="26">
        <v>2507802</v>
      </c>
      <c r="U12" s="26">
        <v>12995753</v>
      </c>
      <c r="V12" s="26">
        <v>10649625</v>
      </c>
      <c r="W12" s="26">
        <v>2346128</v>
      </c>
      <c r="X12" s="27">
        <v>22.03</v>
      </c>
      <c r="Y12" s="28">
        <v>10649625</v>
      </c>
    </row>
    <row r="13" spans="1:25" ht="13.5">
      <c r="A13" s="24" t="s">
        <v>213</v>
      </c>
      <c r="B13" s="2">
        <v>0</v>
      </c>
      <c r="C13" s="25">
        <v>5780685</v>
      </c>
      <c r="D13" s="26">
        <v>5780685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5780685</v>
      </c>
      <c r="W13" s="26">
        <v>-5780685</v>
      </c>
      <c r="X13" s="27">
        <v>-100</v>
      </c>
      <c r="Y13" s="28">
        <v>5780685</v>
      </c>
    </row>
    <row r="14" spans="1:25" ht="13.5">
      <c r="A14" s="24" t="s">
        <v>39</v>
      </c>
      <c r="B14" s="2">
        <v>0</v>
      </c>
      <c r="C14" s="25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7">
        <v>0</v>
      </c>
      <c r="Y14" s="28">
        <v>0</v>
      </c>
    </row>
    <row r="15" spans="1:25" ht="13.5">
      <c r="A15" s="24" t="s">
        <v>40</v>
      </c>
      <c r="B15" s="2">
        <v>0</v>
      </c>
      <c r="C15" s="25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7">
        <v>0</v>
      </c>
      <c r="Y15" s="28">
        <v>0</v>
      </c>
    </row>
    <row r="16" spans="1:25" ht="13.5">
      <c r="A16" s="35" t="s">
        <v>41</v>
      </c>
      <c r="B16" s="2">
        <v>0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7">
        <v>0</v>
      </c>
      <c r="Y16" s="28">
        <v>0</v>
      </c>
    </row>
    <row r="17" spans="1:25" ht="13.5">
      <c r="A17" s="24" t="s">
        <v>42</v>
      </c>
      <c r="B17" s="2">
        <v>0</v>
      </c>
      <c r="C17" s="25">
        <v>68189506</v>
      </c>
      <c r="D17" s="26">
        <v>68189506</v>
      </c>
      <c r="E17" s="26">
        <v>1067867</v>
      </c>
      <c r="F17" s="26">
        <v>2239669</v>
      </c>
      <c r="G17" s="26">
        <v>2769773</v>
      </c>
      <c r="H17" s="26">
        <v>6077309</v>
      </c>
      <c r="I17" s="26">
        <v>2562550</v>
      </c>
      <c r="J17" s="26">
        <v>1939942</v>
      </c>
      <c r="K17" s="26">
        <v>3616022</v>
      </c>
      <c r="L17" s="26">
        <v>8118514</v>
      </c>
      <c r="M17" s="26">
        <v>1798207</v>
      </c>
      <c r="N17" s="26">
        <v>2499940</v>
      </c>
      <c r="O17" s="26">
        <v>3992546</v>
      </c>
      <c r="P17" s="26">
        <v>8290693</v>
      </c>
      <c r="Q17" s="26">
        <v>2335019</v>
      </c>
      <c r="R17" s="26">
        <v>4484710</v>
      </c>
      <c r="S17" s="26">
        <v>5912418</v>
      </c>
      <c r="T17" s="26">
        <v>12732147</v>
      </c>
      <c r="U17" s="26">
        <v>35218663</v>
      </c>
      <c r="V17" s="26">
        <v>68189506</v>
      </c>
      <c r="W17" s="26">
        <v>-32970843</v>
      </c>
      <c r="X17" s="27">
        <v>-48.35</v>
      </c>
      <c r="Y17" s="28">
        <v>68189506</v>
      </c>
    </row>
    <row r="18" spans="1:25" ht="13.5">
      <c r="A18" s="36" t="s">
        <v>43</v>
      </c>
      <c r="B18" s="37">
        <f>SUM(B11:B17)</f>
        <v>0</v>
      </c>
      <c r="C18" s="38">
        <f aca="true" t="shared" si="1" ref="C18:Y18">SUM(C11:C17)</f>
        <v>130136959</v>
      </c>
      <c r="D18" s="39">
        <f t="shared" si="1"/>
        <v>130136959</v>
      </c>
      <c r="E18" s="39">
        <f t="shared" si="1"/>
        <v>3618912</v>
      </c>
      <c r="F18" s="39">
        <f t="shared" si="1"/>
        <v>5403162</v>
      </c>
      <c r="G18" s="39">
        <f t="shared" si="1"/>
        <v>6017026</v>
      </c>
      <c r="H18" s="39">
        <f t="shared" si="1"/>
        <v>15039100</v>
      </c>
      <c r="I18" s="39">
        <f t="shared" si="1"/>
        <v>6207336</v>
      </c>
      <c r="J18" s="39">
        <f t="shared" si="1"/>
        <v>5469409</v>
      </c>
      <c r="K18" s="39">
        <f t="shared" si="1"/>
        <v>7301831</v>
      </c>
      <c r="L18" s="39">
        <f t="shared" si="1"/>
        <v>18978576</v>
      </c>
      <c r="M18" s="39">
        <f t="shared" si="1"/>
        <v>8769272</v>
      </c>
      <c r="N18" s="39">
        <f t="shared" si="1"/>
        <v>6567102</v>
      </c>
      <c r="O18" s="39">
        <f t="shared" si="1"/>
        <v>7901746</v>
      </c>
      <c r="P18" s="39">
        <f t="shared" si="1"/>
        <v>23238120</v>
      </c>
      <c r="Q18" s="39">
        <f t="shared" si="1"/>
        <v>7094909</v>
      </c>
      <c r="R18" s="39">
        <f t="shared" si="1"/>
        <v>8318303</v>
      </c>
      <c r="S18" s="39">
        <f t="shared" si="1"/>
        <v>9073480</v>
      </c>
      <c r="T18" s="39">
        <f t="shared" si="1"/>
        <v>24486692</v>
      </c>
      <c r="U18" s="39">
        <f t="shared" si="1"/>
        <v>81742488</v>
      </c>
      <c r="V18" s="39">
        <f t="shared" si="1"/>
        <v>130136959</v>
      </c>
      <c r="W18" s="39">
        <f t="shared" si="1"/>
        <v>-48394471</v>
      </c>
      <c r="X18" s="33">
        <f>+IF(V18&lt;&gt;0,(W18/V18)*100,0)</f>
        <v>-37.187338148880514</v>
      </c>
      <c r="Y18" s="40">
        <f t="shared" si="1"/>
        <v>130136959</v>
      </c>
    </row>
    <row r="19" spans="1:25" ht="13.5">
      <c r="A19" s="36" t="s">
        <v>44</v>
      </c>
      <c r="B19" s="41">
        <f>+B10-B18</f>
        <v>0</v>
      </c>
      <c r="C19" s="42">
        <f aca="true" t="shared" si="2" ref="C19:Y19">+C10-C18</f>
        <v>63950286</v>
      </c>
      <c r="D19" s="43">
        <f t="shared" si="2"/>
        <v>63950286</v>
      </c>
      <c r="E19" s="43">
        <f t="shared" si="2"/>
        <v>46862840</v>
      </c>
      <c r="F19" s="43">
        <f t="shared" si="2"/>
        <v>-306184</v>
      </c>
      <c r="G19" s="43">
        <f t="shared" si="2"/>
        <v>1977758</v>
      </c>
      <c r="H19" s="43">
        <f t="shared" si="2"/>
        <v>48534414</v>
      </c>
      <c r="I19" s="43">
        <f t="shared" si="2"/>
        <v>1206175</v>
      </c>
      <c r="J19" s="43">
        <f t="shared" si="2"/>
        <v>2275866</v>
      </c>
      <c r="K19" s="43">
        <f t="shared" si="2"/>
        <v>2131302</v>
      </c>
      <c r="L19" s="43">
        <f t="shared" si="2"/>
        <v>5613343</v>
      </c>
      <c r="M19" s="43">
        <f t="shared" si="2"/>
        <v>33459757</v>
      </c>
      <c r="N19" s="43">
        <f t="shared" si="2"/>
        <v>2251123</v>
      </c>
      <c r="O19" s="43">
        <f t="shared" si="2"/>
        <v>22318659</v>
      </c>
      <c r="P19" s="43">
        <f t="shared" si="2"/>
        <v>58029539</v>
      </c>
      <c r="Q19" s="43">
        <f t="shared" si="2"/>
        <v>2048862</v>
      </c>
      <c r="R19" s="43">
        <f t="shared" si="2"/>
        <v>1876854</v>
      </c>
      <c r="S19" s="43">
        <f t="shared" si="2"/>
        <v>-4393506</v>
      </c>
      <c r="T19" s="43">
        <f t="shared" si="2"/>
        <v>-467790</v>
      </c>
      <c r="U19" s="43">
        <f t="shared" si="2"/>
        <v>111709506</v>
      </c>
      <c r="V19" s="43">
        <f>IF(D10=D18,0,V10-V18)</f>
        <v>63950286</v>
      </c>
      <c r="W19" s="43">
        <f t="shared" si="2"/>
        <v>47759220</v>
      </c>
      <c r="X19" s="44">
        <f>+IF(V19&lt;&gt;0,(W19/V19)*100,0)</f>
        <v>74.68179266625954</v>
      </c>
      <c r="Y19" s="45">
        <f t="shared" si="2"/>
        <v>63950286</v>
      </c>
    </row>
    <row r="20" spans="1:25" ht="13.5">
      <c r="A20" s="24" t="s">
        <v>45</v>
      </c>
      <c r="B20" s="2">
        <v>0</v>
      </c>
      <c r="C20" s="25">
        <v>43434500</v>
      </c>
      <c r="D20" s="26">
        <v>43434500</v>
      </c>
      <c r="E20" s="26">
        <v>2500000</v>
      </c>
      <c r="F20" s="26">
        <v>2502038</v>
      </c>
      <c r="G20" s="26">
        <v>1836071</v>
      </c>
      <c r="H20" s="26">
        <v>6838109</v>
      </c>
      <c r="I20" s="26">
        <v>370082</v>
      </c>
      <c r="J20" s="26">
        <v>3346403</v>
      </c>
      <c r="K20" s="26">
        <v>2798053</v>
      </c>
      <c r="L20" s="26">
        <v>6514538</v>
      </c>
      <c r="M20" s="26">
        <v>1733435</v>
      </c>
      <c r="N20" s="26">
        <v>2279728</v>
      </c>
      <c r="O20" s="26">
        <v>7981283</v>
      </c>
      <c r="P20" s="26">
        <v>11994446</v>
      </c>
      <c r="Q20" s="26">
        <v>1201325</v>
      </c>
      <c r="R20" s="26">
        <v>3184865</v>
      </c>
      <c r="S20" s="26">
        <v>0</v>
      </c>
      <c r="T20" s="26">
        <v>4386190</v>
      </c>
      <c r="U20" s="26">
        <v>29733283</v>
      </c>
      <c r="V20" s="26">
        <v>43434500</v>
      </c>
      <c r="W20" s="26">
        <v>-13701217</v>
      </c>
      <c r="X20" s="27">
        <v>-31.54</v>
      </c>
      <c r="Y20" s="28">
        <v>43434500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0</v>
      </c>
      <c r="C22" s="53">
        <f aca="true" t="shared" si="3" ref="C22:Y22">SUM(C19:C21)</f>
        <v>107384786</v>
      </c>
      <c r="D22" s="54">
        <f t="shared" si="3"/>
        <v>107384786</v>
      </c>
      <c r="E22" s="54">
        <f t="shared" si="3"/>
        <v>49362840</v>
      </c>
      <c r="F22" s="54">
        <f t="shared" si="3"/>
        <v>2195854</v>
      </c>
      <c r="G22" s="54">
        <f t="shared" si="3"/>
        <v>3813829</v>
      </c>
      <c r="H22" s="54">
        <f t="shared" si="3"/>
        <v>55372523</v>
      </c>
      <c r="I22" s="54">
        <f t="shared" si="3"/>
        <v>1576257</v>
      </c>
      <c r="J22" s="54">
        <f t="shared" si="3"/>
        <v>5622269</v>
      </c>
      <c r="K22" s="54">
        <f t="shared" si="3"/>
        <v>4929355</v>
      </c>
      <c r="L22" s="54">
        <f t="shared" si="3"/>
        <v>12127881</v>
      </c>
      <c r="M22" s="54">
        <f t="shared" si="3"/>
        <v>35193192</v>
      </c>
      <c r="N22" s="54">
        <f t="shared" si="3"/>
        <v>4530851</v>
      </c>
      <c r="O22" s="54">
        <f t="shared" si="3"/>
        <v>30299942</v>
      </c>
      <c r="P22" s="54">
        <f t="shared" si="3"/>
        <v>70023985</v>
      </c>
      <c r="Q22" s="54">
        <f t="shared" si="3"/>
        <v>3250187</v>
      </c>
      <c r="R22" s="54">
        <f t="shared" si="3"/>
        <v>5061719</v>
      </c>
      <c r="S22" s="54">
        <f t="shared" si="3"/>
        <v>-4393506</v>
      </c>
      <c r="T22" s="54">
        <f t="shared" si="3"/>
        <v>3918400</v>
      </c>
      <c r="U22" s="54">
        <f t="shared" si="3"/>
        <v>141442789</v>
      </c>
      <c r="V22" s="54">
        <f t="shared" si="3"/>
        <v>107384786</v>
      </c>
      <c r="W22" s="54">
        <f t="shared" si="3"/>
        <v>34058003</v>
      </c>
      <c r="X22" s="55">
        <f>+IF(V22&lt;&gt;0,(W22/V22)*100,0)</f>
        <v>31.71585498154273</v>
      </c>
      <c r="Y22" s="56">
        <f t="shared" si="3"/>
        <v>107384786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0</v>
      </c>
      <c r="C24" s="42">
        <f aca="true" t="shared" si="4" ref="C24:Y24">SUM(C22:C23)</f>
        <v>107384786</v>
      </c>
      <c r="D24" s="43">
        <f t="shared" si="4"/>
        <v>107384786</v>
      </c>
      <c r="E24" s="43">
        <f t="shared" si="4"/>
        <v>49362840</v>
      </c>
      <c r="F24" s="43">
        <f t="shared" si="4"/>
        <v>2195854</v>
      </c>
      <c r="G24" s="43">
        <f t="shared" si="4"/>
        <v>3813829</v>
      </c>
      <c r="H24" s="43">
        <f t="shared" si="4"/>
        <v>55372523</v>
      </c>
      <c r="I24" s="43">
        <f t="shared" si="4"/>
        <v>1576257</v>
      </c>
      <c r="J24" s="43">
        <f t="shared" si="4"/>
        <v>5622269</v>
      </c>
      <c r="K24" s="43">
        <f t="shared" si="4"/>
        <v>4929355</v>
      </c>
      <c r="L24" s="43">
        <f t="shared" si="4"/>
        <v>12127881</v>
      </c>
      <c r="M24" s="43">
        <f t="shared" si="4"/>
        <v>35193192</v>
      </c>
      <c r="N24" s="43">
        <f t="shared" si="4"/>
        <v>4530851</v>
      </c>
      <c r="O24" s="43">
        <f t="shared" si="4"/>
        <v>30299942</v>
      </c>
      <c r="P24" s="43">
        <f t="shared" si="4"/>
        <v>70023985</v>
      </c>
      <c r="Q24" s="43">
        <f t="shared" si="4"/>
        <v>3250187</v>
      </c>
      <c r="R24" s="43">
        <f t="shared" si="4"/>
        <v>5061719</v>
      </c>
      <c r="S24" s="43">
        <f t="shared" si="4"/>
        <v>-4393506</v>
      </c>
      <c r="T24" s="43">
        <f t="shared" si="4"/>
        <v>3918400</v>
      </c>
      <c r="U24" s="43">
        <f t="shared" si="4"/>
        <v>141442789</v>
      </c>
      <c r="V24" s="43">
        <f t="shared" si="4"/>
        <v>107384786</v>
      </c>
      <c r="W24" s="43">
        <f t="shared" si="4"/>
        <v>34058003</v>
      </c>
      <c r="X24" s="44">
        <f>+IF(V24&lt;&gt;0,(W24/V24)*100,0)</f>
        <v>31.71585498154273</v>
      </c>
      <c r="Y24" s="45">
        <f t="shared" si="4"/>
        <v>107384786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0</v>
      </c>
      <c r="C27" s="65">
        <v>107384785</v>
      </c>
      <c r="D27" s="66">
        <v>107384785</v>
      </c>
      <c r="E27" s="66">
        <v>593978</v>
      </c>
      <c r="F27" s="66">
        <v>2558412</v>
      </c>
      <c r="G27" s="66">
        <v>593978</v>
      </c>
      <c r="H27" s="66">
        <v>3746368</v>
      </c>
      <c r="I27" s="66">
        <v>1677741</v>
      </c>
      <c r="J27" s="66">
        <v>3516272</v>
      </c>
      <c r="K27" s="66">
        <v>3455018</v>
      </c>
      <c r="L27" s="66">
        <v>8649031</v>
      </c>
      <c r="M27" s="66">
        <v>2266755</v>
      </c>
      <c r="N27" s="66">
        <v>2778391</v>
      </c>
      <c r="O27" s="66">
        <v>3365742</v>
      </c>
      <c r="P27" s="66">
        <v>8410888</v>
      </c>
      <c r="Q27" s="66">
        <v>2073946</v>
      </c>
      <c r="R27" s="66">
        <v>8286521</v>
      </c>
      <c r="S27" s="66">
        <v>6949340</v>
      </c>
      <c r="T27" s="66">
        <v>17309807</v>
      </c>
      <c r="U27" s="66">
        <v>38116094</v>
      </c>
      <c r="V27" s="66">
        <v>107384785</v>
      </c>
      <c r="W27" s="66">
        <v>-69268691</v>
      </c>
      <c r="X27" s="67">
        <v>-64.51</v>
      </c>
      <c r="Y27" s="68">
        <v>107384785</v>
      </c>
    </row>
    <row r="28" spans="1:25" ht="13.5">
      <c r="A28" s="69" t="s">
        <v>45</v>
      </c>
      <c r="B28" s="2">
        <v>0</v>
      </c>
      <c r="C28" s="25">
        <v>74557234</v>
      </c>
      <c r="D28" s="26">
        <v>74557234</v>
      </c>
      <c r="E28" s="26">
        <v>593978</v>
      </c>
      <c r="F28" s="26">
        <v>0</v>
      </c>
      <c r="G28" s="26">
        <v>593978</v>
      </c>
      <c r="H28" s="26">
        <v>1187956</v>
      </c>
      <c r="I28" s="26">
        <v>1677741</v>
      </c>
      <c r="J28" s="26">
        <v>3516272</v>
      </c>
      <c r="K28" s="26">
        <v>3455018</v>
      </c>
      <c r="L28" s="26">
        <v>8649031</v>
      </c>
      <c r="M28" s="26">
        <v>1657613</v>
      </c>
      <c r="N28" s="26">
        <v>906214</v>
      </c>
      <c r="O28" s="26">
        <v>3365742</v>
      </c>
      <c r="P28" s="26">
        <v>5929569</v>
      </c>
      <c r="Q28" s="26">
        <v>2073946</v>
      </c>
      <c r="R28" s="26">
        <v>8286521</v>
      </c>
      <c r="S28" s="26">
        <v>6949340</v>
      </c>
      <c r="T28" s="26">
        <v>17309807</v>
      </c>
      <c r="U28" s="26">
        <v>33076363</v>
      </c>
      <c r="V28" s="26">
        <v>74557234</v>
      </c>
      <c r="W28" s="26">
        <v>-41480871</v>
      </c>
      <c r="X28" s="27">
        <v>-55.64</v>
      </c>
      <c r="Y28" s="28">
        <v>74557234</v>
      </c>
    </row>
    <row r="29" spans="1:25" ht="13.5">
      <c r="A29" s="24" t="s">
        <v>217</v>
      </c>
      <c r="B29" s="2">
        <v>0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304571</v>
      </c>
      <c r="N29" s="26">
        <v>1049269</v>
      </c>
      <c r="O29" s="26">
        <v>0</v>
      </c>
      <c r="P29" s="26">
        <v>1353840</v>
      </c>
      <c r="Q29" s="26">
        <v>0</v>
      </c>
      <c r="R29" s="26">
        <v>0</v>
      </c>
      <c r="S29" s="26">
        <v>0</v>
      </c>
      <c r="T29" s="26">
        <v>0</v>
      </c>
      <c r="U29" s="26">
        <v>1353840</v>
      </c>
      <c r="V29" s="26">
        <v>0</v>
      </c>
      <c r="W29" s="26">
        <v>1353840</v>
      </c>
      <c r="X29" s="27">
        <v>0</v>
      </c>
      <c r="Y29" s="28">
        <v>0</v>
      </c>
    </row>
    <row r="30" spans="1:25" ht="13.5">
      <c r="A30" s="24" t="s">
        <v>51</v>
      </c>
      <c r="B30" s="2">
        <v>0</v>
      </c>
      <c r="C30" s="25">
        <v>3000000</v>
      </c>
      <c r="D30" s="26">
        <v>3000000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3000000</v>
      </c>
      <c r="W30" s="26">
        <v>-3000000</v>
      </c>
      <c r="X30" s="27">
        <v>-100</v>
      </c>
      <c r="Y30" s="28">
        <v>3000000</v>
      </c>
    </row>
    <row r="31" spans="1:25" ht="13.5">
      <c r="A31" s="24" t="s">
        <v>52</v>
      </c>
      <c r="B31" s="2">
        <v>0</v>
      </c>
      <c r="C31" s="25">
        <v>29827551</v>
      </c>
      <c r="D31" s="26">
        <v>29827551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822908</v>
      </c>
      <c r="O31" s="26">
        <v>0</v>
      </c>
      <c r="P31" s="26">
        <v>822908</v>
      </c>
      <c r="Q31" s="26">
        <v>0</v>
      </c>
      <c r="R31" s="26">
        <v>0</v>
      </c>
      <c r="S31" s="26">
        <v>0</v>
      </c>
      <c r="T31" s="26">
        <v>0</v>
      </c>
      <c r="U31" s="26">
        <v>822908</v>
      </c>
      <c r="V31" s="26">
        <v>29827551</v>
      </c>
      <c r="W31" s="26">
        <v>-29004643</v>
      </c>
      <c r="X31" s="27">
        <v>-97.24</v>
      </c>
      <c r="Y31" s="28">
        <v>29827551</v>
      </c>
    </row>
    <row r="32" spans="1:25" ht="13.5">
      <c r="A32" s="36" t="s">
        <v>53</v>
      </c>
      <c r="B32" s="3">
        <f>SUM(B28:B31)</f>
        <v>0</v>
      </c>
      <c r="C32" s="65">
        <f aca="true" t="shared" si="5" ref="C32:Y32">SUM(C28:C31)</f>
        <v>107384785</v>
      </c>
      <c r="D32" s="66">
        <f t="shared" si="5"/>
        <v>107384785</v>
      </c>
      <c r="E32" s="66">
        <f t="shared" si="5"/>
        <v>593978</v>
      </c>
      <c r="F32" s="66">
        <f t="shared" si="5"/>
        <v>0</v>
      </c>
      <c r="G32" s="66">
        <f t="shared" si="5"/>
        <v>593978</v>
      </c>
      <c r="H32" s="66">
        <f t="shared" si="5"/>
        <v>1187956</v>
      </c>
      <c r="I32" s="66">
        <f t="shared" si="5"/>
        <v>1677741</v>
      </c>
      <c r="J32" s="66">
        <f t="shared" si="5"/>
        <v>3516272</v>
      </c>
      <c r="K32" s="66">
        <f t="shared" si="5"/>
        <v>3455018</v>
      </c>
      <c r="L32" s="66">
        <f t="shared" si="5"/>
        <v>8649031</v>
      </c>
      <c r="M32" s="66">
        <f t="shared" si="5"/>
        <v>1962184</v>
      </c>
      <c r="N32" s="66">
        <f t="shared" si="5"/>
        <v>2778391</v>
      </c>
      <c r="O32" s="66">
        <f t="shared" si="5"/>
        <v>3365742</v>
      </c>
      <c r="P32" s="66">
        <f t="shared" si="5"/>
        <v>8106317</v>
      </c>
      <c r="Q32" s="66">
        <f t="shared" si="5"/>
        <v>2073946</v>
      </c>
      <c r="R32" s="66">
        <f t="shared" si="5"/>
        <v>8286521</v>
      </c>
      <c r="S32" s="66">
        <f t="shared" si="5"/>
        <v>6949340</v>
      </c>
      <c r="T32" s="66">
        <f t="shared" si="5"/>
        <v>17309807</v>
      </c>
      <c r="U32" s="66">
        <f t="shared" si="5"/>
        <v>35253111</v>
      </c>
      <c r="V32" s="66">
        <f t="shared" si="5"/>
        <v>107384785</v>
      </c>
      <c r="W32" s="66">
        <f t="shared" si="5"/>
        <v>-72131674</v>
      </c>
      <c r="X32" s="67">
        <f>+IF(V32&lt;&gt;0,(W32/V32)*100,0)</f>
        <v>-67.17122355834675</v>
      </c>
      <c r="Y32" s="68">
        <f t="shared" si="5"/>
        <v>107384785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0</v>
      </c>
      <c r="C35" s="25">
        <v>200000</v>
      </c>
      <c r="D35" s="26">
        <v>200000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200000</v>
      </c>
      <c r="W35" s="26">
        <v>-200000</v>
      </c>
      <c r="X35" s="27">
        <v>-100</v>
      </c>
      <c r="Y35" s="28">
        <v>200000</v>
      </c>
    </row>
    <row r="36" spans="1:25" ht="13.5">
      <c r="A36" s="24" t="s">
        <v>56</v>
      </c>
      <c r="B36" s="2">
        <v>0</v>
      </c>
      <c r="C36" s="25">
        <v>172305775</v>
      </c>
      <c r="D36" s="26">
        <v>172305775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172305775</v>
      </c>
      <c r="W36" s="26">
        <v>-172305775</v>
      </c>
      <c r="X36" s="27">
        <v>-100</v>
      </c>
      <c r="Y36" s="28">
        <v>172305775</v>
      </c>
    </row>
    <row r="37" spans="1:25" ht="13.5">
      <c r="A37" s="24" t="s">
        <v>57</v>
      </c>
      <c r="B37" s="2">
        <v>0</v>
      </c>
      <c r="C37" s="25">
        <v>172134738</v>
      </c>
      <c r="D37" s="26">
        <v>172134738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172134738</v>
      </c>
      <c r="W37" s="26">
        <v>-172134738</v>
      </c>
      <c r="X37" s="27">
        <v>-100</v>
      </c>
      <c r="Y37" s="28">
        <v>172134738</v>
      </c>
    </row>
    <row r="38" spans="1:25" ht="13.5">
      <c r="A38" s="24" t="s">
        <v>58</v>
      </c>
      <c r="B38" s="2">
        <v>0</v>
      </c>
      <c r="C38" s="25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7">
        <v>0</v>
      </c>
      <c r="Y38" s="28">
        <v>0</v>
      </c>
    </row>
    <row r="39" spans="1:25" ht="13.5">
      <c r="A39" s="24" t="s">
        <v>59</v>
      </c>
      <c r="B39" s="2">
        <v>0</v>
      </c>
      <c r="C39" s="25">
        <v>371037</v>
      </c>
      <c r="D39" s="26">
        <v>371037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371037</v>
      </c>
      <c r="W39" s="26">
        <v>-371037</v>
      </c>
      <c r="X39" s="27">
        <v>-100</v>
      </c>
      <c r="Y39" s="28">
        <v>371037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114329323</v>
      </c>
      <c r="C42" s="25">
        <v>61777534</v>
      </c>
      <c r="D42" s="26">
        <v>61777534</v>
      </c>
      <c r="E42" s="26">
        <v>49387698</v>
      </c>
      <c r="F42" s="26">
        <v>3970140</v>
      </c>
      <c r="G42" s="26">
        <v>3806803</v>
      </c>
      <c r="H42" s="26">
        <v>57164641</v>
      </c>
      <c r="I42" s="26">
        <v>7476418</v>
      </c>
      <c r="J42" s="26">
        <v>1623342</v>
      </c>
      <c r="K42" s="26">
        <v>1208948</v>
      </c>
      <c r="L42" s="26">
        <v>10308708</v>
      </c>
      <c r="M42" s="26">
        <v>34303309</v>
      </c>
      <c r="N42" s="26">
        <v>1069037</v>
      </c>
      <c r="O42" s="26">
        <v>30312243</v>
      </c>
      <c r="P42" s="26">
        <v>65684589</v>
      </c>
      <c r="Q42" s="26">
        <v>3259709</v>
      </c>
      <c r="R42" s="26">
        <v>5080363</v>
      </c>
      <c r="S42" s="26">
        <v>-4684094</v>
      </c>
      <c r="T42" s="26">
        <v>3655978</v>
      </c>
      <c r="U42" s="26">
        <v>136813916</v>
      </c>
      <c r="V42" s="26">
        <v>61777534</v>
      </c>
      <c r="W42" s="26">
        <v>75036382</v>
      </c>
      <c r="X42" s="27">
        <v>121.46</v>
      </c>
      <c r="Y42" s="28">
        <v>61777534</v>
      </c>
    </row>
    <row r="43" spans="1:25" ht="13.5">
      <c r="A43" s="24" t="s">
        <v>62</v>
      </c>
      <c r="B43" s="2">
        <v>-51709743</v>
      </c>
      <c r="C43" s="25">
        <v>15000000</v>
      </c>
      <c r="D43" s="26">
        <v>15000000</v>
      </c>
      <c r="E43" s="26">
        <v>-593978</v>
      </c>
      <c r="F43" s="26">
        <v>-2558412</v>
      </c>
      <c r="G43" s="26">
        <v>-2070006</v>
      </c>
      <c r="H43" s="26">
        <v>-5222396</v>
      </c>
      <c r="I43" s="26">
        <v>-355780</v>
      </c>
      <c r="J43" s="26">
        <v>-3516272</v>
      </c>
      <c r="K43" s="26">
        <v>-3455018</v>
      </c>
      <c r="L43" s="26">
        <v>-7327070</v>
      </c>
      <c r="M43" s="26">
        <v>5672647</v>
      </c>
      <c r="N43" s="26">
        <v>-9778391</v>
      </c>
      <c r="O43" s="26">
        <v>-1165745</v>
      </c>
      <c r="P43" s="26">
        <v>-5271489</v>
      </c>
      <c r="Q43" s="26">
        <v>-2073946</v>
      </c>
      <c r="R43" s="26">
        <v>-8286521</v>
      </c>
      <c r="S43" s="26">
        <v>-6949340</v>
      </c>
      <c r="T43" s="26">
        <v>-17309807</v>
      </c>
      <c r="U43" s="26">
        <v>-35130762</v>
      </c>
      <c r="V43" s="26">
        <v>15000000</v>
      </c>
      <c r="W43" s="26">
        <v>-50130762</v>
      </c>
      <c r="X43" s="27">
        <v>-334.21</v>
      </c>
      <c r="Y43" s="28">
        <v>15000000</v>
      </c>
    </row>
    <row r="44" spans="1:25" ht="13.5">
      <c r="A44" s="24" t="s">
        <v>63</v>
      </c>
      <c r="B44" s="2">
        <v>0</v>
      </c>
      <c r="C44" s="25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7">
        <v>0</v>
      </c>
      <c r="Y44" s="28">
        <v>0</v>
      </c>
    </row>
    <row r="45" spans="1:25" ht="13.5">
      <c r="A45" s="36" t="s">
        <v>64</v>
      </c>
      <c r="B45" s="3">
        <v>62619580</v>
      </c>
      <c r="C45" s="65">
        <v>76777534</v>
      </c>
      <c r="D45" s="66">
        <v>76777534</v>
      </c>
      <c r="E45" s="66">
        <v>48793720</v>
      </c>
      <c r="F45" s="66">
        <v>50205448</v>
      </c>
      <c r="G45" s="66">
        <v>51942245</v>
      </c>
      <c r="H45" s="66">
        <v>51942245</v>
      </c>
      <c r="I45" s="66">
        <v>59062883</v>
      </c>
      <c r="J45" s="66">
        <v>57169953</v>
      </c>
      <c r="K45" s="66">
        <v>54923883</v>
      </c>
      <c r="L45" s="66">
        <v>54923883</v>
      </c>
      <c r="M45" s="66">
        <v>94899839</v>
      </c>
      <c r="N45" s="66">
        <v>86190485</v>
      </c>
      <c r="O45" s="66">
        <v>115336983</v>
      </c>
      <c r="P45" s="66">
        <v>115336983</v>
      </c>
      <c r="Q45" s="66">
        <v>116522746</v>
      </c>
      <c r="R45" s="66">
        <v>113316588</v>
      </c>
      <c r="S45" s="66">
        <v>101683154</v>
      </c>
      <c r="T45" s="66">
        <v>101683154</v>
      </c>
      <c r="U45" s="66">
        <v>101683154</v>
      </c>
      <c r="V45" s="66">
        <v>76777534</v>
      </c>
      <c r="W45" s="66">
        <v>24905620</v>
      </c>
      <c r="X45" s="67">
        <v>32.44</v>
      </c>
      <c r="Y45" s="68">
        <v>76777534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5583545</v>
      </c>
      <c r="C49" s="95">
        <v>4252334</v>
      </c>
      <c r="D49" s="20">
        <v>4344172</v>
      </c>
      <c r="E49" s="20">
        <v>0</v>
      </c>
      <c r="F49" s="20">
        <v>0</v>
      </c>
      <c r="G49" s="20">
        <v>0</v>
      </c>
      <c r="H49" s="20">
        <v>4051782</v>
      </c>
      <c r="I49" s="20">
        <v>0</v>
      </c>
      <c r="J49" s="20">
        <v>0</v>
      </c>
      <c r="K49" s="20">
        <v>0</v>
      </c>
      <c r="L49" s="20">
        <v>62226710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80458543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2735066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2735066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102328939</v>
      </c>
      <c r="E5" s="66">
        <f t="shared" si="0"/>
        <v>102328939</v>
      </c>
      <c r="F5" s="66">
        <f t="shared" si="0"/>
        <v>46361894</v>
      </c>
      <c r="G5" s="66">
        <f t="shared" si="0"/>
        <v>3833940</v>
      </c>
      <c r="H5" s="66">
        <f t="shared" si="0"/>
        <v>4976422</v>
      </c>
      <c r="I5" s="66">
        <f t="shared" si="0"/>
        <v>55172256</v>
      </c>
      <c r="J5" s="66">
        <f t="shared" si="0"/>
        <v>4503057</v>
      </c>
      <c r="K5" s="66">
        <f t="shared" si="0"/>
        <v>4782478</v>
      </c>
      <c r="L5" s="66">
        <f t="shared" si="0"/>
        <v>5197602</v>
      </c>
      <c r="M5" s="66">
        <f t="shared" si="0"/>
        <v>14483137</v>
      </c>
      <c r="N5" s="66">
        <f t="shared" si="0"/>
        <v>38155588</v>
      </c>
      <c r="O5" s="66">
        <f t="shared" si="0"/>
        <v>4829804</v>
      </c>
      <c r="P5" s="66">
        <f t="shared" si="0"/>
        <v>26873754</v>
      </c>
      <c r="Q5" s="66">
        <f t="shared" si="0"/>
        <v>69859146</v>
      </c>
      <c r="R5" s="66">
        <f t="shared" si="0"/>
        <v>5667957</v>
      </c>
      <c r="S5" s="66">
        <f t="shared" si="0"/>
        <v>6721490</v>
      </c>
      <c r="T5" s="66">
        <f t="shared" si="0"/>
        <v>1499418</v>
      </c>
      <c r="U5" s="66">
        <f t="shared" si="0"/>
        <v>13888865</v>
      </c>
      <c r="V5" s="66">
        <f t="shared" si="0"/>
        <v>153403404</v>
      </c>
      <c r="W5" s="66">
        <f t="shared" si="0"/>
        <v>102328939</v>
      </c>
      <c r="X5" s="66">
        <f t="shared" si="0"/>
        <v>51074465</v>
      </c>
      <c r="Y5" s="103">
        <f>+IF(W5&lt;&gt;0,+(X5/W5)*100,0)</f>
        <v>49.912043942916284</v>
      </c>
      <c r="Z5" s="119">
        <f>SUM(Z6:Z8)</f>
        <v>102328939</v>
      </c>
    </row>
    <row r="6" spans="1:26" ht="13.5">
      <c r="A6" s="104" t="s">
        <v>74</v>
      </c>
      <c r="B6" s="102"/>
      <c r="C6" s="121"/>
      <c r="D6" s="122">
        <v>20155001</v>
      </c>
      <c r="E6" s="26">
        <v>20155001</v>
      </c>
      <c r="F6" s="26"/>
      <c r="G6" s="26"/>
      <c r="H6" s="26"/>
      <c r="I6" s="26"/>
      <c r="J6" s="26"/>
      <c r="K6" s="26">
        <v>2520</v>
      </c>
      <c r="L6" s="26"/>
      <c r="M6" s="26">
        <v>2520</v>
      </c>
      <c r="N6" s="26">
        <v>2520</v>
      </c>
      <c r="O6" s="26"/>
      <c r="P6" s="26"/>
      <c r="Q6" s="26">
        <v>2520</v>
      </c>
      <c r="R6" s="26"/>
      <c r="S6" s="26">
        <v>2520</v>
      </c>
      <c r="T6" s="26"/>
      <c r="U6" s="26">
        <v>2520</v>
      </c>
      <c r="V6" s="26">
        <v>7560</v>
      </c>
      <c r="W6" s="26">
        <v>20155001</v>
      </c>
      <c r="X6" s="26">
        <v>-20147441</v>
      </c>
      <c r="Y6" s="106">
        <v>-99.96</v>
      </c>
      <c r="Z6" s="121">
        <v>20155001</v>
      </c>
    </row>
    <row r="7" spans="1:26" ht="13.5">
      <c r="A7" s="104" t="s">
        <v>75</v>
      </c>
      <c r="B7" s="102"/>
      <c r="C7" s="123"/>
      <c r="D7" s="124">
        <v>60627039</v>
      </c>
      <c r="E7" s="125">
        <v>60627039</v>
      </c>
      <c r="F7" s="125">
        <v>46361894</v>
      </c>
      <c r="G7" s="125">
        <v>3833940</v>
      </c>
      <c r="H7" s="125">
        <v>4976422</v>
      </c>
      <c r="I7" s="125">
        <v>55172256</v>
      </c>
      <c r="J7" s="125">
        <v>4503057</v>
      </c>
      <c r="K7" s="125">
        <v>4779958</v>
      </c>
      <c r="L7" s="125">
        <v>5197602</v>
      </c>
      <c r="M7" s="125">
        <v>14480617</v>
      </c>
      <c r="N7" s="125">
        <v>38153068</v>
      </c>
      <c r="O7" s="125">
        <v>4829804</v>
      </c>
      <c r="P7" s="125">
        <v>26873754</v>
      </c>
      <c r="Q7" s="125">
        <v>69856626</v>
      </c>
      <c r="R7" s="125">
        <v>5667957</v>
      </c>
      <c r="S7" s="125">
        <v>6718970</v>
      </c>
      <c r="T7" s="125">
        <v>1499418</v>
      </c>
      <c r="U7" s="125">
        <v>13886345</v>
      </c>
      <c r="V7" s="125">
        <v>153395844</v>
      </c>
      <c r="W7" s="125">
        <v>60627039</v>
      </c>
      <c r="X7" s="125">
        <v>92768805</v>
      </c>
      <c r="Y7" s="107">
        <v>153.02</v>
      </c>
      <c r="Z7" s="123">
        <v>60627039</v>
      </c>
    </row>
    <row r="8" spans="1:26" ht="13.5">
      <c r="A8" s="104" t="s">
        <v>76</v>
      </c>
      <c r="B8" s="102"/>
      <c r="C8" s="121"/>
      <c r="D8" s="122">
        <v>21546899</v>
      </c>
      <c r="E8" s="26">
        <v>21546899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21546899</v>
      </c>
      <c r="X8" s="26">
        <v>-21546899</v>
      </c>
      <c r="Y8" s="106">
        <v>-100</v>
      </c>
      <c r="Z8" s="121">
        <v>21546899</v>
      </c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39548751</v>
      </c>
      <c r="E9" s="66">
        <f t="shared" si="1"/>
        <v>39548751</v>
      </c>
      <c r="F9" s="66">
        <f t="shared" si="1"/>
        <v>675590</v>
      </c>
      <c r="G9" s="66">
        <f t="shared" si="1"/>
        <v>856919</v>
      </c>
      <c r="H9" s="66">
        <f t="shared" si="1"/>
        <v>914168</v>
      </c>
      <c r="I9" s="66">
        <f t="shared" si="1"/>
        <v>2446677</v>
      </c>
      <c r="J9" s="66">
        <f t="shared" si="1"/>
        <v>933078</v>
      </c>
      <c r="K9" s="66">
        <f t="shared" si="1"/>
        <v>918659</v>
      </c>
      <c r="L9" s="66">
        <f t="shared" si="1"/>
        <v>772885</v>
      </c>
      <c r="M9" s="66">
        <f t="shared" si="1"/>
        <v>2624622</v>
      </c>
      <c r="N9" s="66">
        <f t="shared" si="1"/>
        <v>1053447</v>
      </c>
      <c r="O9" s="66">
        <f t="shared" si="1"/>
        <v>846886</v>
      </c>
      <c r="P9" s="66">
        <f t="shared" si="1"/>
        <v>898699</v>
      </c>
      <c r="Q9" s="66">
        <f t="shared" si="1"/>
        <v>2799032</v>
      </c>
      <c r="R9" s="66">
        <f t="shared" si="1"/>
        <v>725675</v>
      </c>
      <c r="S9" s="66">
        <f t="shared" si="1"/>
        <v>834108</v>
      </c>
      <c r="T9" s="66">
        <f t="shared" si="1"/>
        <v>882059</v>
      </c>
      <c r="U9" s="66">
        <f t="shared" si="1"/>
        <v>2441842</v>
      </c>
      <c r="V9" s="66">
        <f t="shared" si="1"/>
        <v>10312173</v>
      </c>
      <c r="W9" s="66">
        <f t="shared" si="1"/>
        <v>39548751</v>
      </c>
      <c r="X9" s="66">
        <f t="shared" si="1"/>
        <v>-29236578</v>
      </c>
      <c r="Y9" s="103">
        <f>+IF(W9&lt;&gt;0,+(X9/W9)*100,0)</f>
        <v>-73.92541423115992</v>
      </c>
      <c r="Z9" s="119">
        <f>SUM(Z10:Z14)</f>
        <v>39548751</v>
      </c>
    </row>
    <row r="10" spans="1:26" ht="13.5">
      <c r="A10" s="104" t="s">
        <v>78</v>
      </c>
      <c r="B10" s="102"/>
      <c r="C10" s="121"/>
      <c r="D10" s="122">
        <v>39548751</v>
      </c>
      <c r="E10" s="26">
        <v>39548751</v>
      </c>
      <c r="F10" s="26">
        <v>675590</v>
      </c>
      <c r="G10" s="26">
        <v>856919</v>
      </c>
      <c r="H10" s="26">
        <v>914168</v>
      </c>
      <c r="I10" s="26">
        <v>2446677</v>
      </c>
      <c r="J10" s="26">
        <v>933078</v>
      </c>
      <c r="K10" s="26">
        <v>918659</v>
      </c>
      <c r="L10" s="26">
        <v>772885</v>
      </c>
      <c r="M10" s="26">
        <v>2624622</v>
      </c>
      <c r="N10" s="26">
        <v>1053447</v>
      </c>
      <c r="O10" s="26">
        <v>846886</v>
      </c>
      <c r="P10" s="26">
        <v>898699</v>
      </c>
      <c r="Q10" s="26">
        <v>2799032</v>
      </c>
      <c r="R10" s="26">
        <v>725675</v>
      </c>
      <c r="S10" s="26">
        <v>834108</v>
      </c>
      <c r="T10" s="26">
        <v>882059</v>
      </c>
      <c r="U10" s="26">
        <v>2441842</v>
      </c>
      <c r="V10" s="26">
        <v>10312173</v>
      </c>
      <c r="W10" s="26">
        <v>39548751</v>
      </c>
      <c r="X10" s="26">
        <v>-29236578</v>
      </c>
      <c r="Y10" s="106">
        <v>-73.93</v>
      </c>
      <c r="Z10" s="121">
        <v>39548751</v>
      </c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>
        <v>0</v>
      </c>
      <c r="Z11" s="121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>
        <v>0</v>
      </c>
      <c r="Z12" s="121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95644055</v>
      </c>
      <c r="E15" s="66">
        <f t="shared" si="2"/>
        <v>95644055</v>
      </c>
      <c r="F15" s="66">
        <f t="shared" si="2"/>
        <v>5944268</v>
      </c>
      <c r="G15" s="66">
        <f t="shared" si="2"/>
        <v>2908157</v>
      </c>
      <c r="H15" s="66">
        <f t="shared" si="2"/>
        <v>3940265</v>
      </c>
      <c r="I15" s="66">
        <f t="shared" si="2"/>
        <v>12792690</v>
      </c>
      <c r="J15" s="66">
        <f t="shared" si="2"/>
        <v>2347458</v>
      </c>
      <c r="K15" s="66">
        <f t="shared" si="2"/>
        <v>5390541</v>
      </c>
      <c r="L15" s="66">
        <f t="shared" si="2"/>
        <v>6260699</v>
      </c>
      <c r="M15" s="66">
        <f t="shared" si="2"/>
        <v>13998698</v>
      </c>
      <c r="N15" s="66">
        <f t="shared" si="2"/>
        <v>4753429</v>
      </c>
      <c r="O15" s="66">
        <f t="shared" si="2"/>
        <v>5421263</v>
      </c>
      <c r="P15" s="66">
        <f t="shared" si="2"/>
        <v>10429235</v>
      </c>
      <c r="Q15" s="66">
        <f t="shared" si="2"/>
        <v>20603927</v>
      </c>
      <c r="R15" s="66">
        <f t="shared" si="2"/>
        <v>3951464</v>
      </c>
      <c r="S15" s="66">
        <f t="shared" si="2"/>
        <v>5824424</v>
      </c>
      <c r="T15" s="66">
        <f t="shared" si="2"/>
        <v>2298497</v>
      </c>
      <c r="U15" s="66">
        <f t="shared" si="2"/>
        <v>12074385</v>
      </c>
      <c r="V15" s="66">
        <f t="shared" si="2"/>
        <v>59469700</v>
      </c>
      <c r="W15" s="66">
        <f t="shared" si="2"/>
        <v>95644055</v>
      </c>
      <c r="X15" s="66">
        <f t="shared" si="2"/>
        <v>-36174355</v>
      </c>
      <c r="Y15" s="103">
        <f>+IF(W15&lt;&gt;0,+(X15/W15)*100,0)</f>
        <v>-37.821854165426174</v>
      </c>
      <c r="Z15" s="119">
        <f>SUM(Z16:Z18)</f>
        <v>95644055</v>
      </c>
    </row>
    <row r="16" spans="1:26" ht="13.5">
      <c r="A16" s="104" t="s">
        <v>84</v>
      </c>
      <c r="B16" s="102"/>
      <c r="C16" s="121"/>
      <c r="D16" s="122">
        <v>22427680</v>
      </c>
      <c r="E16" s="26">
        <v>22427680</v>
      </c>
      <c r="F16" s="26">
        <v>2380</v>
      </c>
      <c r="G16" s="26">
        <v>3950</v>
      </c>
      <c r="H16" s="26">
        <v>4043</v>
      </c>
      <c r="I16" s="26">
        <v>10373</v>
      </c>
      <c r="J16" s="26">
        <v>5612</v>
      </c>
      <c r="K16" s="26">
        <v>9853</v>
      </c>
      <c r="L16" s="26">
        <v>6134</v>
      </c>
      <c r="M16" s="26">
        <v>21599</v>
      </c>
      <c r="N16" s="26">
        <v>6150</v>
      </c>
      <c r="O16" s="26">
        <v>6887</v>
      </c>
      <c r="P16" s="26">
        <v>6531</v>
      </c>
      <c r="Q16" s="26">
        <v>19568</v>
      </c>
      <c r="R16" s="26">
        <v>3659</v>
      </c>
      <c r="S16" s="26">
        <v>83117</v>
      </c>
      <c r="T16" s="26"/>
      <c r="U16" s="26">
        <v>86776</v>
      </c>
      <c r="V16" s="26">
        <v>138316</v>
      </c>
      <c r="W16" s="26">
        <v>22427680</v>
      </c>
      <c r="X16" s="26">
        <v>-22289364</v>
      </c>
      <c r="Y16" s="106">
        <v>-99.38</v>
      </c>
      <c r="Z16" s="121">
        <v>22427680</v>
      </c>
    </row>
    <row r="17" spans="1:26" ht="13.5">
      <c r="A17" s="104" t="s">
        <v>85</v>
      </c>
      <c r="B17" s="102"/>
      <c r="C17" s="121"/>
      <c r="D17" s="122">
        <v>73216375</v>
      </c>
      <c r="E17" s="26">
        <v>73216375</v>
      </c>
      <c r="F17" s="26">
        <v>5941888</v>
      </c>
      <c r="G17" s="26">
        <v>2904207</v>
      </c>
      <c r="H17" s="26">
        <v>3936222</v>
      </c>
      <c r="I17" s="26">
        <v>12782317</v>
      </c>
      <c r="J17" s="26">
        <v>2341846</v>
      </c>
      <c r="K17" s="26">
        <v>5380688</v>
      </c>
      <c r="L17" s="26">
        <v>6254565</v>
      </c>
      <c r="M17" s="26">
        <v>13977099</v>
      </c>
      <c r="N17" s="26">
        <v>4747279</v>
      </c>
      <c r="O17" s="26">
        <v>5414376</v>
      </c>
      <c r="P17" s="26">
        <v>10422704</v>
      </c>
      <c r="Q17" s="26">
        <v>20584359</v>
      </c>
      <c r="R17" s="26">
        <v>3947805</v>
      </c>
      <c r="S17" s="26">
        <v>5741307</v>
      </c>
      <c r="T17" s="26">
        <v>2298497</v>
      </c>
      <c r="U17" s="26">
        <v>11987609</v>
      </c>
      <c r="V17" s="26">
        <v>59331384</v>
      </c>
      <c r="W17" s="26">
        <v>73216375</v>
      </c>
      <c r="X17" s="26">
        <v>-13884991</v>
      </c>
      <c r="Y17" s="106">
        <v>-18.96</v>
      </c>
      <c r="Z17" s="121">
        <v>73216375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0</v>
      </c>
      <c r="E19" s="66">
        <f t="shared" si="3"/>
        <v>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0</v>
      </c>
      <c r="L19" s="66">
        <f t="shared" si="3"/>
        <v>0</v>
      </c>
      <c r="M19" s="66">
        <f t="shared" si="3"/>
        <v>0</v>
      </c>
      <c r="N19" s="66">
        <f t="shared" si="3"/>
        <v>0</v>
      </c>
      <c r="O19" s="66">
        <f t="shared" si="3"/>
        <v>0</v>
      </c>
      <c r="P19" s="66">
        <f t="shared" si="3"/>
        <v>0</v>
      </c>
      <c r="Q19" s="66">
        <f t="shared" si="3"/>
        <v>0</v>
      </c>
      <c r="R19" s="66">
        <f t="shared" si="3"/>
        <v>0</v>
      </c>
      <c r="S19" s="66">
        <f t="shared" si="3"/>
        <v>0</v>
      </c>
      <c r="T19" s="66">
        <f t="shared" si="3"/>
        <v>0</v>
      </c>
      <c r="U19" s="66">
        <f t="shared" si="3"/>
        <v>0</v>
      </c>
      <c r="V19" s="66">
        <f t="shared" si="3"/>
        <v>0</v>
      </c>
      <c r="W19" s="66">
        <f t="shared" si="3"/>
        <v>0</v>
      </c>
      <c r="X19" s="66">
        <f t="shared" si="3"/>
        <v>0</v>
      </c>
      <c r="Y19" s="103">
        <f>+IF(W19&lt;&gt;0,+(X19/W19)*100,0)</f>
        <v>0</v>
      </c>
      <c r="Z19" s="119">
        <f>SUM(Z20:Z23)</f>
        <v>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>
        <v>0</v>
      </c>
      <c r="Z20" s="121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>
        <v>0</v>
      </c>
      <c r="Z21" s="121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>
        <v>0</v>
      </c>
      <c r="Z22" s="123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>
        <v>0</v>
      </c>
      <c r="Z23" s="121"/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0</v>
      </c>
      <c r="D25" s="139">
        <f t="shared" si="4"/>
        <v>237521745</v>
      </c>
      <c r="E25" s="39">
        <f t="shared" si="4"/>
        <v>237521745</v>
      </c>
      <c r="F25" s="39">
        <f t="shared" si="4"/>
        <v>52981752</v>
      </c>
      <c r="G25" s="39">
        <f t="shared" si="4"/>
        <v>7599016</v>
      </c>
      <c r="H25" s="39">
        <f t="shared" si="4"/>
        <v>9830855</v>
      </c>
      <c r="I25" s="39">
        <f t="shared" si="4"/>
        <v>70411623</v>
      </c>
      <c r="J25" s="39">
        <f t="shared" si="4"/>
        <v>7783593</v>
      </c>
      <c r="K25" s="39">
        <f t="shared" si="4"/>
        <v>11091678</v>
      </c>
      <c r="L25" s="39">
        <f t="shared" si="4"/>
        <v>12231186</v>
      </c>
      <c r="M25" s="39">
        <f t="shared" si="4"/>
        <v>31106457</v>
      </c>
      <c r="N25" s="39">
        <f t="shared" si="4"/>
        <v>43962464</v>
      </c>
      <c r="O25" s="39">
        <f t="shared" si="4"/>
        <v>11097953</v>
      </c>
      <c r="P25" s="39">
        <f t="shared" si="4"/>
        <v>38201688</v>
      </c>
      <c r="Q25" s="39">
        <f t="shared" si="4"/>
        <v>93262105</v>
      </c>
      <c r="R25" s="39">
        <f t="shared" si="4"/>
        <v>10345096</v>
      </c>
      <c r="S25" s="39">
        <f t="shared" si="4"/>
        <v>13380022</v>
      </c>
      <c r="T25" s="39">
        <f t="shared" si="4"/>
        <v>4679974</v>
      </c>
      <c r="U25" s="39">
        <f t="shared" si="4"/>
        <v>28405092</v>
      </c>
      <c r="V25" s="39">
        <f t="shared" si="4"/>
        <v>223185277</v>
      </c>
      <c r="W25" s="39">
        <f t="shared" si="4"/>
        <v>237521745</v>
      </c>
      <c r="X25" s="39">
        <f t="shared" si="4"/>
        <v>-14336468</v>
      </c>
      <c r="Y25" s="140">
        <f>+IF(W25&lt;&gt;0,+(X25/W25)*100,0)</f>
        <v>-6.035854948775322</v>
      </c>
      <c r="Z25" s="138">
        <f>+Z5+Z9+Z15+Z19+Z24</f>
        <v>237521745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0</v>
      </c>
      <c r="D28" s="120">
        <f t="shared" si="5"/>
        <v>85468470</v>
      </c>
      <c r="E28" s="66">
        <f t="shared" si="5"/>
        <v>85468470</v>
      </c>
      <c r="F28" s="66">
        <f t="shared" si="5"/>
        <v>2117472</v>
      </c>
      <c r="G28" s="66">
        <f t="shared" si="5"/>
        <v>3463388</v>
      </c>
      <c r="H28" s="66">
        <f t="shared" si="5"/>
        <v>3780081</v>
      </c>
      <c r="I28" s="66">
        <f t="shared" si="5"/>
        <v>9360941</v>
      </c>
      <c r="J28" s="66">
        <f t="shared" si="5"/>
        <v>3559713</v>
      </c>
      <c r="K28" s="66">
        <f t="shared" si="5"/>
        <v>3819578</v>
      </c>
      <c r="L28" s="66">
        <f t="shared" si="5"/>
        <v>4321562</v>
      </c>
      <c r="M28" s="66">
        <f t="shared" si="5"/>
        <v>11700853</v>
      </c>
      <c r="N28" s="66">
        <f t="shared" si="5"/>
        <v>6409480</v>
      </c>
      <c r="O28" s="66">
        <f t="shared" si="5"/>
        <v>4094062</v>
      </c>
      <c r="P28" s="66">
        <f t="shared" si="5"/>
        <v>5425456</v>
      </c>
      <c r="Q28" s="66">
        <f t="shared" si="5"/>
        <v>15928998</v>
      </c>
      <c r="R28" s="66">
        <f t="shared" si="5"/>
        <v>4798428</v>
      </c>
      <c r="S28" s="66">
        <f t="shared" si="5"/>
        <v>5288756</v>
      </c>
      <c r="T28" s="66">
        <f t="shared" si="5"/>
        <v>5909724</v>
      </c>
      <c r="U28" s="66">
        <f t="shared" si="5"/>
        <v>15996908</v>
      </c>
      <c r="V28" s="66">
        <f t="shared" si="5"/>
        <v>52987700</v>
      </c>
      <c r="W28" s="66">
        <f t="shared" si="5"/>
        <v>85468470</v>
      </c>
      <c r="X28" s="66">
        <f t="shared" si="5"/>
        <v>-32480770</v>
      </c>
      <c r="Y28" s="103">
        <f>+IF(W28&lt;&gt;0,+(X28/W28)*100,0)</f>
        <v>-38.003219198846075</v>
      </c>
      <c r="Z28" s="119">
        <f>SUM(Z29:Z31)</f>
        <v>85468470</v>
      </c>
    </row>
    <row r="29" spans="1:26" ht="13.5">
      <c r="A29" s="104" t="s">
        <v>74</v>
      </c>
      <c r="B29" s="102"/>
      <c r="C29" s="121"/>
      <c r="D29" s="122">
        <v>19715001</v>
      </c>
      <c r="E29" s="26">
        <v>19715001</v>
      </c>
      <c r="F29" s="26">
        <v>1056002</v>
      </c>
      <c r="G29" s="26">
        <v>1038210</v>
      </c>
      <c r="H29" s="26">
        <v>1374168</v>
      </c>
      <c r="I29" s="26">
        <v>3468380</v>
      </c>
      <c r="J29" s="26">
        <v>1150551</v>
      </c>
      <c r="K29" s="26">
        <v>1229207</v>
      </c>
      <c r="L29" s="26">
        <v>1328280</v>
      </c>
      <c r="M29" s="26">
        <v>3708038</v>
      </c>
      <c r="N29" s="26">
        <v>4210589</v>
      </c>
      <c r="O29" s="26">
        <v>1346601</v>
      </c>
      <c r="P29" s="26">
        <v>1441569</v>
      </c>
      <c r="Q29" s="26">
        <v>6998759</v>
      </c>
      <c r="R29" s="26">
        <v>1991933</v>
      </c>
      <c r="S29" s="26">
        <v>1401718</v>
      </c>
      <c r="T29" s="26">
        <v>1768064</v>
      </c>
      <c r="U29" s="26">
        <v>5161715</v>
      </c>
      <c r="V29" s="26">
        <v>19336892</v>
      </c>
      <c r="W29" s="26">
        <v>19715001</v>
      </c>
      <c r="X29" s="26">
        <v>-378109</v>
      </c>
      <c r="Y29" s="106">
        <v>-1.92</v>
      </c>
      <c r="Z29" s="121">
        <v>19715001</v>
      </c>
    </row>
    <row r="30" spans="1:26" ht="13.5">
      <c r="A30" s="104" t="s">
        <v>75</v>
      </c>
      <c r="B30" s="102"/>
      <c r="C30" s="123"/>
      <c r="D30" s="124">
        <v>48623863</v>
      </c>
      <c r="E30" s="125">
        <v>48623863</v>
      </c>
      <c r="F30" s="125">
        <v>1061470</v>
      </c>
      <c r="G30" s="125">
        <v>2425178</v>
      </c>
      <c r="H30" s="125">
        <v>2405913</v>
      </c>
      <c r="I30" s="125">
        <v>5892561</v>
      </c>
      <c r="J30" s="125">
        <v>2409162</v>
      </c>
      <c r="K30" s="125">
        <v>2590371</v>
      </c>
      <c r="L30" s="125">
        <v>2993282</v>
      </c>
      <c r="M30" s="125">
        <v>7992815</v>
      </c>
      <c r="N30" s="125">
        <v>2198891</v>
      </c>
      <c r="O30" s="125">
        <v>2747461</v>
      </c>
      <c r="P30" s="125">
        <v>3983887</v>
      </c>
      <c r="Q30" s="125">
        <v>8930239</v>
      </c>
      <c r="R30" s="125">
        <v>2806495</v>
      </c>
      <c r="S30" s="125">
        <v>3887038</v>
      </c>
      <c r="T30" s="125">
        <v>4141660</v>
      </c>
      <c r="U30" s="125">
        <v>10835193</v>
      </c>
      <c r="V30" s="125">
        <v>33650808</v>
      </c>
      <c r="W30" s="125">
        <v>48623863</v>
      </c>
      <c r="X30" s="125">
        <v>-14973055</v>
      </c>
      <c r="Y30" s="107">
        <v>-30.79</v>
      </c>
      <c r="Z30" s="123">
        <v>48623863</v>
      </c>
    </row>
    <row r="31" spans="1:26" ht="13.5">
      <c r="A31" s="104" t="s">
        <v>76</v>
      </c>
      <c r="B31" s="102"/>
      <c r="C31" s="121"/>
      <c r="D31" s="122">
        <v>17129606</v>
      </c>
      <c r="E31" s="26">
        <v>17129606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>
        <v>17129606</v>
      </c>
      <c r="X31" s="26">
        <v>-17129606</v>
      </c>
      <c r="Y31" s="106">
        <v>-100</v>
      </c>
      <c r="Z31" s="121">
        <v>17129606</v>
      </c>
    </row>
    <row r="32" spans="1:26" ht="13.5">
      <c r="A32" s="101" t="s">
        <v>77</v>
      </c>
      <c r="B32" s="102"/>
      <c r="C32" s="119">
        <f aca="true" t="shared" si="6" ref="C32:X32">SUM(C33:C37)</f>
        <v>0</v>
      </c>
      <c r="D32" s="120">
        <f t="shared" si="6"/>
        <v>17390350</v>
      </c>
      <c r="E32" s="66">
        <f t="shared" si="6"/>
        <v>17390350</v>
      </c>
      <c r="F32" s="66">
        <f t="shared" si="6"/>
        <v>746354</v>
      </c>
      <c r="G32" s="66">
        <f t="shared" si="6"/>
        <v>779253</v>
      </c>
      <c r="H32" s="66">
        <f t="shared" si="6"/>
        <v>803896</v>
      </c>
      <c r="I32" s="66">
        <f t="shared" si="6"/>
        <v>2329503</v>
      </c>
      <c r="J32" s="66">
        <f t="shared" si="6"/>
        <v>857712</v>
      </c>
      <c r="K32" s="66">
        <f t="shared" si="6"/>
        <v>784196</v>
      </c>
      <c r="L32" s="66">
        <f t="shared" si="6"/>
        <v>1101059</v>
      </c>
      <c r="M32" s="66">
        <f t="shared" si="6"/>
        <v>2742967</v>
      </c>
      <c r="N32" s="66">
        <f t="shared" si="6"/>
        <v>916050</v>
      </c>
      <c r="O32" s="66">
        <f t="shared" si="6"/>
        <v>920530</v>
      </c>
      <c r="P32" s="66">
        <f t="shared" si="6"/>
        <v>975239</v>
      </c>
      <c r="Q32" s="66">
        <f t="shared" si="6"/>
        <v>2811819</v>
      </c>
      <c r="R32" s="66">
        <f t="shared" si="6"/>
        <v>1073502</v>
      </c>
      <c r="S32" s="66">
        <f t="shared" si="6"/>
        <v>939477</v>
      </c>
      <c r="T32" s="66">
        <f t="shared" si="6"/>
        <v>1368844</v>
      </c>
      <c r="U32" s="66">
        <f t="shared" si="6"/>
        <v>3381823</v>
      </c>
      <c r="V32" s="66">
        <f t="shared" si="6"/>
        <v>11266112</v>
      </c>
      <c r="W32" s="66">
        <f t="shared" si="6"/>
        <v>17390350</v>
      </c>
      <c r="X32" s="66">
        <f t="shared" si="6"/>
        <v>-6124238</v>
      </c>
      <c r="Y32" s="103">
        <f>+IF(W32&lt;&gt;0,+(X32/W32)*100,0)</f>
        <v>-35.21630099451708</v>
      </c>
      <c r="Z32" s="119">
        <f>SUM(Z33:Z37)</f>
        <v>17390350</v>
      </c>
    </row>
    <row r="33" spans="1:26" ht="13.5">
      <c r="A33" s="104" t="s">
        <v>78</v>
      </c>
      <c r="B33" s="102"/>
      <c r="C33" s="121"/>
      <c r="D33" s="122">
        <v>17390350</v>
      </c>
      <c r="E33" s="26">
        <v>17390350</v>
      </c>
      <c r="F33" s="26">
        <v>746354</v>
      </c>
      <c r="G33" s="26">
        <v>779253</v>
      </c>
      <c r="H33" s="26">
        <v>803896</v>
      </c>
      <c r="I33" s="26">
        <v>2329503</v>
      </c>
      <c r="J33" s="26">
        <v>857712</v>
      </c>
      <c r="K33" s="26">
        <v>784196</v>
      </c>
      <c r="L33" s="26">
        <v>1101059</v>
      </c>
      <c r="M33" s="26">
        <v>2742967</v>
      </c>
      <c r="N33" s="26">
        <v>916050</v>
      </c>
      <c r="O33" s="26">
        <v>920530</v>
      </c>
      <c r="P33" s="26">
        <v>975239</v>
      </c>
      <c r="Q33" s="26">
        <v>2811819</v>
      </c>
      <c r="R33" s="26">
        <v>1073502</v>
      </c>
      <c r="S33" s="26">
        <v>939477</v>
      </c>
      <c r="T33" s="26">
        <v>1368844</v>
      </c>
      <c r="U33" s="26">
        <v>3381823</v>
      </c>
      <c r="V33" s="26">
        <v>11266112</v>
      </c>
      <c r="W33" s="26">
        <v>17390350</v>
      </c>
      <c r="X33" s="26">
        <v>-6124238</v>
      </c>
      <c r="Y33" s="106">
        <v>-35.22</v>
      </c>
      <c r="Z33" s="121">
        <v>17390350</v>
      </c>
    </row>
    <row r="34" spans="1:26" ht="13.5">
      <c r="A34" s="104" t="s">
        <v>79</v>
      </c>
      <c r="B34" s="102"/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>
        <v>0</v>
      </c>
      <c r="Z34" s="121"/>
    </row>
    <row r="35" spans="1:26" ht="13.5">
      <c r="A35" s="104" t="s">
        <v>80</v>
      </c>
      <c r="B35" s="102"/>
      <c r="C35" s="121"/>
      <c r="D35" s="12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>
        <v>0</v>
      </c>
      <c r="Z35" s="121"/>
    </row>
    <row r="36" spans="1:26" ht="13.5">
      <c r="A36" s="104" t="s">
        <v>81</v>
      </c>
      <c r="B36" s="102"/>
      <c r="C36" s="121"/>
      <c r="D36" s="12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>
        <v>0</v>
      </c>
      <c r="Z36" s="121"/>
    </row>
    <row r="37" spans="1:26" ht="13.5">
      <c r="A37" s="104" t="s">
        <v>82</v>
      </c>
      <c r="B37" s="102"/>
      <c r="C37" s="123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0</v>
      </c>
      <c r="D38" s="120">
        <f t="shared" si="7"/>
        <v>27278139</v>
      </c>
      <c r="E38" s="66">
        <f t="shared" si="7"/>
        <v>27278139</v>
      </c>
      <c r="F38" s="66">
        <f t="shared" si="7"/>
        <v>755086</v>
      </c>
      <c r="G38" s="66">
        <f t="shared" si="7"/>
        <v>1160521</v>
      </c>
      <c r="H38" s="66">
        <f t="shared" si="7"/>
        <v>1433049</v>
      </c>
      <c r="I38" s="66">
        <f t="shared" si="7"/>
        <v>3348656</v>
      </c>
      <c r="J38" s="66">
        <f t="shared" si="7"/>
        <v>1789911</v>
      </c>
      <c r="K38" s="66">
        <f t="shared" si="7"/>
        <v>865635</v>
      </c>
      <c r="L38" s="66">
        <f t="shared" si="7"/>
        <v>1879210</v>
      </c>
      <c r="M38" s="66">
        <f t="shared" si="7"/>
        <v>4534756</v>
      </c>
      <c r="N38" s="66">
        <f t="shared" si="7"/>
        <v>1443742</v>
      </c>
      <c r="O38" s="66">
        <f t="shared" si="7"/>
        <v>1552510</v>
      </c>
      <c r="P38" s="66">
        <f t="shared" si="7"/>
        <v>1501051</v>
      </c>
      <c r="Q38" s="66">
        <f t="shared" si="7"/>
        <v>4497303</v>
      </c>
      <c r="R38" s="66">
        <f t="shared" si="7"/>
        <v>1222979</v>
      </c>
      <c r="S38" s="66">
        <f t="shared" si="7"/>
        <v>2090070</v>
      </c>
      <c r="T38" s="66">
        <f t="shared" si="7"/>
        <v>1794912</v>
      </c>
      <c r="U38" s="66">
        <f t="shared" si="7"/>
        <v>5107961</v>
      </c>
      <c r="V38" s="66">
        <f t="shared" si="7"/>
        <v>17488676</v>
      </c>
      <c r="W38" s="66">
        <f t="shared" si="7"/>
        <v>27278139</v>
      </c>
      <c r="X38" s="66">
        <f t="shared" si="7"/>
        <v>-9789463</v>
      </c>
      <c r="Y38" s="103">
        <f>+IF(W38&lt;&gt;0,+(X38/W38)*100,0)</f>
        <v>-35.88757649486279</v>
      </c>
      <c r="Z38" s="119">
        <f>SUM(Z39:Z41)</f>
        <v>27278139</v>
      </c>
    </row>
    <row r="39" spans="1:26" ht="13.5">
      <c r="A39" s="104" t="s">
        <v>84</v>
      </c>
      <c r="B39" s="102"/>
      <c r="C39" s="121"/>
      <c r="D39" s="122">
        <v>6748136</v>
      </c>
      <c r="E39" s="26">
        <v>6748136</v>
      </c>
      <c r="F39" s="26">
        <v>182725</v>
      </c>
      <c r="G39" s="26">
        <v>273271</v>
      </c>
      <c r="H39" s="26">
        <v>273389</v>
      </c>
      <c r="I39" s="26">
        <v>729385</v>
      </c>
      <c r="J39" s="26">
        <v>307057</v>
      </c>
      <c r="K39" s="26">
        <v>317752</v>
      </c>
      <c r="L39" s="26">
        <v>361303</v>
      </c>
      <c r="M39" s="26">
        <v>986112</v>
      </c>
      <c r="N39" s="26">
        <v>381348</v>
      </c>
      <c r="O39" s="26">
        <v>360562</v>
      </c>
      <c r="P39" s="26">
        <v>356835</v>
      </c>
      <c r="Q39" s="26">
        <v>1098745</v>
      </c>
      <c r="R39" s="26">
        <v>359384</v>
      </c>
      <c r="S39" s="26">
        <v>661648</v>
      </c>
      <c r="T39" s="26">
        <v>467363</v>
      </c>
      <c r="U39" s="26">
        <v>1488395</v>
      </c>
      <c r="V39" s="26">
        <v>4302637</v>
      </c>
      <c r="W39" s="26">
        <v>6748136</v>
      </c>
      <c r="X39" s="26">
        <v>-2445499</v>
      </c>
      <c r="Y39" s="106">
        <v>-36.24</v>
      </c>
      <c r="Z39" s="121">
        <v>6748136</v>
      </c>
    </row>
    <row r="40" spans="1:26" ht="13.5">
      <c r="A40" s="104" t="s">
        <v>85</v>
      </c>
      <c r="B40" s="102"/>
      <c r="C40" s="121"/>
      <c r="D40" s="122">
        <v>20530003</v>
      </c>
      <c r="E40" s="26">
        <v>20530003</v>
      </c>
      <c r="F40" s="26">
        <v>572361</v>
      </c>
      <c r="G40" s="26">
        <v>887250</v>
      </c>
      <c r="H40" s="26">
        <v>1159660</v>
      </c>
      <c r="I40" s="26">
        <v>2619271</v>
      </c>
      <c r="J40" s="26">
        <v>1482854</v>
      </c>
      <c r="K40" s="26">
        <v>547883</v>
      </c>
      <c r="L40" s="26">
        <v>1517907</v>
      </c>
      <c r="M40" s="26">
        <v>3548644</v>
      </c>
      <c r="N40" s="26">
        <v>1062394</v>
      </c>
      <c r="O40" s="26">
        <v>1191948</v>
      </c>
      <c r="P40" s="26">
        <v>1144216</v>
      </c>
      <c r="Q40" s="26">
        <v>3398558</v>
      </c>
      <c r="R40" s="26">
        <v>863595</v>
      </c>
      <c r="S40" s="26">
        <v>1428422</v>
      </c>
      <c r="T40" s="26">
        <v>1327549</v>
      </c>
      <c r="U40" s="26">
        <v>3619566</v>
      </c>
      <c r="V40" s="26">
        <v>13186039</v>
      </c>
      <c r="W40" s="26">
        <v>20530003</v>
      </c>
      <c r="X40" s="26">
        <v>-7343964</v>
      </c>
      <c r="Y40" s="106">
        <v>-35.77</v>
      </c>
      <c r="Z40" s="121">
        <v>20530003</v>
      </c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0</v>
      </c>
      <c r="D42" s="120">
        <f t="shared" si="8"/>
        <v>0</v>
      </c>
      <c r="E42" s="66">
        <f t="shared" si="8"/>
        <v>0</v>
      </c>
      <c r="F42" s="66">
        <f t="shared" si="8"/>
        <v>0</v>
      </c>
      <c r="G42" s="66">
        <f t="shared" si="8"/>
        <v>0</v>
      </c>
      <c r="H42" s="66">
        <f t="shared" si="8"/>
        <v>0</v>
      </c>
      <c r="I42" s="66">
        <f t="shared" si="8"/>
        <v>0</v>
      </c>
      <c r="J42" s="66">
        <f t="shared" si="8"/>
        <v>0</v>
      </c>
      <c r="K42" s="66">
        <f t="shared" si="8"/>
        <v>0</v>
      </c>
      <c r="L42" s="66">
        <f t="shared" si="8"/>
        <v>0</v>
      </c>
      <c r="M42" s="66">
        <f t="shared" si="8"/>
        <v>0</v>
      </c>
      <c r="N42" s="66">
        <f t="shared" si="8"/>
        <v>0</v>
      </c>
      <c r="O42" s="66">
        <f t="shared" si="8"/>
        <v>0</v>
      </c>
      <c r="P42" s="66">
        <f t="shared" si="8"/>
        <v>0</v>
      </c>
      <c r="Q42" s="66">
        <f t="shared" si="8"/>
        <v>0</v>
      </c>
      <c r="R42" s="66">
        <f t="shared" si="8"/>
        <v>0</v>
      </c>
      <c r="S42" s="66">
        <f t="shared" si="8"/>
        <v>0</v>
      </c>
      <c r="T42" s="66">
        <f t="shared" si="8"/>
        <v>0</v>
      </c>
      <c r="U42" s="66">
        <f t="shared" si="8"/>
        <v>0</v>
      </c>
      <c r="V42" s="66">
        <f t="shared" si="8"/>
        <v>0</v>
      </c>
      <c r="W42" s="66">
        <f t="shared" si="8"/>
        <v>0</v>
      </c>
      <c r="X42" s="66">
        <f t="shared" si="8"/>
        <v>0</v>
      </c>
      <c r="Y42" s="103">
        <f>+IF(W42&lt;&gt;0,+(X42/W42)*100,0)</f>
        <v>0</v>
      </c>
      <c r="Z42" s="119">
        <f>SUM(Z43:Z46)</f>
        <v>0</v>
      </c>
    </row>
    <row r="43" spans="1:26" ht="13.5">
      <c r="A43" s="104" t="s">
        <v>88</v>
      </c>
      <c r="B43" s="102"/>
      <c r="C43" s="121"/>
      <c r="D43" s="12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6">
        <v>0</v>
      </c>
      <c r="Z43" s="121"/>
    </row>
    <row r="44" spans="1:26" ht="13.5">
      <c r="A44" s="104" t="s">
        <v>89</v>
      </c>
      <c r="B44" s="102"/>
      <c r="C44" s="121"/>
      <c r="D44" s="12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6">
        <v>0</v>
      </c>
      <c r="Z44" s="121"/>
    </row>
    <row r="45" spans="1:26" ht="13.5">
      <c r="A45" s="104" t="s">
        <v>90</v>
      </c>
      <c r="B45" s="102"/>
      <c r="C45" s="123"/>
      <c r="D45" s="124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07">
        <v>0</v>
      </c>
      <c r="Z45" s="123"/>
    </row>
    <row r="46" spans="1:26" ht="13.5">
      <c r="A46" s="104" t="s">
        <v>91</v>
      </c>
      <c r="B46" s="102"/>
      <c r="C46" s="121"/>
      <c r="D46" s="12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6">
        <v>0</v>
      </c>
      <c r="Z46" s="121"/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0</v>
      </c>
      <c r="D48" s="139">
        <f t="shared" si="9"/>
        <v>130136959</v>
      </c>
      <c r="E48" s="39">
        <f t="shared" si="9"/>
        <v>130136959</v>
      </c>
      <c r="F48" s="39">
        <f t="shared" si="9"/>
        <v>3618912</v>
      </c>
      <c r="G48" s="39">
        <f t="shared" si="9"/>
        <v>5403162</v>
      </c>
      <c r="H48" s="39">
        <f t="shared" si="9"/>
        <v>6017026</v>
      </c>
      <c r="I48" s="39">
        <f t="shared" si="9"/>
        <v>15039100</v>
      </c>
      <c r="J48" s="39">
        <f t="shared" si="9"/>
        <v>6207336</v>
      </c>
      <c r="K48" s="39">
        <f t="shared" si="9"/>
        <v>5469409</v>
      </c>
      <c r="L48" s="39">
        <f t="shared" si="9"/>
        <v>7301831</v>
      </c>
      <c r="M48" s="39">
        <f t="shared" si="9"/>
        <v>18978576</v>
      </c>
      <c r="N48" s="39">
        <f t="shared" si="9"/>
        <v>8769272</v>
      </c>
      <c r="O48" s="39">
        <f t="shared" si="9"/>
        <v>6567102</v>
      </c>
      <c r="P48" s="39">
        <f t="shared" si="9"/>
        <v>7901746</v>
      </c>
      <c r="Q48" s="39">
        <f t="shared" si="9"/>
        <v>23238120</v>
      </c>
      <c r="R48" s="39">
        <f t="shared" si="9"/>
        <v>7094909</v>
      </c>
      <c r="S48" s="39">
        <f t="shared" si="9"/>
        <v>8318303</v>
      </c>
      <c r="T48" s="39">
        <f t="shared" si="9"/>
        <v>9073480</v>
      </c>
      <c r="U48" s="39">
        <f t="shared" si="9"/>
        <v>24486692</v>
      </c>
      <c r="V48" s="39">
        <f t="shared" si="9"/>
        <v>81742488</v>
      </c>
      <c r="W48" s="39">
        <f t="shared" si="9"/>
        <v>130136959</v>
      </c>
      <c r="X48" s="39">
        <f t="shared" si="9"/>
        <v>-48394471</v>
      </c>
      <c r="Y48" s="140">
        <f>+IF(W48&lt;&gt;0,+(X48/W48)*100,0)</f>
        <v>-37.187338148880514</v>
      </c>
      <c r="Z48" s="138">
        <f>+Z28+Z32+Z38+Z42+Z47</f>
        <v>130136959</v>
      </c>
    </row>
    <row r="49" spans="1:26" ht="13.5">
      <c r="A49" s="114" t="s">
        <v>48</v>
      </c>
      <c r="B49" s="115"/>
      <c r="C49" s="141">
        <f aca="true" t="shared" si="10" ref="C49:X49">+C25-C48</f>
        <v>0</v>
      </c>
      <c r="D49" s="142">
        <f t="shared" si="10"/>
        <v>107384786</v>
      </c>
      <c r="E49" s="143">
        <f t="shared" si="10"/>
        <v>107384786</v>
      </c>
      <c r="F49" s="143">
        <f t="shared" si="10"/>
        <v>49362840</v>
      </c>
      <c r="G49" s="143">
        <f t="shared" si="10"/>
        <v>2195854</v>
      </c>
      <c r="H49" s="143">
        <f t="shared" si="10"/>
        <v>3813829</v>
      </c>
      <c r="I49" s="143">
        <f t="shared" si="10"/>
        <v>55372523</v>
      </c>
      <c r="J49" s="143">
        <f t="shared" si="10"/>
        <v>1576257</v>
      </c>
      <c r="K49" s="143">
        <f t="shared" si="10"/>
        <v>5622269</v>
      </c>
      <c r="L49" s="143">
        <f t="shared" si="10"/>
        <v>4929355</v>
      </c>
      <c r="M49" s="143">
        <f t="shared" si="10"/>
        <v>12127881</v>
      </c>
      <c r="N49" s="143">
        <f t="shared" si="10"/>
        <v>35193192</v>
      </c>
      <c r="O49" s="143">
        <f t="shared" si="10"/>
        <v>4530851</v>
      </c>
      <c r="P49" s="143">
        <f t="shared" si="10"/>
        <v>30299942</v>
      </c>
      <c r="Q49" s="143">
        <f t="shared" si="10"/>
        <v>70023985</v>
      </c>
      <c r="R49" s="143">
        <f t="shared" si="10"/>
        <v>3250187</v>
      </c>
      <c r="S49" s="143">
        <f t="shared" si="10"/>
        <v>5061719</v>
      </c>
      <c r="T49" s="143">
        <f t="shared" si="10"/>
        <v>-4393506</v>
      </c>
      <c r="U49" s="143">
        <f t="shared" si="10"/>
        <v>3918400</v>
      </c>
      <c r="V49" s="143">
        <f t="shared" si="10"/>
        <v>141442789</v>
      </c>
      <c r="W49" s="143">
        <f>IF(E25=E48,0,W25-W48)</f>
        <v>107384786</v>
      </c>
      <c r="X49" s="143">
        <f t="shared" si="10"/>
        <v>34058003</v>
      </c>
      <c r="Y49" s="144">
        <f>+IF(W49&lt;&gt;0,+(X49/W49)*100,0)</f>
        <v>31.71585498154273</v>
      </c>
      <c r="Z49" s="141">
        <f>+Z25-Z48</f>
        <v>107384786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0</v>
      </c>
      <c r="D5" s="122">
        <v>42700000</v>
      </c>
      <c r="E5" s="26">
        <v>42700000</v>
      </c>
      <c r="F5" s="26">
        <v>3372743</v>
      </c>
      <c r="G5" s="26">
        <v>3346144</v>
      </c>
      <c r="H5" s="26">
        <v>3351573</v>
      </c>
      <c r="I5" s="26">
        <v>10070460</v>
      </c>
      <c r="J5" s="26">
        <v>3294418</v>
      </c>
      <c r="K5" s="26">
        <v>3304271</v>
      </c>
      <c r="L5" s="26">
        <v>3348154</v>
      </c>
      <c r="M5" s="26">
        <v>9946843</v>
      </c>
      <c r="N5" s="26">
        <v>3358993</v>
      </c>
      <c r="O5" s="26">
        <v>3356993</v>
      </c>
      <c r="P5" s="26">
        <v>3355079</v>
      </c>
      <c r="Q5" s="26">
        <v>10071065</v>
      </c>
      <c r="R5" s="26">
        <v>3354412</v>
      </c>
      <c r="S5" s="26">
        <v>5033313</v>
      </c>
      <c r="T5" s="26">
        <v>25795</v>
      </c>
      <c r="U5" s="26">
        <v>8413520</v>
      </c>
      <c r="V5" s="26">
        <v>38501888</v>
      </c>
      <c r="W5" s="26">
        <v>42700000</v>
      </c>
      <c r="X5" s="26">
        <v>-4198112</v>
      </c>
      <c r="Y5" s="106">
        <v>-9.83</v>
      </c>
      <c r="Z5" s="121">
        <v>42700000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0</v>
      </c>
      <c r="D7" s="122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106">
        <v>0</v>
      </c>
      <c r="Z7" s="121">
        <v>0</v>
      </c>
    </row>
    <row r="8" spans="1:26" ht="13.5">
      <c r="A8" s="159" t="s">
        <v>103</v>
      </c>
      <c r="B8" s="158" t="s">
        <v>95</v>
      </c>
      <c r="C8" s="121">
        <v>0</v>
      </c>
      <c r="D8" s="122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106">
        <v>0</v>
      </c>
      <c r="Z8" s="121">
        <v>0</v>
      </c>
    </row>
    <row r="9" spans="1:26" ht="13.5">
      <c r="A9" s="159" t="s">
        <v>104</v>
      </c>
      <c r="B9" s="158" t="s">
        <v>95</v>
      </c>
      <c r="C9" s="121">
        <v>0</v>
      </c>
      <c r="D9" s="122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106">
        <v>0</v>
      </c>
      <c r="Z9" s="121">
        <v>0</v>
      </c>
    </row>
    <row r="10" spans="1:26" ht="13.5">
      <c r="A10" s="159" t="s">
        <v>105</v>
      </c>
      <c r="B10" s="158" t="s">
        <v>95</v>
      </c>
      <c r="C10" s="121">
        <v>0</v>
      </c>
      <c r="D10" s="122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60">
        <v>0</v>
      </c>
      <c r="Z10" s="96">
        <v>0</v>
      </c>
    </row>
    <row r="11" spans="1:26" ht="13.5">
      <c r="A11" s="159" t="s">
        <v>106</v>
      </c>
      <c r="B11" s="161"/>
      <c r="C11" s="121">
        <v>0</v>
      </c>
      <c r="D11" s="122">
        <v>12895390</v>
      </c>
      <c r="E11" s="26">
        <v>12895390</v>
      </c>
      <c r="F11" s="26">
        <v>3789833</v>
      </c>
      <c r="G11" s="26">
        <v>826719</v>
      </c>
      <c r="H11" s="26">
        <v>2410015</v>
      </c>
      <c r="I11" s="26">
        <v>7026567</v>
      </c>
      <c r="J11" s="26">
        <v>2321356</v>
      </c>
      <c r="K11" s="26">
        <v>2348870</v>
      </c>
      <c r="L11" s="26">
        <v>3793794</v>
      </c>
      <c r="M11" s="26">
        <v>8464020</v>
      </c>
      <c r="N11" s="26">
        <v>3325736</v>
      </c>
      <c r="O11" s="26">
        <v>3373380</v>
      </c>
      <c r="P11" s="26">
        <v>356423</v>
      </c>
      <c r="Q11" s="26">
        <v>7055539</v>
      </c>
      <c r="R11" s="26">
        <v>2524766</v>
      </c>
      <c r="S11" s="26">
        <v>2159889</v>
      </c>
      <c r="T11" s="26">
        <v>2655341</v>
      </c>
      <c r="U11" s="26">
        <v>7339996</v>
      </c>
      <c r="V11" s="26">
        <v>29886122</v>
      </c>
      <c r="W11" s="26">
        <v>12895390</v>
      </c>
      <c r="X11" s="26">
        <v>16990732</v>
      </c>
      <c r="Y11" s="106">
        <v>131.76</v>
      </c>
      <c r="Z11" s="121">
        <v>12895390</v>
      </c>
    </row>
    <row r="12" spans="1:26" ht="13.5">
      <c r="A12" s="159" t="s">
        <v>107</v>
      </c>
      <c r="B12" s="161"/>
      <c r="C12" s="121">
        <v>0</v>
      </c>
      <c r="D12" s="122">
        <v>119000</v>
      </c>
      <c r="E12" s="26">
        <v>119000</v>
      </c>
      <c r="F12" s="26">
        <v>8999</v>
      </c>
      <c r="G12" s="26">
        <v>6934</v>
      </c>
      <c r="H12" s="26">
        <v>7461</v>
      </c>
      <c r="I12" s="26">
        <v>23394</v>
      </c>
      <c r="J12" s="26">
        <v>15521</v>
      </c>
      <c r="K12" s="26">
        <v>6667</v>
      </c>
      <c r="L12" s="26">
        <v>10588</v>
      </c>
      <c r="M12" s="26">
        <v>32776</v>
      </c>
      <c r="N12" s="26">
        <v>13086</v>
      </c>
      <c r="O12" s="26">
        <v>0</v>
      </c>
      <c r="P12" s="26">
        <v>0</v>
      </c>
      <c r="Q12" s="26">
        <v>13086</v>
      </c>
      <c r="R12" s="26">
        <v>3265</v>
      </c>
      <c r="S12" s="26">
        <v>0</v>
      </c>
      <c r="T12" s="26">
        <v>1633</v>
      </c>
      <c r="U12" s="26">
        <v>4898</v>
      </c>
      <c r="V12" s="26">
        <v>74154</v>
      </c>
      <c r="W12" s="26">
        <v>119000</v>
      </c>
      <c r="X12" s="26">
        <v>-44846</v>
      </c>
      <c r="Y12" s="106">
        <v>-37.69</v>
      </c>
      <c r="Z12" s="121">
        <v>119000</v>
      </c>
    </row>
    <row r="13" spans="1:26" ht="13.5">
      <c r="A13" s="157" t="s">
        <v>108</v>
      </c>
      <c r="B13" s="161"/>
      <c r="C13" s="121">
        <v>0</v>
      </c>
      <c r="D13" s="122">
        <v>6250000</v>
      </c>
      <c r="E13" s="26">
        <v>6250000</v>
      </c>
      <c r="F13" s="26">
        <v>230224</v>
      </c>
      <c r="G13" s="26">
        <v>252727</v>
      </c>
      <c r="H13" s="26">
        <v>235359</v>
      </c>
      <c r="I13" s="26">
        <v>718310</v>
      </c>
      <c r="J13" s="26">
        <v>228624</v>
      </c>
      <c r="K13" s="26">
        <v>363174</v>
      </c>
      <c r="L13" s="26">
        <v>300627</v>
      </c>
      <c r="M13" s="26">
        <v>892425</v>
      </c>
      <c r="N13" s="26">
        <v>399086</v>
      </c>
      <c r="O13" s="26">
        <v>358211</v>
      </c>
      <c r="P13" s="26">
        <v>306219</v>
      </c>
      <c r="Q13" s="26">
        <v>1063516</v>
      </c>
      <c r="R13" s="26">
        <v>299758</v>
      </c>
      <c r="S13" s="26">
        <v>331790</v>
      </c>
      <c r="T13" s="26">
        <v>309591</v>
      </c>
      <c r="U13" s="26">
        <v>941139</v>
      </c>
      <c r="V13" s="26">
        <v>3615390</v>
      </c>
      <c r="W13" s="26">
        <v>6250000</v>
      </c>
      <c r="X13" s="26">
        <v>-2634610</v>
      </c>
      <c r="Y13" s="106">
        <v>-42.15</v>
      </c>
      <c r="Z13" s="121">
        <v>6250000</v>
      </c>
    </row>
    <row r="14" spans="1:26" ht="13.5">
      <c r="A14" s="157" t="s">
        <v>109</v>
      </c>
      <c r="B14" s="161"/>
      <c r="C14" s="121">
        <v>0</v>
      </c>
      <c r="D14" s="122">
        <v>6270000</v>
      </c>
      <c r="E14" s="26">
        <v>6270000</v>
      </c>
      <c r="F14" s="26">
        <v>705396</v>
      </c>
      <c r="G14" s="26">
        <v>0</v>
      </c>
      <c r="H14" s="26">
        <v>780321</v>
      </c>
      <c r="I14" s="26">
        <v>1485717</v>
      </c>
      <c r="J14" s="26">
        <v>821001</v>
      </c>
      <c r="K14" s="26">
        <v>864678</v>
      </c>
      <c r="L14" s="26">
        <v>906571</v>
      </c>
      <c r="M14" s="26">
        <v>2592250</v>
      </c>
      <c r="N14" s="26">
        <v>943799</v>
      </c>
      <c r="O14" s="26">
        <v>952334</v>
      </c>
      <c r="P14" s="26">
        <v>983575</v>
      </c>
      <c r="Q14" s="26">
        <v>2879708</v>
      </c>
      <c r="R14" s="26">
        <v>1024654</v>
      </c>
      <c r="S14" s="26">
        <v>585825</v>
      </c>
      <c r="T14" s="26">
        <v>1050111</v>
      </c>
      <c r="U14" s="26">
        <v>2660590</v>
      </c>
      <c r="V14" s="26">
        <v>9618265</v>
      </c>
      <c r="W14" s="26">
        <v>6270000</v>
      </c>
      <c r="X14" s="26">
        <v>3348265</v>
      </c>
      <c r="Y14" s="106">
        <v>53.4</v>
      </c>
      <c r="Z14" s="121">
        <v>6270000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0</v>
      </c>
      <c r="D16" s="122">
        <v>530340</v>
      </c>
      <c r="E16" s="26">
        <v>530340</v>
      </c>
      <c r="F16" s="26">
        <v>24120</v>
      </c>
      <c r="G16" s="26">
        <v>46700</v>
      </c>
      <c r="H16" s="26">
        <v>30525</v>
      </c>
      <c r="I16" s="26">
        <v>101345</v>
      </c>
      <c r="J16" s="26">
        <v>34220</v>
      </c>
      <c r="K16" s="26">
        <v>41638</v>
      </c>
      <c r="L16" s="26">
        <v>23140</v>
      </c>
      <c r="M16" s="26">
        <v>98998</v>
      </c>
      <c r="N16" s="26">
        <v>27500</v>
      </c>
      <c r="O16" s="26">
        <v>18847</v>
      </c>
      <c r="P16" s="26">
        <v>29300</v>
      </c>
      <c r="Q16" s="26">
        <v>75647</v>
      </c>
      <c r="R16" s="26">
        <v>35530</v>
      </c>
      <c r="S16" s="26">
        <v>59060</v>
      </c>
      <c r="T16" s="26">
        <v>37430</v>
      </c>
      <c r="U16" s="26">
        <v>132020</v>
      </c>
      <c r="V16" s="26">
        <v>408010</v>
      </c>
      <c r="W16" s="26">
        <v>530340</v>
      </c>
      <c r="X16" s="26">
        <v>-122330</v>
      </c>
      <c r="Y16" s="106">
        <v>-23.07</v>
      </c>
      <c r="Z16" s="121">
        <v>530340</v>
      </c>
    </row>
    <row r="17" spans="1:26" ht="13.5">
      <c r="A17" s="157" t="s">
        <v>112</v>
      </c>
      <c r="B17" s="161"/>
      <c r="C17" s="121">
        <v>0</v>
      </c>
      <c r="D17" s="122">
        <v>2458796</v>
      </c>
      <c r="E17" s="26">
        <v>2458796</v>
      </c>
      <c r="F17" s="26">
        <v>288051</v>
      </c>
      <c r="G17" s="26">
        <v>82040</v>
      </c>
      <c r="H17" s="26">
        <v>0</v>
      </c>
      <c r="I17" s="26">
        <v>370091</v>
      </c>
      <c r="J17" s="26">
        <v>0</v>
      </c>
      <c r="K17" s="26">
        <v>0</v>
      </c>
      <c r="L17" s="26">
        <v>63211</v>
      </c>
      <c r="M17" s="26">
        <v>63211</v>
      </c>
      <c r="N17" s="26">
        <v>127004</v>
      </c>
      <c r="O17" s="26">
        <v>85900</v>
      </c>
      <c r="P17" s="26">
        <v>89436</v>
      </c>
      <c r="Q17" s="26">
        <v>302340</v>
      </c>
      <c r="R17" s="26">
        <v>56125</v>
      </c>
      <c r="S17" s="26">
        <v>81805</v>
      </c>
      <c r="T17" s="26">
        <v>93822</v>
      </c>
      <c r="U17" s="26">
        <v>231752</v>
      </c>
      <c r="V17" s="26">
        <v>967394</v>
      </c>
      <c r="W17" s="26">
        <v>2458796</v>
      </c>
      <c r="X17" s="26">
        <v>-1491402</v>
      </c>
      <c r="Y17" s="106">
        <v>-60.66</v>
      </c>
      <c r="Z17" s="121">
        <v>2458796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328161</v>
      </c>
      <c r="H18" s="26">
        <v>485681</v>
      </c>
      <c r="I18" s="26">
        <v>813842</v>
      </c>
      <c r="J18" s="26">
        <v>432141</v>
      </c>
      <c r="K18" s="26">
        <v>403516</v>
      </c>
      <c r="L18" s="26">
        <v>252847</v>
      </c>
      <c r="M18" s="26">
        <v>1088504</v>
      </c>
      <c r="N18" s="26">
        <v>508104</v>
      </c>
      <c r="O18" s="26">
        <v>343599</v>
      </c>
      <c r="P18" s="26">
        <v>357742</v>
      </c>
      <c r="Q18" s="26">
        <v>1209445</v>
      </c>
      <c r="R18" s="26">
        <v>224501</v>
      </c>
      <c r="S18" s="26">
        <v>327218</v>
      </c>
      <c r="T18" s="26">
        <v>375292</v>
      </c>
      <c r="U18" s="26">
        <v>927011</v>
      </c>
      <c r="V18" s="26">
        <v>4038802</v>
      </c>
      <c r="W18" s="26">
        <v>0</v>
      </c>
      <c r="X18" s="26">
        <v>4038802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0</v>
      </c>
      <c r="D19" s="122">
        <v>97909000</v>
      </c>
      <c r="E19" s="26">
        <v>97909000</v>
      </c>
      <c r="F19" s="26">
        <v>42031008</v>
      </c>
      <c r="G19" s="26">
        <v>58266</v>
      </c>
      <c r="H19" s="26">
        <v>601493</v>
      </c>
      <c r="I19" s="26">
        <v>42690767</v>
      </c>
      <c r="J19" s="26">
        <v>82386</v>
      </c>
      <c r="K19" s="26">
        <v>252934</v>
      </c>
      <c r="L19" s="26">
        <v>637052</v>
      </c>
      <c r="M19" s="26">
        <v>972372</v>
      </c>
      <c r="N19" s="26">
        <v>32662488</v>
      </c>
      <c r="O19" s="26">
        <v>260373</v>
      </c>
      <c r="P19" s="26">
        <v>22299556</v>
      </c>
      <c r="Q19" s="26">
        <v>55222417</v>
      </c>
      <c r="R19" s="26">
        <v>1558079</v>
      </c>
      <c r="S19" s="26">
        <v>1485702</v>
      </c>
      <c r="T19" s="26">
        <v>110381</v>
      </c>
      <c r="U19" s="26">
        <v>3154162</v>
      </c>
      <c r="V19" s="26">
        <v>102039718</v>
      </c>
      <c r="W19" s="26">
        <v>97909000</v>
      </c>
      <c r="X19" s="26">
        <v>4130718</v>
      </c>
      <c r="Y19" s="106">
        <v>4.22</v>
      </c>
      <c r="Z19" s="121">
        <v>97909000</v>
      </c>
    </row>
    <row r="20" spans="1:26" ht="13.5">
      <c r="A20" s="157" t="s">
        <v>34</v>
      </c>
      <c r="B20" s="161" t="s">
        <v>95</v>
      </c>
      <c r="C20" s="121">
        <v>0</v>
      </c>
      <c r="D20" s="122">
        <v>23454719</v>
      </c>
      <c r="E20" s="20">
        <v>23454719</v>
      </c>
      <c r="F20" s="20">
        <v>31378</v>
      </c>
      <c r="G20" s="20">
        <v>149287</v>
      </c>
      <c r="H20" s="20">
        <v>92356</v>
      </c>
      <c r="I20" s="20">
        <v>273021</v>
      </c>
      <c r="J20" s="20">
        <v>70972</v>
      </c>
      <c r="K20" s="20">
        <v>159527</v>
      </c>
      <c r="L20" s="20">
        <v>97149</v>
      </c>
      <c r="M20" s="20">
        <v>327648</v>
      </c>
      <c r="N20" s="20">
        <v>863233</v>
      </c>
      <c r="O20" s="20">
        <v>68588</v>
      </c>
      <c r="P20" s="20">
        <v>2443075</v>
      </c>
      <c r="Q20" s="20">
        <v>3374896</v>
      </c>
      <c r="R20" s="20">
        <v>62681</v>
      </c>
      <c r="S20" s="20">
        <v>130555</v>
      </c>
      <c r="T20" s="20">
        <v>20578</v>
      </c>
      <c r="U20" s="20">
        <v>213814</v>
      </c>
      <c r="V20" s="20">
        <v>4189379</v>
      </c>
      <c r="W20" s="20">
        <v>23454719</v>
      </c>
      <c r="X20" s="20">
        <v>-19265340</v>
      </c>
      <c r="Y20" s="160">
        <v>-82.14</v>
      </c>
      <c r="Z20" s="96">
        <v>23454719</v>
      </c>
    </row>
    <row r="21" spans="1:26" ht="13.5">
      <c r="A21" s="157" t="s">
        <v>114</v>
      </c>
      <c r="B21" s="161"/>
      <c r="C21" s="121">
        <v>0</v>
      </c>
      <c r="D21" s="122">
        <v>1500000</v>
      </c>
      <c r="E21" s="26">
        <v>1500000</v>
      </c>
      <c r="F21" s="26">
        <v>0</v>
      </c>
      <c r="G21" s="26">
        <v>0</v>
      </c>
      <c r="H21" s="48">
        <v>0</v>
      </c>
      <c r="I21" s="26">
        <v>0</v>
      </c>
      <c r="J21" s="26">
        <v>112872</v>
      </c>
      <c r="K21" s="26">
        <v>0</v>
      </c>
      <c r="L21" s="26">
        <v>0</v>
      </c>
      <c r="M21" s="26">
        <v>112872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112872</v>
      </c>
      <c r="W21" s="26">
        <v>1500000</v>
      </c>
      <c r="X21" s="26">
        <v>-1387128</v>
      </c>
      <c r="Y21" s="106">
        <v>-92.48</v>
      </c>
      <c r="Z21" s="121">
        <v>1500000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0</v>
      </c>
      <c r="D22" s="165">
        <f t="shared" si="0"/>
        <v>194087245</v>
      </c>
      <c r="E22" s="166">
        <f t="shared" si="0"/>
        <v>194087245</v>
      </c>
      <c r="F22" s="166">
        <f t="shared" si="0"/>
        <v>50481752</v>
      </c>
      <c r="G22" s="166">
        <f t="shared" si="0"/>
        <v>5096978</v>
      </c>
      <c r="H22" s="166">
        <f t="shared" si="0"/>
        <v>7994784</v>
      </c>
      <c r="I22" s="166">
        <f t="shared" si="0"/>
        <v>63573514</v>
      </c>
      <c r="J22" s="166">
        <f t="shared" si="0"/>
        <v>7413511</v>
      </c>
      <c r="K22" s="166">
        <f t="shared" si="0"/>
        <v>7745275</v>
      </c>
      <c r="L22" s="166">
        <f t="shared" si="0"/>
        <v>9433133</v>
      </c>
      <c r="M22" s="166">
        <f t="shared" si="0"/>
        <v>24591919</v>
      </c>
      <c r="N22" s="166">
        <f t="shared" si="0"/>
        <v>42229029</v>
      </c>
      <c r="O22" s="166">
        <f t="shared" si="0"/>
        <v>8818225</v>
      </c>
      <c r="P22" s="166">
        <f t="shared" si="0"/>
        <v>30220405</v>
      </c>
      <c r="Q22" s="166">
        <f t="shared" si="0"/>
        <v>81267659</v>
      </c>
      <c r="R22" s="166">
        <f t="shared" si="0"/>
        <v>9143771</v>
      </c>
      <c r="S22" s="166">
        <f t="shared" si="0"/>
        <v>10195157</v>
      </c>
      <c r="T22" s="166">
        <f t="shared" si="0"/>
        <v>4679974</v>
      </c>
      <c r="U22" s="166">
        <f t="shared" si="0"/>
        <v>24018902</v>
      </c>
      <c r="V22" s="166">
        <f t="shared" si="0"/>
        <v>193451994</v>
      </c>
      <c r="W22" s="166">
        <f t="shared" si="0"/>
        <v>194087245</v>
      </c>
      <c r="X22" s="166">
        <f t="shared" si="0"/>
        <v>-635251</v>
      </c>
      <c r="Y22" s="167">
        <f>+IF(W22&lt;&gt;0,+(X22/W22)*100,0)</f>
        <v>-0.3273017760646765</v>
      </c>
      <c r="Z22" s="164">
        <f>SUM(Z5:Z21)</f>
        <v>194087245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0</v>
      </c>
      <c r="D25" s="122">
        <v>45517143</v>
      </c>
      <c r="E25" s="26">
        <v>45517143</v>
      </c>
      <c r="F25" s="26">
        <v>1725849</v>
      </c>
      <c r="G25" s="26">
        <v>2372699</v>
      </c>
      <c r="H25" s="26">
        <v>2435221</v>
      </c>
      <c r="I25" s="26">
        <v>6533769</v>
      </c>
      <c r="J25" s="26">
        <v>2804369</v>
      </c>
      <c r="K25" s="26">
        <v>2709142</v>
      </c>
      <c r="L25" s="26">
        <v>2852008</v>
      </c>
      <c r="M25" s="26">
        <v>8365519</v>
      </c>
      <c r="N25" s="26">
        <v>3108877</v>
      </c>
      <c r="O25" s="26">
        <v>3211924</v>
      </c>
      <c r="P25" s="26">
        <v>3061240</v>
      </c>
      <c r="Q25" s="26">
        <v>9382041</v>
      </c>
      <c r="R25" s="26">
        <v>3097953</v>
      </c>
      <c r="S25" s="26">
        <v>2987728</v>
      </c>
      <c r="T25" s="26">
        <v>3161062</v>
      </c>
      <c r="U25" s="26">
        <v>9246743</v>
      </c>
      <c r="V25" s="26">
        <v>33528072</v>
      </c>
      <c r="W25" s="26">
        <v>45517143</v>
      </c>
      <c r="X25" s="26">
        <v>-11989071</v>
      </c>
      <c r="Y25" s="106">
        <v>-26.34</v>
      </c>
      <c r="Z25" s="121">
        <v>45517143</v>
      </c>
    </row>
    <row r="26" spans="1:26" ht="13.5">
      <c r="A26" s="159" t="s">
        <v>37</v>
      </c>
      <c r="B26" s="158"/>
      <c r="C26" s="121">
        <v>0</v>
      </c>
      <c r="D26" s="122">
        <v>10649625</v>
      </c>
      <c r="E26" s="26">
        <v>10649625</v>
      </c>
      <c r="F26" s="26">
        <v>825196</v>
      </c>
      <c r="G26" s="26">
        <v>790794</v>
      </c>
      <c r="H26" s="26">
        <v>812032</v>
      </c>
      <c r="I26" s="26">
        <v>2428022</v>
      </c>
      <c r="J26" s="26">
        <v>840417</v>
      </c>
      <c r="K26" s="26">
        <v>820325</v>
      </c>
      <c r="L26" s="26">
        <v>833801</v>
      </c>
      <c r="M26" s="26">
        <v>2494543</v>
      </c>
      <c r="N26" s="26">
        <v>3862188</v>
      </c>
      <c r="O26" s="26">
        <v>855238</v>
      </c>
      <c r="P26" s="26">
        <v>847960</v>
      </c>
      <c r="Q26" s="26">
        <v>5565386</v>
      </c>
      <c r="R26" s="26">
        <v>1661937</v>
      </c>
      <c r="S26" s="26">
        <v>845865</v>
      </c>
      <c r="T26" s="26">
        <v>0</v>
      </c>
      <c r="U26" s="26">
        <v>2507802</v>
      </c>
      <c r="V26" s="26">
        <v>12995753</v>
      </c>
      <c r="W26" s="26">
        <v>10649625</v>
      </c>
      <c r="X26" s="26">
        <v>2346128</v>
      </c>
      <c r="Y26" s="106">
        <v>22.03</v>
      </c>
      <c r="Z26" s="121">
        <v>10649625</v>
      </c>
    </row>
    <row r="27" spans="1:26" ht="13.5">
      <c r="A27" s="159" t="s">
        <v>117</v>
      </c>
      <c r="B27" s="158" t="s">
        <v>98</v>
      </c>
      <c r="C27" s="121">
        <v>0</v>
      </c>
      <c r="D27" s="122">
        <v>26426760</v>
      </c>
      <c r="E27" s="26">
        <v>26426760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1019577</v>
      </c>
      <c r="U27" s="26">
        <v>1019577</v>
      </c>
      <c r="V27" s="26">
        <v>1019577</v>
      </c>
      <c r="W27" s="26">
        <v>26426760</v>
      </c>
      <c r="X27" s="26">
        <v>-25407183</v>
      </c>
      <c r="Y27" s="106">
        <v>-96.14</v>
      </c>
      <c r="Z27" s="121">
        <v>26426760</v>
      </c>
    </row>
    <row r="28" spans="1:26" ht="13.5">
      <c r="A28" s="159" t="s">
        <v>38</v>
      </c>
      <c r="B28" s="158" t="s">
        <v>95</v>
      </c>
      <c r="C28" s="121">
        <v>0</v>
      </c>
      <c r="D28" s="122">
        <v>5780685</v>
      </c>
      <c r="E28" s="26">
        <v>5780685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5780685</v>
      </c>
      <c r="X28" s="26">
        <v>-5780685</v>
      </c>
      <c r="Y28" s="106">
        <v>-100</v>
      </c>
      <c r="Z28" s="121">
        <v>5780685</v>
      </c>
    </row>
    <row r="29" spans="1:26" ht="13.5">
      <c r="A29" s="159" t="s">
        <v>39</v>
      </c>
      <c r="B29" s="158"/>
      <c r="C29" s="121">
        <v>0</v>
      </c>
      <c r="D29" s="122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106">
        <v>0</v>
      </c>
      <c r="Z29" s="121">
        <v>0</v>
      </c>
    </row>
    <row r="30" spans="1:26" ht="13.5">
      <c r="A30" s="159" t="s">
        <v>118</v>
      </c>
      <c r="B30" s="158" t="s">
        <v>95</v>
      </c>
      <c r="C30" s="121">
        <v>0</v>
      </c>
      <c r="D30" s="122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106">
        <v>0</v>
      </c>
      <c r="Z30" s="121">
        <v>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0</v>
      </c>
      <c r="D32" s="122">
        <v>2600000</v>
      </c>
      <c r="E32" s="26">
        <v>2600000</v>
      </c>
      <c r="F32" s="26">
        <v>275314</v>
      </c>
      <c r="G32" s="26">
        <v>275313</v>
      </c>
      <c r="H32" s="26">
        <v>0</v>
      </c>
      <c r="I32" s="26">
        <v>550627</v>
      </c>
      <c r="J32" s="26">
        <v>550628</v>
      </c>
      <c r="K32" s="26">
        <v>275314</v>
      </c>
      <c r="L32" s="26">
        <v>275314</v>
      </c>
      <c r="M32" s="26">
        <v>1101256</v>
      </c>
      <c r="N32" s="26">
        <v>0</v>
      </c>
      <c r="O32" s="26">
        <v>550628</v>
      </c>
      <c r="P32" s="26">
        <v>0</v>
      </c>
      <c r="Q32" s="26">
        <v>550628</v>
      </c>
      <c r="R32" s="26">
        <v>275314</v>
      </c>
      <c r="S32" s="26">
        <v>550628</v>
      </c>
      <c r="T32" s="26">
        <v>275314</v>
      </c>
      <c r="U32" s="26">
        <v>1101256</v>
      </c>
      <c r="V32" s="26">
        <v>3303767</v>
      </c>
      <c r="W32" s="26">
        <v>2600000</v>
      </c>
      <c r="X32" s="26">
        <v>703767</v>
      </c>
      <c r="Y32" s="106">
        <v>27.07</v>
      </c>
      <c r="Z32" s="121">
        <v>2600000</v>
      </c>
    </row>
    <row r="33" spans="1:26" ht="13.5">
      <c r="A33" s="159" t="s">
        <v>41</v>
      </c>
      <c r="B33" s="158"/>
      <c r="C33" s="121">
        <v>0</v>
      </c>
      <c r="D33" s="122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106">
        <v>0</v>
      </c>
      <c r="Z33" s="121">
        <v>0</v>
      </c>
    </row>
    <row r="34" spans="1:26" ht="13.5">
      <c r="A34" s="159" t="s">
        <v>42</v>
      </c>
      <c r="B34" s="158" t="s">
        <v>122</v>
      </c>
      <c r="C34" s="121">
        <v>0</v>
      </c>
      <c r="D34" s="122">
        <v>39162746</v>
      </c>
      <c r="E34" s="26">
        <v>39162746</v>
      </c>
      <c r="F34" s="26">
        <v>792553</v>
      </c>
      <c r="G34" s="26">
        <v>1964356</v>
      </c>
      <c r="H34" s="26">
        <v>2769773</v>
      </c>
      <c r="I34" s="26">
        <v>5526682</v>
      </c>
      <c r="J34" s="26">
        <v>2011922</v>
      </c>
      <c r="K34" s="26">
        <v>1664628</v>
      </c>
      <c r="L34" s="26">
        <v>3340708</v>
      </c>
      <c r="M34" s="26">
        <v>7017258</v>
      </c>
      <c r="N34" s="26">
        <v>1798207</v>
      </c>
      <c r="O34" s="26">
        <v>1949312</v>
      </c>
      <c r="P34" s="26">
        <v>3992546</v>
      </c>
      <c r="Q34" s="26">
        <v>7740065</v>
      </c>
      <c r="R34" s="26">
        <v>2059705</v>
      </c>
      <c r="S34" s="26">
        <v>3934082</v>
      </c>
      <c r="T34" s="26">
        <v>4617527</v>
      </c>
      <c r="U34" s="26">
        <v>10611314</v>
      </c>
      <c r="V34" s="26">
        <v>30895319</v>
      </c>
      <c r="W34" s="26">
        <v>39162746</v>
      </c>
      <c r="X34" s="26">
        <v>-8267427</v>
      </c>
      <c r="Y34" s="106">
        <v>-21.11</v>
      </c>
      <c r="Z34" s="121">
        <v>39162746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0</v>
      </c>
      <c r="D36" s="165">
        <f t="shared" si="1"/>
        <v>130136959</v>
      </c>
      <c r="E36" s="166">
        <f t="shared" si="1"/>
        <v>130136959</v>
      </c>
      <c r="F36" s="166">
        <f t="shared" si="1"/>
        <v>3618912</v>
      </c>
      <c r="G36" s="166">
        <f t="shared" si="1"/>
        <v>5403162</v>
      </c>
      <c r="H36" s="166">
        <f t="shared" si="1"/>
        <v>6017026</v>
      </c>
      <c r="I36" s="166">
        <f t="shared" si="1"/>
        <v>15039100</v>
      </c>
      <c r="J36" s="166">
        <f t="shared" si="1"/>
        <v>6207336</v>
      </c>
      <c r="K36" s="166">
        <f t="shared" si="1"/>
        <v>5469409</v>
      </c>
      <c r="L36" s="166">
        <f t="shared" si="1"/>
        <v>7301831</v>
      </c>
      <c r="M36" s="166">
        <f t="shared" si="1"/>
        <v>18978576</v>
      </c>
      <c r="N36" s="166">
        <f t="shared" si="1"/>
        <v>8769272</v>
      </c>
      <c r="O36" s="166">
        <f t="shared" si="1"/>
        <v>6567102</v>
      </c>
      <c r="P36" s="166">
        <f t="shared" si="1"/>
        <v>7901746</v>
      </c>
      <c r="Q36" s="166">
        <f t="shared" si="1"/>
        <v>23238120</v>
      </c>
      <c r="R36" s="166">
        <f t="shared" si="1"/>
        <v>7094909</v>
      </c>
      <c r="S36" s="166">
        <f t="shared" si="1"/>
        <v>8318303</v>
      </c>
      <c r="T36" s="166">
        <f t="shared" si="1"/>
        <v>9073480</v>
      </c>
      <c r="U36" s="166">
        <f t="shared" si="1"/>
        <v>24486692</v>
      </c>
      <c r="V36" s="166">
        <f t="shared" si="1"/>
        <v>81742488</v>
      </c>
      <c r="W36" s="166">
        <f t="shared" si="1"/>
        <v>130136959</v>
      </c>
      <c r="X36" s="166">
        <f t="shared" si="1"/>
        <v>-48394471</v>
      </c>
      <c r="Y36" s="167">
        <f>+IF(W36&lt;&gt;0,+(X36/W36)*100,0)</f>
        <v>-37.187338148880514</v>
      </c>
      <c r="Z36" s="164">
        <f>SUM(Z25:Z35)</f>
        <v>130136959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0</v>
      </c>
      <c r="D38" s="176">
        <f t="shared" si="2"/>
        <v>63950286</v>
      </c>
      <c r="E38" s="72">
        <f t="shared" si="2"/>
        <v>63950286</v>
      </c>
      <c r="F38" s="72">
        <f t="shared" si="2"/>
        <v>46862840</v>
      </c>
      <c r="G38" s="72">
        <f t="shared" si="2"/>
        <v>-306184</v>
      </c>
      <c r="H38" s="72">
        <f t="shared" si="2"/>
        <v>1977758</v>
      </c>
      <c r="I38" s="72">
        <f t="shared" si="2"/>
        <v>48534414</v>
      </c>
      <c r="J38" s="72">
        <f t="shared" si="2"/>
        <v>1206175</v>
      </c>
      <c r="K38" s="72">
        <f t="shared" si="2"/>
        <v>2275866</v>
      </c>
      <c r="L38" s="72">
        <f t="shared" si="2"/>
        <v>2131302</v>
      </c>
      <c r="M38" s="72">
        <f t="shared" si="2"/>
        <v>5613343</v>
      </c>
      <c r="N38" s="72">
        <f t="shared" si="2"/>
        <v>33459757</v>
      </c>
      <c r="O38" s="72">
        <f t="shared" si="2"/>
        <v>2251123</v>
      </c>
      <c r="P38" s="72">
        <f t="shared" si="2"/>
        <v>22318659</v>
      </c>
      <c r="Q38" s="72">
        <f t="shared" si="2"/>
        <v>58029539</v>
      </c>
      <c r="R38" s="72">
        <f t="shared" si="2"/>
        <v>2048862</v>
      </c>
      <c r="S38" s="72">
        <f t="shared" si="2"/>
        <v>1876854</v>
      </c>
      <c r="T38" s="72">
        <f t="shared" si="2"/>
        <v>-4393506</v>
      </c>
      <c r="U38" s="72">
        <f t="shared" si="2"/>
        <v>-467790</v>
      </c>
      <c r="V38" s="72">
        <f t="shared" si="2"/>
        <v>111709506</v>
      </c>
      <c r="W38" s="72">
        <f>IF(E22=E36,0,W22-W36)</f>
        <v>63950286</v>
      </c>
      <c r="X38" s="72">
        <f t="shared" si="2"/>
        <v>47759220</v>
      </c>
      <c r="Y38" s="177">
        <f>+IF(W38&lt;&gt;0,+(X38/W38)*100,0)</f>
        <v>74.68179266625954</v>
      </c>
      <c r="Z38" s="175">
        <f>+Z22-Z36</f>
        <v>63950286</v>
      </c>
    </row>
    <row r="39" spans="1:26" ht="13.5">
      <c r="A39" s="157" t="s">
        <v>45</v>
      </c>
      <c r="B39" s="161"/>
      <c r="C39" s="121">
        <v>0</v>
      </c>
      <c r="D39" s="122">
        <v>43434500</v>
      </c>
      <c r="E39" s="26">
        <v>43434500</v>
      </c>
      <c r="F39" s="26">
        <v>2500000</v>
      </c>
      <c r="G39" s="26">
        <v>2502038</v>
      </c>
      <c r="H39" s="26">
        <v>1836071</v>
      </c>
      <c r="I39" s="26">
        <v>6838109</v>
      </c>
      <c r="J39" s="26">
        <v>370082</v>
      </c>
      <c r="K39" s="26">
        <v>3346403</v>
      </c>
      <c r="L39" s="26">
        <v>2798053</v>
      </c>
      <c r="M39" s="26">
        <v>6514538</v>
      </c>
      <c r="N39" s="26">
        <v>1733435</v>
      </c>
      <c r="O39" s="26">
        <v>2279728</v>
      </c>
      <c r="P39" s="26">
        <v>7981283</v>
      </c>
      <c r="Q39" s="26">
        <v>11994446</v>
      </c>
      <c r="R39" s="26">
        <v>1201325</v>
      </c>
      <c r="S39" s="26">
        <v>3184865</v>
      </c>
      <c r="T39" s="26">
        <v>0</v>
      </c>
      <c r="U39" s="26">
        <v>4386190</v>
      </c>
      <c r="V39" s="26">
        <v>29733283</v>
      </c>
      <c r="W39" s="26">
        <v>43434500</v>
      </c>
      <c r="X39" s="26">
        <v>-13701217</v>
      </c>
      <c r="Y39" s="106">
        <v>-31.54</v>
      </c>
      <c r="Z39" s="121">
        <v>43434500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0</v>
      </c>
      <c r="D42" s="183">
        <f t="shared" si="3"/>
        <v>107384786</v>
      </c>
      <c r="E42" s="54">
        <f t="shared" si="3"/>
        <v>107384786</v>
      </c>
      <c r="F42" s="54">
        <f t="shared" si="3"/>
        <v>49362840</v>
      </c>
      <c r="G42" s="54">
        <f t="shared" si="3"/>
        <v>2195854</v>
      </c>
      <c r="H42" s="54">
        <f t="shared" si="3"/>
        <v>3813829</v>
      </c>
      <c r="I42" s="54">
        <f t="shared" si="3"/>
        <v>55372523</v>
      </c>
      <c r="J42" s="54">
        <f t="shared" si="3"/>
        <v>1576257</v>
      </c>
      <c r="K42" s="54">
        <f t="shared" si="3"/>
        <v>5622269</v>
      </c>
      <c r="L42" s="54">
        <f t="shared" si="3"/>
        <v>4929355</v>
      </c>
      <c r="M42" s="54">
        <f t="shared" si="3"/>
        <v>12127881</v>
      </c>
      <c r="N42" s="54">
        <f t="shared" si="3"/>
        <v>35193192</v>
      </c>
      <c r="O42" s="54">
        <f t="shared" si="3"/>
        <v>4530851</v>
      </c>
      <c r="P42" s="54">
        <f t="shared" si="3"/>
        <v>30299942</v>
      </c>
      <c r="Q42" s="54">
        <f t="shared" si="3"/>
        <v>70023985</v>
      </c>
      <c r="R42" s="54">
        <f t="shared" si="3"/>
        <v>3250187</v>
      </c>
      <c r="S42" s="54">
        <f t="shared" si="3"/>
        <v>5061719</v>
      </c>
      <c r="T42" s="54">
        <f t="shared" si="3"/>
        <v>-4393506</v>
      </c>
      <c r="U42" s="54">
        <f t="shared" si="3"/>
        <v>3918400</v>
      </c>
      <c r="V42" s="54">
        <f t="shared" si="3"/>
        <v>141442789</v>
      </c>
      <c r="W42" s="54">
        <f t="shared" si="3"/>
        <v>107384786</v>
      </c>
      <c r="X42" s="54">
        <f t="shared" si="3"/>
        <v>34058003</v>
      </c>
      <c r="Y42" s="184">
        <f>+IF(W42&lt;&gt;0,+(X42/W42)*100,0)</f>
        <v>31.71585498154273</v>
      </c>
      <c r="Z42" s="182">
        <f>SUM(Z38:Z41)</f>
        <v>107384786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0</v>
      </c>
      <c r="D44" s="187">
        <f t="shared" si="4"/>
        <v>107384786</v>
      </c>
      <c r="E44" s="43">
        <f t="shared" si="4"/>
        <v>107384786</v>
      </c>
      <c r="F44" s="43">
        <f t="shared" si="4"/>
        <v>49362840</v>
      </c>
      <c r="G44" s="43">
        <f t="shared" si="4"/>
        <v>2195854</v>
      </c>
      <c r="H44" s="43">
        <f t="shared" si="4"/>
        <v>3813829</v>
      </c>
      <c r="I44" s="43">
        <f t="shared" si="4"/>
        <v>55372523</v>
      </c>
      <c r="J44" s="43">
        <f t="shared" si="4"/>
        <v>1576257</v>
      </c>
      <c r="K44" s="43">
        <f t="shared" si="4"/>
        <v>5622269</v>
      </c>
      <c r="L44" s="43">
        <f t="shared" si="4"/>
        <v>4929355</v>
      </c>
      <c r="M44" s="43">
        <f t="shared" si="4"/>
        <v>12127881</v>
      </c>
      <c r="N44" s="43">
        <f t="shared" si="4"/>
        <v>35193192</v>
      </c>
      <c r="O44" s="43">
        <f t="shared" si="4"/>
        <v>4530851</v>
      </c>
      <c r="P44" s="43">
        <f t="shared" si="4"/>
        <v>30299942</v>
      </c>
      <c r="Q44" s="43">
        <f t="shared" si="4"/>
        <v>70023985</v>
      </c>
      <c r="R44" s="43">
        <f t="shared" si="4"/>
        <v>3250187</v>
      </c>
      <c r="S44" s="43">
        <f t="shared" si="4"/>
        <v>5061719</v>
      </c>
      <c r="T44" s="43">
        <f t="shared" si="4"/>
        <v>-4393506</v>
      </c>
      <c r="U44" s="43">
        <f t="shared" si="4"/>
        <v>3918400</v>
      </c>
      <c r="V44" s="43">
        <f t="shared" si="4"/>
        <v>141442789</v>
      </c>
      <c r="W44" s="43">
        <f t="shared" si="4"/>
        <v>107384786</v>
      </c>
      <c r="X44" s="43">
        <f t="shared" si="4"/>
        <v>34058003</v>
      </c>
      <c r="Y44" s="188">
        <f>+IF(W44&lt;&gt;0,+(X44/W44)*100,0)</f>
        <v>31.71585498154273</v>
      </c>
      <c r="Z44" s="186">
        <f>+Z42-Z43</f>
        <v>107384786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0</v>
      </c>
      <c r="D46" s="183">
        <f t="shared" si="5"/>
        <v>107384786</v>
      </c>
      <c r="E46" s="54">
        <f t="shared" si="5"/>
        <v>107384786</v>
      </c>
      <c r="F46" s="54">
        <f t="shared" si="5"/>
        <v>49362840</v>
      </c>
      <c r="G46" s="54">
        <f t="shared" si="5"/>
        <v>2195854</v>
      </c>
      <c r="H46" s="54">
        <f t="shared" si="5"/>
        <v>3813829</v>
      </c>
      <c r="I46" s="54">
        <f t="shared" si="5"/>
        <v>55372523</v>
      </c>
      <c r="J46" s="54">
        <f t="shared" si="5"/>
        <v>1576257</v>
      </c>
      <c r="K46" s="54">
        <f t="shared" si="5"/>
        <v>5622269</v>
      </c>
      <c r="L46" s="54">
        <f t="shared" si="5"/>
        <v>4929355</v>
      </c>
      <c r="M46" s="54">
        <f t="shared" si="5"/>
        <v>12127881</v>
      </c>
      <c r="N46" s="54">
        <f t="shared" si="5"/>
        <v>35193192</v>
      </c>
      <c r="O46" s="54">
        <f t="shared" si="5"/>
        <v>4530851</v>
      </c>
      <c r="P46" s="54">
        <f t="shared" si="5"/>
        <v>30299942</v>
      </c>
      <c r="Q46" s="54">
        <f t="shared" si="5"/>
        <v>70023985</v>
      </c>
      <c r="R46" s="54">
        <f t="shared" si="5"/>
        <v>3250187</v>
      </c>
      <c r="S46" s="54">
        <f t="shared" si="5"/>
        <v>5061719</v>
      </c>
      <c r="T46" s="54">
        <f t="shared" si="5"/>
        <v>-4393506</v>
      </c>
      <c r="U46" s="54">
        <f t="shared" si="5"/>
        <v>3918400</v>
      </c>
      <c r="V46" s="54">
        <f t="shared" si="5"/>
        <v>141442789</v>
      </c>
      <c r="W46" s="54">
        <f t="shared" si="5"/>
        <v>107384786</v>
      </c>
      <c r="X46" s="54">
        <f t="shared" si="5"/>
        <v>34058003</v>
      </c>
      <c r="Y46" s="184">
        <f>+IF(W46&lt;&gt;0,+(X46/W46)*100,0)</f>
        <v>31.71585498154273</v>
      </c>
      <c r="Z46" s="182">
        <f>SUM(Z44:Z45)</f>
        <v>107384786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0</v>
      </c>
      <c r="D48" s="194">
        <f t="shared" si="6"/>
        <v>107384786</v>
      </c>
      <c r="E48" s="195">
        <f t="shared" si="6"/>
        <v>107384786</v>
      </c>
      <c r="F48" s="195">
        <f t="shared" si="6"/>
        <v>49362840</v>
      </c>
      <c r="G48" s="196">
        <f t="shared" si="6"/>
        <v>2195854</v>
      </c>
      <c r="H48" s="196">
        <f t="shared" si="6"/>
        <v>3813829</v>
      </c>
      <c r="I48" s="196">
        <f t="shared" si="6"/>
        <v>55372523</v>
      </c>
      <c r="J48" s="196">
        <f t="shared" si="6"/>
        <v>1576257</v>
      </c>
      <c r="K48" s="196">
        <f t="shared" si="6"/>
        <v>5622269</v>
      </c>
      <c r="L48" s="195">
        <f t="shared" si="6"/>
        <v>4929355</v>
      </c>
      <c r="M48" s="195">
        <f t="shared" si="6"/>
        <v>12127881</v>
      </c>
      <c r="N48" s="196">
        <f t="shared" si="6"/>
        <v>35193192</v>
      </c>
      <c r="O48" s="196">
        <f t="shared" si="6"/>
        <v>4530851</v>
      </c>
      <c r="P48" s="196">
        <f t="shared" si="6"/>
        <v>30299942</v>
      </c>
      <c r="Q48" s="196">
        <f t="shared" si="6"/>
        <v>70023985</v>
      </c>
      <c r="R48" s="196">
        <f t="shared" si="6"/>
        <v>3250187</v>
      </c>
      <c r="S48" s="195">
        <f t="shared" si="6"/>
        <v>5061719</v>
      </c>
      <c r="T48" s="195">
        <f t="shared" si="6"/>
        <v>-4393506</v>
      </c>
      <c r="U48" s="196">
        <f t="shared" si="6"/>
        <v>3918400</v>
      </c>
      <c r="V48" s="196">
        <f t="shared" si="6"/>
        <v>141442789</v>
      </c>
      <c r="W48" s="196">
        <f t="shared" si="6"/>
        <v>107384786</v>
      </c>
      <c r="X48" s="196">
        <f t="shared" si="6"/>
        <v>34058003</v>
      </c>
      <c r="Y48" s="197">
        <f>+IF(W48&lt;&gt;0,+(X48/W48)*100,0)</f>
        <v>31.71585498154273</v>
      </c>
      <c r="Z48" s="198">
        <f>SUM(Z46:Z47)</f>
        <v>107384786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6100351</v>
      </c>
      <c r="E5" s="66">
        <f t="shared" si="0"/>
        <v>6100351</v>
      </c>
      <c r="F5" s="66">
        <f t="shared" si="0"/>
        <v>0</v>
      </c>
      <c r="G5" s="66">
        <f t="shared" si="0"/>
        <v>79840</v>
      </c>
      <c r="H5" s="66">
        <f t="shared" si="0"/>
        <v>0</v>
      </c>
      <c r="I5" s="66">
        <f t="shared" si="0"/>
        <v>79840</v>
      </c>
      <c r="J5" s="66">
        <f t="shared" si="0"/>
        <v>30723</v>
      </c>
      <c r="K5" s="66">
        <f t="shared" si="0"/>
        <v>338920</v>
      </c>
      <c r="L5" s="66">
        <f t="shared" si="0"/>
        <v>458782</v>
      </c>
      <c r="M5" s="66">
        <f t="shared" si="0"/>
        <v>828425</v>
      </c>
      <c r="N5" s="66">
        <f t="shared" si="0"/>
        <v>0</v>
      </c>
      <c r="O5" s="66">
        <f t="shared" si="0"/>
        <v>16946</v>
      </c>
      <c r="P5" s="66">
        <f t="shared" si="0"/>
        <v>0</v>
      </c>
      <c r="Q5" s="66">
        <f t="shared" si="0"/>
        <v>16946</v>
      </c>
      <c r="R5" s="66">
        <f t="shared" si="0"/>
        <v>273177</v>
      </c>
      <c r="S5" s="66">
        <f t="shared" si="0"/>
        <v>336294</v>
      </c>
      <c r="T5" s="66">
        <f t="shared" si="0"/>
        <v>817281</v>
      </c>
      <c r="U5" s="66">
        <f t="shared" si="0"/>
        <v>1426752</v>
      </c>
      <c r="V5" s="66">
        <f t="shared" si="0"/>
        <v>2351963</v>
      </c>
      <c r="W5" s="66">
        <f t="shared" si="0"/>
        <v>6100351</v>
      </c>
      <c r="X5" s="66">
        <f t="shared" si="0"/>
        <v>-3748388</v>
      </c>
      <c r="Y5" s="103">
        <f>+IF(W5&lt;&gt;0,+(X5/W5)*100,0)</f>
        <v>-61.44544797504275</v>
      </c>
      <c r="Z5" s="119">
        <f>SUM(Z6:Z8)</f>
        <v>6100351</v>
      </c>
    </row>
    <row r="6" spans="1:26" ht="13.5">
      <c r="A6" s="104" t="s">
        <v>74</v>
      </c>
      <c r="B6" s="102"/>
      <c r="C6" s="121"/>
      <c r="D6" s="122">
        <v>517000</v>
      </c>
      <c r="E6" s="26">
        <v>517000</v>
      </c>
      <c r="F6" s="26"/>
      <c r="G6" s="26"/>
      <c r="H6" s="26"/>
      <c r="I6" s="26"/>
      <c r="J6" s="26"/>
      <c r="K6" s="26">
        <v>1947</v>
      </c>
      <c r="L6" s="26"/>
      <c r="M6" s="26">
        <v>1947</v>
      </c>
      <c r="N6" s="26"/>
      <c r="O6" s="26"/>
      <c r="P6" s="26"/>
      <c r="Q6" s="26"/>
      <c r="R6" s="26"/>
      <c r="S6" s="26"/>
      <c r="T6" s="26"/>
      <c r="U6" s="26"/>
      <c r="V6" s="26">
        <v>1947</v>
      </c>
      <c r="W6" s="26">
        <v>517000</v>
      </c>
      <c r="X6" s="26">
        <v>-515053</v>
      </c>
      <c r="Y6" s="106">
        <v>-99.62</v>
      </c>
      <c r="Z6" s="28">
        <v>517000</v>
      </c>
    </row>
    <row r="7" spans="1:26" ht="13.5">
      <c r="A7" s="104" t="s">
        <v>75</v>
      </c>
      <c r="B7" s="102"/>
      <c r="C7" s="123"/>
      <c r="D7" s="124">
        <v>752700</v>
      </c>
      <c r="E7" s="125">
        <v>752700</v>
      </c>
      <c r="F7" s="125"/>
      <c r="G7" s="125">
        <v>79840</v>
      </c>
      <c r="H7" s="125"/>
      <c r="I7" s="125">
        <v>79840</v>
      </c>
      <c r="J7" s="125">
        <v>30723</v>
      </c>
      <c r="K7" s="125">
        <v>336973</v>
      </c>
      <c r="L7" s="125">
        <v>458782</v>
      </c>
      <c r="M7" s="125">
        <v>826478</v>
      </c>
      <c r="N7" s="125"/>
      <c r="O7" s="125">
        <v>16946</v>
      </c>
      <c r="P7" s="125"/>
      <c r="Q7" s="125">
        <v>16946</v>
      </c>
      <c r="R7" s="125">
        <v>273177</v>
      </c>
      <c r="S7" s="125">
        <v>336294</v>
      </c>
      <c r="T7" s="125">
        <v>817281</v>
      </c>
      <c r="U7" s="125">
        <v>1426752</v>
      </c>
      <c r="V7" s="125">
        <v>2350016</v>
      </c>
      <c r="W7" s="125">
        <v>752700</v>
      </c>
      <c r="X7" s="125">
        <v>1597316</v>
      </c>
      <c r="Y7" s="107">
        <v>212.21</v>
      </c>
      <c r="Z7" s="200">
        <v>752700</v>
      </c>
    </row>
    <row r="8" spans="1:26" ht="13.5">
      <c r="A8" s="104" t="s">
        <v>76</v>
      </c>
      <c r="B8" s="102"/>
      <c r="C8" s="121"/>
      <c r="D8" s="122">
        <v>4830651</v>
      </c>
      <c r="E8" s="26">
        <v>4830651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4830651</v>
      </c>
      <c r="X8" s="26">
        <v>-4830651</v>
      </c>
      <c r="Y8" s="106">
        <v>-100</v>
      </c>
      <c r="Z8" s="28">
        <v>4830651</v>
      </c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24218400</v>
      </c>
      <c r="E9" s="66">
        <f t="shared" si="1"/>
        <v>24218400</v>
      </c>
      <c r="F9" s="66">
        <f t="shared" si="1"/>
        <v>0</v>
      </c>
      <c r="G9" s="66">
        <f t="shared" si="1"/>
        <v>198875</v>
      </c>
      <c r="H9" s="66">
        <f t="shared" si="1"/>
        <v>0</v>
      </c>
      <c r="I9" s="66">
        <f t="shared" si="1"/>
        <v>198875</v>
      </c>
      <c r="J9" s="66">
        <f t="shared" si="1"/>
        <v>21953</v>
      </c>
      <c r="K9" s="66">
        <f t="shared" si="1"/>
        <v>0</v>
      </c>
      <c r="L9" s="66">
        <f t="shared" si="1"/>
        <v>47105</v>
      </c>
      <c r="M9" s="66">
        <f t="shared" si="1"/>
        <v>69058</v>
      </c>
      <c r="N9" s="66">
        <f t="shared" si="1"/>
        <v>0</v>
      </c>
      <c r="O9" s="66">
        <f t="shared" si="1"/>
        <v>40812</v>
      </c>
      <c r="P9" s="66">
        <f t="shared" si="1"/>
        <v>0</v>
      </c>
      <c r="Q9" s="66">
        <f t="shared" si="1"/>
        <v>40812</v>
      </c>
      <c r="R9" s="66">
        <f t="shared" si="1"/>
        <v>0</v>
      </c>
      <c r="S9" s="66">
        <f t="shared" si="1"/>
        <v>176139</v>
      </c>
      <c r="T9" s="66">
        <f t="shared" si="1"/>
        <v>36421</v>
      </c>
      <c r="U9" s="66">
        <f t="shared" si="1"/>
        <v>212560</v>
      </c>
      <c r="V9" s="66">
        <f t="shared" si="1"/>
        <v>521305</v>
      </c>
      <c r="W9" s="66">
        <f t="shared" si="1"/>
        <v>24218400</v>
      </c>
      <c r="X9" s="66">
        <f t="shared" si="1"/>
        <v>-23697095</v>
      </c>
      <c r="Y9" s="103">
        <f>+IF(W9&lt;&gt;0,+(X9/W9)*100,0)</f>
        <v>-97.84748373137779</v>
      </c>
      <c r="Z9" s="68">
        <f>SUM(Z10:Z14)</f>
        <v>24218400</v>
      </c>
    </row>
    <row r="10" spans="1:26" ht="13.5">
      <c r="A10" s="104" t="s">
        <v>78</v>
      </c>
      <c r="B10" s="102"/>
      <c r="C10" s="121"/>
      <c r="D10" s="122">
        <v>24218400</v>
      </c>
      <c r="E10" s="26">
        <v>24218400</v>
      </c>
      <c r="F10" s="26"/>
      <c r="G10" s="26">
        <v>198875</v>
      </c>
      <c r="H10" s="26"/>
      <c r="I10" s="26">
        <v>198875</v>
      </c>
      <c r="J10" s="26">
        <v>21953</v>
      </c>
      <c r="K10" s="26"/>
      <c r="L10" s="26">
        <v>47105</v>
      </c>
      <c r="M10" s="26">
        <v>69058</v>
      </c>
      <c r="N10" s="26"/>
      <c r="O10" s="26">
        <v>40812</v>
      </c>
      <c r="P10" s="26"/>
      <c r="Q10" s="26">
        <v>40812</v>
      </c>
      <c r="R10" s="26"/>
      <c r="S10" s="26">
        <v>176139</v>
      </c>
      <c r="T10" s="26">
        <v>36421</v>
      </c>
      <c r="U10" s="26">
        <v>212560</v>
      </c>
      <c r="V10" s="26">
        <v>521305</v>
      </c>
      <c r="W10" s="26">
        <v>24218400</v>
      </c>
      <c r="X10" s="26">
        <v>-23697095</v>
      </c>
      <c r="Y10" s="106">
        <v>-97.85</v>
      </c>
      <c r="Z10" s="28">
        <v>24218400</v>
      </c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/>
      <c r="Z12" s="28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77066034</v>
      </c>
      <c r="E15" s="66">
        <f t="shared" si="2"/>
        <v>77066034</v>
      </c>
      <c r="F15" s="66">
        <f t="shared" si="2"/>
        <v>593978</v>
      </c>
      <c r="G15" s="66">
        <f t="shared" si="2"/>
        <v>2279697</v>
      </c>
      <c r="H15" s="66">
        <f t="shared" si="2"/>
        <v>593978</v>
      </c>
      <c r="I15" s="66">
        <f t="shared" si="2"/>
        <v>3467653</v>
      </c>
      <c r="J15" s="66">
        <f t="shared" si="2"/>
        <v>1625065</v>
      </c>
      <c r="K15" s="66">
        <f t="shared" si="2"/>
        <v>3177352</v>
      </c>
      <c r="L15" s="66">
        <f t="shared" si="2"/>
        <v>2949131</v>
      </c>
      <c r="M15" s="66">
        <f t="shared" si="2"/>
        <v>7751548</v>
      </c>
      <c r="N15" s="66">
        <f t="shared" si="2"/>
        <v>2266755</v>
      </c>
      <c r="O15" s="66">
        <f t="shared" si="2"/>
        <v>2720633</v>
      </c>
      <c r="P15" s="66">
        <f t="shared" si="2"/>
        <v>3365742</v>
      </c>
      <c r="Q15" s="66">
        <f t="shared" si="2"/>
        <v>8353130</v>
      </c>
      <c r="R15" s="66">
        <f t="shared" si="2"/>
        <v>1800769</v>
      </c>
      <c r="S15" s="66">
        <f t="shared" si="2"/>
        <v>7774088</v>
      </c>
      <c r="T15" s="66">
        <f t="shared" si="2"/>
        <v>6095638</v>
      </c>
      <c r="U15" s="66">
        <f t="shared" si="2"/>
        <v>15670495</v>
      </c>
      <c r="V15" s="66">
        <f t="shared" si="2"/>
        <v>35242826</v>
      </c>
      <c r="W15" s="66">
        <f t="shared" si="2"/>
        <v>77066034</v>
      </c>
      <c r="X15" s="66">
        <f t="shared" si="2"/>
        <v>-41823208</v>
      </c>
      <c r="Y15" s="103">
        <f>+IF(W15&lt;&gt;0,+(X15/W15)*100,0)</f>
        <v>-54.2693140275001</v>
      </c>
      <c r="Z15" s="68">
        <f>SUM(Z16:Z18)</f>
        <v>77066034</v>
      </c>
    </row>
    <row r="16" spans="1:26" ht="13.5">
      <c r="A16" s="104" t="s">
        <v>84</v>
      </c>
      <c r="B16" s="102"/>
      <c r="C16" s="121"/>
      <c r="D16" s="122">
        <v>6891500</v>
      </c>
      <c r="E16" s="26">
        <v>6891500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>
        <v>6891500</v>
      </c>
      <c r="X16" s="26">
        <v>-6891500</v>
      </c>
      <c r="Y16" s="106">
        <v>-100</v>
      </c>
      <c r="Z16" s="28">
        <v>6891500</v>
      </c>
    </row>
    <row r="17" spans="1:26" ht="13.5">
      <c r="A17" s="104" t="s">
        <v>85</v>
      </c>
      <c r="B17" s="102"/>
      <c r="C17" s="121"/>
      <c r="D17" s="122">
        <v>70174534</v>
      </c>
      <c r="E17" s="26">
        <v>70174534</v>
      </c>
      <c r="F17" s="26">
        <v>593978</v>
      </c>
      <c r="G17" s="26">
        <v>2279697</v>
      </c>
      <c r="H17" s="26">
        <v>593978</v>
      </c>
      <c r="I17" s="26">
        <v>3467653</v>
      </c>
      <c r="J17" s="26">
        <v>1625065</v>
      </c>
      <c r="K17" s="26">
        <v>3177352</v>
      </c>
      <c r="L17" s="26">
        <v>2949131</v>
      </c>
      <c r="M17" s="26">
        <v>7751548</v>
      </c>
      <c r="N17" s="26">
        <v>2266755</v>
      </c>
      <c r="O17" s="26">
        <v>2720633</v>
      </c>
      <c r="P17" s="26">
        <v>3365742</v>
      </c>
      <c r="Q17" s="26">
        <v>8353130</v>
      </c>
      <c r="R17" s="26">
        <v>1800769</v>
      </c>
      <c r="S17" s="26">
        <v>7774088</v>
      </c>
      <c r="T17" s="26">
        <v>6095638</v>
      </c>
      <c r="U17" s="26">
        <v>15670495</v>
      </c>
      <c r="V17" s="26">
        <v>35242826</v>
      </c>
      <c r="W17" s="26">
        <v>70174534</v>
      </c>
      <c r="X17" s="26">
        <v>-34931708</v>
      </c>
      <c r="Y17" s="106">
        <v>-49.78</v>
      </c>
      <c r="Z17" s="28">
        <v>70174534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0</v>
      </c>
      <c r="E19" s="66">
        <f t="shared" si="3"/>
        <v>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0</v>
      </c>
      <c r="L19" s="66">
        <f t="shared" si="3"/>
        <v>0</v>
      </c>
      <c r="M19" s="66">
        <f t="shared" si="3"/>
        <v>0</v>
      </c>
      <c r="N19" s="66">
        <f t="shared" si="3"/>
        <v>0</v>
      </c>
      <c r="O19" s="66">
        <f t="shared" si="3"/>
        <v>0</v>
      </c>
      <c r="P19" s="66">
        <f t="shared" si="3"/>
        <v>0</v>
      </c>
      <c r="Q19" s="66">
        <f t="shared" si="3"/>
        <v>0</v>
      </c>
      <c r="R19" s="66">
        <f t="shared" si="3"/>
        <v>0</v>
      </c>
      <c r="S19" s="66">
        <f t="shared" si="3"/>
        <v>0</v>
      </c>
      <c r="T19" s="66">
        <f t="shared" si="3"/>
        <v>0</v>
      </c>
      <c r="U19" s="66">
        <f t="shared" si="3"/>
        <v>0</v>
      </c>
      <c r="V19" s="66">
        <f t="shared" si="3"/>
        <v>0</v>
      </c>
      <c r="W19" s="66">
        <f t="shared" si="3"/>
        <v>0</v>
      </c>
      <c r="X19" s="66">
        <f t="shared" si="3"/>
        <v>0</v>
      </c>
      <c r="Y19" s="103">
        <f>+IF(W19&lt;&gt;0,+(X19/W19)*100,0)</f>
        <v>0</v>
      </c>
      <c r="Z19" s="68">
        <f>SUM(Z20:Z23)</f>
        <v>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/>
      <c r="Z22" s="200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0</v>
      </c>
      <c r="D25" s="206">
        <f t="shared" si="4"/>
        <v>107384785</v>
      </c>
      <c r="E25" s="195">
        <f t="shared" si="4"/>
        <v>107384785</v>
      </c>
      <c r="F25" s="195">
        <f t="shared" si="4"/>
        <v>593978</v>
      </c>
      <c r="G25" s="195">
        <f t="shared" si="4"/>
        <v>2558412</v>
      </c>
      <c r="H25" s="195">
        <f t="shared" si="4"/>
        <v>593978</v>
      </c>
      <c r="I25" s="195">
        <f t="shared" si="4"/>
        <v>3746368</v>
      </c>
      <c r="J25" s="195">
        <f t="shared" si="4"/>
        <v>1677741</v>
      </c>
      <c r="K25" s="195">
        <f t="shared" si="4"/>
        <v>3516272</v>
      </c>
      <c r="L25" s="195">
        <f t="shared" si="4"/>
        <v>3455018</v>
      </c>
      <c r="M25" s="195">
        <f t="shared" si="4"/>
        <v>8649031</v>
      </c>
      <c r="N25" s="195">
        <f t="shared" si="4"/>
        <v>2266755</v>
      </c>
      <c r="O25" s="195">
        <f t="shared" si="4"/>
        <v>2778391</v>
      </c>
      <c r="P25" s="195">
        <f t="shared" si="4"/>
        <v>3365742</v>
      </c>
      <c r="Q25" s="195">
        <f t="shared" si="4"/>
        <v>8410888</v>
      </c>
      <c r="R25" s="195">
        <f t="shared" si="4"/>
        <v>2073946</v>
      </c>
      <c r="S25" s="195">
        <f t="shared" si="4"/>
        <v>8286521</v>
      </c>
      <c r="T25" s="195">
        <f t="shared" si="4"/>
        <v>6949340</v>
      </c>
      <c r="U25" s="195">
        <f t="shared" si="4"/>
        <v>17309807</v>
      </c>
      <c r="V25" s="195">
        <f t="shared" si="4"/>
        <v>38116094</v>
      </c>
      <c r="W25" s="195">
        <f t="shared" si="4"/>
        <v>107384785</v>
      </c>
      <c r="X25" s="195">
        <f t="shared" si="4"/>
        <v>-69268691</v>
      </c>
      <c r="Y25" s="207">
        <f>+IF(W25&lt;&gt;0,+(X25/W25)*100,0)</f>
        <v>-64.50512612191756</v>
      </c>
      <c r="Z25" s="208">
        <f>+Z5+Z9+Z15+Z19+Z24</f>
        <v>107384785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/>
      <c r="D28" s="122">
        <v>62547092</v>
      </c>
      <c r="E28" s="26">
        <v>62547092</v>
      </c>
      <c r="F28" s="26">
        <v>593978</v>
      </c>
      <c r="G28" s="26"/>
      <c r="H28" s="26">
        <v>593978</v>
      </c>
      <c r="I28" s="26">
        <v>1187956</v>
      </c>
      <c r="J28" s="26">
        <v>1677741</v>
      </c>
      <c r="K28" s="26">
        <v>3516272</v>
      </c>
      <c r="L28" s="26">
        <v>3455018</v>
      </c>
      <c r="M28" s="26">
        <v>8649031</v>
      </c>
      <c r="N28" s="26">
        <v>1657613</v>
      </c>
      <c r="O28" s="26">
        <v>906214</v>
      </c>
      <c r="P28" s="26">
        <v>3365742</v>
      </c>
      <c r="Q28" s="26">
        <v>5929569</v>
      </c>
      <c r="R28" s="26">
        <v>2073946</v>
      </c>
      <c r="S28" s="26">
        <v>8286521</v>
      </c>
      <c r="T28" s="26">
        <v>6949340</v>
      </c>
      <c r="U28" s="26">
        <v>17309807</v>
      </c>
      <c r="V28" s="26">
        <v>33076363</v>
      </c>
      <c r="W28" s="26">
        <v>62547092</v>
      </c>
      <c r="X28" s="26">
        <v>-29470729</v>
      </c>
      <c r="Y28" s="106">
        <v>-47.12</v>
      </c>
      <c r="Z28" s="121">
        <v>62547092</v>
      </c>
    </row>
    <row r="29" spans="1:26" ht="13.5">
      <c r="A29" s="210" t="s">
        <v>137</v>
      </c>
      <c r="B29" s="102"/>
      <c r="C29" s="121"/>
      <c r="D29" s="122">
        <v>86642</v>
      </c>
      <c r="E29" s="26">
        <v>86642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>
        <v>86642</v>
      </c>
      <c r="X29" s="26">
        <v>-86642</v>
      </c>
      <c r="Y29" s="106">
        <v>-100</v>
      </c>
      <c r="Z29" s="28">
        <v>86642</v>
      </c>
    </row>
    <row r="30" spans="1:26" ht="13.5">
      <c r="A30" s="210" t="s">
        <v>138</v>
      </c>
      <c r="B30" s="102"/>
      <c r="C30" s="123"/>
      <c r="D30" s="124">
        <v>11923500</v>
      </c>
      <c r="E30" s="125">
        <v>11923500</v>
      </c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>
        <v>11923500</v>
      </c>
      <c r="X30" s="125">
        <v>-11923500</v>
      </c>
      <c r="Y30" s="107">
        <v>-100</v>
      </c>
      <c r="Z30" s="200">
        <v>11923500</v>
      </c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0</v>
      </c>
      <c r="D32" s="187">
        <f t="shared" si="5"/>
        <v>74557234</v>
      </c>
      <c r="E32" s="43">
        <f t="shared" si="5"/>
        <v>74557234</v>
      </c>
      <c r="F32" s="43">
        <f t="shared" si="5"/>
        <v>593978</v>
      </c>
      <c r="G32" s="43">
        <f t="shared" si="5"/>
        <v>0</v>
      </c>
      <c r="H32" s="43">
        <f t="shared" si="5"/>
        <v>593978</v>
      </c>
      <c r="I32" s="43">
        <f t="shared" si="5"/>
        <v>1187956</v>
      </c>
      <c r="J32" s="43">
        <f t="shared" si="5"/>
        <v>1677741</v>
      </c>
      <c r="K32" s="43">
        <f t="shared" si="5"/>
        <v>3516272</v>
      </c>
      <c r="L32" s="43">
        <f t="shared" si="5"/>
        <v>3455018</v>
      </c>
      <c r="M32" s="43">
        <f t="shared" si="5"/>
        <v>8649031</v>
      </c>
      <c r="N32" s="43">
        <f t="shared" si="5"/>
        <v>1657613</v>
      </c>
      <c r="O32" s="43">
        <f t="shared" si="5"/>
        <v>906214</v>
      </c>
      <c r="P32" s="43">
        <f t="shared" si="5"/>
        <v>3365742</v>
      </c>
      <c r="Q32" s="43">
        <f t="shared" si="5"/>
        <v>5929569</v>
      </c>
      <c r="R32" s="43">
        <f t="shared" si="5"/>
        <v>2073946</v>
      </c>
      <c r="S32" s="43">
        <f t="shared" si="5"/>
        <v>8286521</v>
      </c>
      <c r="T32" s="43">
        <f t="shared" si="5"/>
        <v>6949340</v>
      </c>
      <c r="U32" s="43">
        <f t="shared" si="5"/>
        <v>17309807</v>
      </c>
      <c r="V32" s="43">
        <f t="shared" si="5"/>
        <v>33076363</v>
      </c>
      <c r="W32" s="43">
        <f t="shared" si="5"/>
        <v>74557234</v>
      </c>
      <c r="X32" s="43">
        <f t="shared" si="5"/>
        <v>-41480871</v>
      </c>
      <c r="Y32" s="188">
        <f>+IF(W32&lt;&gt;0,+(X32/W32)*100,0)</f>
        <v>-55.636279371630124</v>
      </c>
      <c r="Z32" s="45">
        <f>SUM(Z28:Z31)</f>
        <v>74557234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>
        <v>304571</v>
      </c>
      <c r="O33" s="26">
        <v>1049269</v>
      </c>
      <c r="P33" s="26"/>
      <c r="Q33" s="26">
        <v>1353840</v>
      </c>
      <c r="R33" s="26"/>
      <c r="S33" s="26"/>
      <c r="T33" s="26"/>
      <c r="U33" s="26"/>
      <c r="V33" s="26">
        <v>1353840</v>
      </c>
      <c r="W33" s="26"/>
      <c r="X33" s="26">
        <v>1353840</v>
      </c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>
        <v>3000000</v>
      </c>
      <c r="E34" s="26">
        <v>3000000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>
        <v>3000000</v>
      </c>
      <c r="X34" s="26">
        <v>-3000000</v>
      </c>
      <c r="Y34" s="106">
        <v>-100</v>
      </c>
      <c r="Z34" s="28">
        <v>3000000</v>
      </c>
    </row>
    <row r="35" spans="1:26" ht="13.5">
      <c r="A35" s="213" t="s">
        <v>52</v>
      </c>
      <c r="B35" s="102"/>
      <c r="C35" s="121"/>
      <c r="D35" s="122">
        <v>29827551</v>
      </c>
      <c r="E35" s="26">
        <v>29827551</v>
      </c>
      <c r="F35" s="26"/>
      <c r="G35" s="26"/>
      <c r="H35" s="26"/>
      <c r="I35" s="26"/>
      <c r="J35" s="26"/>
      <c r="K35" s="26"/>
      <c r="L35" s="26"/>
      <c r="M35" s="26"/>
      <c r="N35" s="26"/>
      <c r="O35" s="26">
        <v>822908</v>
      </c>
      <c r="P35" s="26"/>
      <c r="Q35" s="26">
        <v>822908</v>
      </c>
      <c r="R35" s="26"/>
      <c r="S35" s="26"/>
      <c r="T35" s="26"/>
      <c r="U35" s="26"/>
      <c r="V35" s="26">
        <v>822908</v>
      </c>
      <c r="W35" s="26">
        <v>29827551</v>
      </c>
      <c r="X35" s="26">
        <v>-29004643</v>
      </c>
      <c r="Y35" s="106">
        <v>-97.24</v>
      </c>
      <c r="Z35" s="28">
        <v>29827551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0</v>
      </c>
      <c r="D36" s="194">
        <f t="shared" si="6"/>
        <v>107384785</v>
      </c>
      <c r="E36" s="196">
        <f t="shared" si="6"/>
        <v>107384785</v>
      </c>
      <c r="F36" s="196">
        <f t="shared" si="6"/>
        <v>593978</v>
      </c>
      <c r="G36" s="196">
        <f t="shared" si="6"/>
        <v>0</v>
      </c>
      <c r="H36" s="196">
        <f t="shared" si="6"/>
        <v>593978</v>
      </c>
      <c r="I36" s="196">
        <f t="shared" si="6"/>
        <v>1187956</v>
      </c>
      <c r="J36" s="196">
        <f t="shared" si="6"/>
        <v>1677741</v>
      </c>
      <c r="K36" s="196">
        <f t="shared" si="6"/>
        <v>3516272</v>
      </c>
      <c r="L36" s="196">
        <f t="shared" si="6"/>
        <v>3455018</v>
      </c>
      <c r="M36" s="196">
        <f t="shared" si="6"/>
        <v>8649031</v>
      </c>
      <c r="N36" s="196">
        <f t="shared" si="6"/>
        <v>1962184</v>
      </c>
      <c r="O36" s="196">
        <f t="shared" si="6"/>
        <v>2778391</v>
      </c>
      <c r="P36" s="196">
        <f t="shared" si="6"/>
        <v>3365742</v>
      </c>
      <c r="Q36" s="196">
        <f t="shared" si="6"/>
        <v>8106317</v>
      </c>
      <c r="R36" s="196">
        <f t="shared" si="6"/>
        <v>2073946</v>
      </c>
      <c r="S36" s="196">
        <f t="shared" si="6"/>
        <v>8286521</v>
      </c>
      <c r="T36" s="196">
        <f t="shared" si="6"/>
        <v>6949340</v>
      </c>
      <c r="U36" s="196">
        <f t="shared" si="6"/>
        <v>17309807</v>
      </c>
      <c r="V36" s="196">
        <f t="shared" si="6"/>
        <v>35253111</v>
      </c>
      <c r="W36" s="196">
        <f t="shared" si="6"/>
        <v>107384785</v>
      </c>
      <c r="X36" s="196">
        <f t="shared" si="6"/>
        <v>-72131674</v>
      </c>
      <c r="Y36" s="197">
        <f>+IF(W36&lt;&gt;0,+(X36/W36)*100,0)</f>
        <v>-67.17122355834675</v>
      </c>
      <c r="Z36" s="215">
        <f>SUM(Z32:Z35)</f>
        <v>107384785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06"/>
      <c r="Z6" s="28"/>
    </row>
    <row r="7" spans="1:26" ht="13.5">
      <c r="A7" s="225" t="s">
        <v>146</v>
      </c>
      <c r="B7" s="158" t="s">
        <v>71</v>
      </c>
      <c r="C7" s="121"/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106"/>
      <c r="Z7" s="28"/>
    </row>
    <row r="8" spans="1:26" ht="13.5">
      <c r="A8" s="225" t="s">
        <v>147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148</v>
      </c>
      <c r="B9" s="158"/>
      <c r="C9" s="121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/>
      <c r="D11" s="25">
        <v>200000</v>
      </c>
      <c r="E11" s="26">
        <v>200000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>
        <v>200000</v>
      </c>
      <c r="X11" s="26">
        <v>-200000</v>
      </c>
      <c r="Y11" s="106">
        <v>-100</v>
      </c>
      <c r="Z11" s="28">
        <v>200000</v>
      </c>
    </row>
    <row r="12" spans="1:26" ht="13.5">
      <c r="A12" s="226" t="s">
        <v>55</v>
      </c>
      <c r="B12" s="227"/>
      <c r="C12" s="138">
        <f aca="true" t="shared" si="0" ref="C12:X12">SUM(C6:C11)</f>
        <v>0</v>
      </c>
      <c r="D12" s="38">
        <f t="shared" si="0"/>
        <v>200000</v>
      </c>
      <c r="E12" s="39">
        <f t="shared" si="0"/>
        <v>200000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0</v>
      </c>
      <c r="Q12" s="39">
        <f t="shared" si="0"/>
        <v>0</v>
      </c>
      <c r="R12" s="39">
        <f t="shared" si="0"/>
        <v>0</v>
      </c>
      <c r="S12" s="39">
        <f t="shared" si="0"/>
        <v>0</v>
      </c>
      <c r="T12" s="39">
        <f t="shared" si="0"/>
        <v>0</v>
      </c>
      <c r="U12" s="39">
        <f t="shared" si="0"/>
        <v>0</v>
      </c>
      <c r="V12" s="39">
        <f t="shared" si="0"/>
        <v>0</v>
      </c>
      <c r="W12" s="39">
        <f t="shared" si="0"/>
        <v>200000</v>
      </c>
      <c r="X12" s="39">
        <f t="shared" si="0"/>
        <v>-200000</v>
      </c>
      <c r="Y12" s="140">
        <f>+IF(W12&lt;&gt;0,+(X12/W12)*100,0)</f>
        <v>-100</v>
      </c>
      <c r="Z12" s="40">
        <f>SUM(Z6:Z11)</f>
        <v>200000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/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/>
      <c r="D19" s="25">
        <v>107389785</v>
      </c>
      <c r="E19" s="26">
        <v>107389785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>
        <v>107389785</v>
      </c>
      <c r="X19" s="26">
        <v>-107389785</v>
      </c>
      <c r="Y19" s="106">
        <v>-100</v>
      </c>
      <c r="Z19" s="28">
        <v>107389785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>
        <v>2000000</v>
      </c>
      <c r="E22" s="26">
        <v>2000000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>
        <v>2000000</v>
      </c>
      <c r="X22" s="26">
        <v>-2000000</v>
      </c>
      <c r="Y22" s="106">
        <v>-100</v>
      </c>
      <c r="Z22" s="28">
        <v>2000000</v>
      </c>
    </row>
    <row r="23" spans="1:26" ht="13.5">
      <c r="A23" s="225" t="s">
        <v>160</v>
      </c>
      <c r="B23" s="158"/>
      <c r="C23" s="121"/>
      <c r="D23" s="25">
        <v>62915990</v>
      </c>
      <c r="E23" s="26">
        <v>62915990</v>
      </c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>
        <v>62915990</v>
      </c>
      <c r="X23" s="125">
        <v>-62915990</v>
      </c>
      <c r="Y23" s="107">
        <v>-100</v>
      </c>
      <c r="Z23" s="200">
        <v>62915990</v>
      </c>
    </row>
    <row r="24" spans="1:26" ht="13.5">
      <c r="A24" s="226" t="s">
        <v>56</v>
      </c>
      <c r="B24" s="229"/>
      <c r="C24" s="138">
        <f aca="true" t="shared" si="1" ref="C24:X24">SUM(C15:C23)</f>
        <v>0</v>
      </c>
      <c r="D24" s="42">
        <f t="shared" si="1"/>
        <v>172305775</v>
      </c>
      <c r="E24" s="43">
        <f t="shared" si="1"/>
        <v>172305775</v>
      </c>
      <c r="F24" s="43">
        <f t="shared" si="1"/>
        <v>0</v>
      </c>
      <c r="G24" s="43">
        <f t="shared" si="1"/>
        <v>0</v>
      </c>
      <c r="H24" s="43">
        <f t="shared" si="1"/>
        <v>0</v>
      </c>
      <c r="I24" s="43">
        <f t="shared" si="1"/>
        <v>0</v>
      </c>
      <c r="J24" s="43">
        <f t="shared" si="1"/>
        <v>0</v>
      </c>
      <c r="K24" s="43">
        <f t="shared" si="1"/>
        <v>0</v>
      </c>
      <c r="L24" s="43">
        <f t="shared" si="1"/>
        <v>0</v>
      </c>
      <c r="M24" s="43">
        <f t="shared" si="1"/>
        <v>0</v>
      </c>
      <c r="N24" s="43">
        <f t="shared" si="1"/>
        <v>0</v>
      </c>
      <c r="O24" s="43">
        <f t="shared" si="1"/>
        <v>0</v>
      </c>
      <c r="P24" s="43">
        <f t="shared" si="1"/>
        <v>0</v>
      </c>
      <c r="Q24" s="43">
        <f t="shared" si="1"/>
        <v>0</v>
      </c>
      <c r="R24" s="43">
        <f t="shared" si="1"/>
        <v>0</v>
      </c>
      <c r="S24" s="43">
        <f t="shared" si="1"/>
        <v>0</v>
      </c>
      <c r="T24" s="43">
        <f t="shared" si="1"/>
        <v>0</v>
      </c>
      <c r="U24" s="43">
        <f t="shared" si="1"/>
        <v>0</v>
      </c>
      <c r="V24" s="43">
        <f t="shared" si="1"/>
        <v>0</v>
      </c>
      <c r="W24" s="43">
        <f t="shared" si="1"/>
        <v>172305775</v>
      </c>
      <c r="X24" s="43">
        <f t="shared" si="1"/>
        <v>-172305775</v>
      </c>
      <c r="Y24" s="188">
        <f>+IF(W24&lt;&gt;0,+(X24/W24)*100,0)</f>
        <v>-100</v>
      </c>
      <c r="Z24" s="45">
        <f>SUM(Z15:Z23)</f>
        <v>172305775</v>
      </c>
    </row>
    <row r="25" spans="1:26" ht="13.5">
      <c r="A25" s="226" t="s">
        <v>161</v>
      </c>
      <c r="B25" s="227"/>
      <c r="C25" s="138">
        <f aca="true" t="shared" si="2" ref="C25:X25">+C12+C24</f>
        <v>0</v>
      </c>
      <c r="D25" s="38">
        <f t="shared" si="2"/>
        <v>172505775</v>
      </c>
      <c r="E25" s="39">
        <f t="shared" si="2"/>
        <v>172505775</v>
      </c>
      <c r="F25" s="39">
        <f t="shared" si="2"/>
        <v>0</v>
      </c>
      <c r="G25" s="39">
        <f t="shared" si="2"/>
        <v>0</v>
      </c>
      <c r="H25" s="39">
        <f t="shared" si="2"/>
        <v>0</v>
      </c>
      <c r="I25" s="39">
        <f t="shared" si="2"/>
        <v>0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  <c r="N25" s="39">
        <f t="shared" si="2"/>
        <v>0</v>
      </c>
      <c r="O25" s="39">
        <f t="shared" si="2"/>
        <v>0</v>
      </c>
      <c r="P25" s="39">
        <f t="shared" si="2"/>
        <v>0</v>
      </c>
      <c r="Q25" s="39">
        <f t="shared" si="2"/>
        <v>0</v>
      </c>
      <c r="R25" s="39">
        <f t="shared" si="2"/>
        <v>0</v>
      </c>
      <c r="S25" s="39">
        <f t="shared" si="2"/>
        <v>0</v>
      </c>
      <c r="T25" s="39">
        <f t="shared" si="2"/>
        <v>0</v>
      </c>
      <c r="U25" s="39">
        <f t="shared" si="2"/>
        <v>0</v>
      </c>
      <c r="V25" s="39">
        <f t="shared" si="2"/>
        <v>0</v>
      </c>
      <c r="W25" s="39">
        <f t="shared" si="2"/>
        <v>172505775</v>
      </c>
      <c r="X25" s="39">
        <f t="shared" si="2"/>
        <v>-172505775</v>
      </c>
      <c r="Y25" s="140">
        <f>+IF(W25&lt;&gt;0,+(X25/W25)*100,0)</f>
        <v>-100</v>
      </c>
      <c r="Z25" s="40">
        <f>+Z12+Z24</f>
        <v>172505775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165</v>
      </c>
      <c r="B31" s="158"/>
      <c r="C31" s="121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25" t="s">
        <v>166</v>
      </c>
      <c r="B32" s="158" t="s">
        <v>93</v>
      </c>
      <c r="C32" s="121"/>
      <c r="D32" s="25">
        <v>141527027</v>
      </c>
      <c r="E32" s="26">
        <v>141527027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>
        <v>141527027</v>
      </c>
      <c r="X32" s="26">
        <v>-141527027</v>
      </c>
      <c r="Y32" s="106">
        <v>-100</v>
      </c>
      <c r="Z32" s="28">
        <v>141527027</v>
      </c>
    </row>
    <row r="33" spans="1:26" ht="13.5">
      <c r="A33" s="225" t="s">
        <v>167</v>
      </c>
      <c r="B33" s="158"/>
      <c r="C33" s="121"/>
      <c r="D33" s="25">
        <v>30607711</v>
      </c>
      <c r="E33" s="26">
        <v>30607711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v>30607711</v>
      </c>
      <c r="X33" s="26">
        <v>-30607711</v>
      </c>
      <c r="Y33" s="106">
        <v>-100</v>
      </c>
      <c r="Z33" s="28">
        <v>30607711</v>
      </c>
    </row>
    <row r="34" spans="1:26" ht="13.5">
      <c r="A34" s="226" t="s">
        <v>57</v>
      </c>
      <c r="B34" s="227"/>
      <c r="C34" s="138">
        <f aca="true" t="shared" si="3" ref="C34:X34">SUM(C29:C33)</f>
        <v>0</v>
      </c>
      <c r="D34" s="38">
        <f t="shared" si="3"/>
        <v>172134738</v>
      </c>
      <c r="E34" s="39">
        <f t="shared" si="3"/>
        <v>172134738</v>
      </c>
      <c r="F34" s="39">
        <f t="shared" si="3"/>
        <v>0</v>
      </c>
      <c r="G34" s="39">
        <f t="shared" si="3"/>
        <v>0</v>
      </c>
      <c r="H34" s="39">
        <f t="shared" si="3"/>
        <v>0</v>
      </c>
      <c r="I34" s="39">
        <f t="shared" si="3"/>
        <v>0</v>
      </c>
      <c r="J34" s="39">
        <f t="shared" si="3"/>
        <v>0</v>
      </c>
      <c r="K34" s="39">
        <f t="shared" si="3"/>
        <v>0</v>
      </c>
      <c r="L34" s="39">
        <f t="shared" si="3"/>
        <v>0</v>
      </c>
      <c r="M34" s="39">
        <f t="shared" si="3"/>
        <v>0</v>
      </c>
      <c r="N34" s="39">
        <f t="shared" si="3"/>
        <v>0</v>
      </c>
      <c r="O34" s="39">
        <f t="shared" si="3"/>
        <v>0</v>
      </c>
      <c r="P34" s="39">
        <f t="shared" si="3"/>
        <v>0</v>
      </c>
      <c r="Q34" s="39">
        <f t="shared" si="3"/>
        <v>0</v>
      </c>
      <c r="R34" s="39">
        <f t="shared" si="3"/>
        <v>0</v>
      </c>
      <c r="S34" s="39">
        <f t="shared" si="3"/>
        <v>0</v>
      </c>
      <c r="T34" s="39">
        <f t="shared" si="3"/>
        <v>0</v>
      </c>
      <c r="U34" s="39">
        <f t="shared" si="3"/>
        <v>0</v>
      </c>
      <c r="V34" s="39">
        <f t="shared" si="3"/>
        <v>0</v>
      </c>
      <c r="W34" s="39">
        <f t="shared" si="3"/>
        <v>172134738</v>
      </c>
      <c r="X34" s="39">
        <f t="shared" si="3"/>
        <v>-172134738</v>
      </c>
      <c r="Y34" s="140">
        <f>+IF(W34&lt;&gt;0,+(X34/W34)*100,0)</f>
        <v>-100</v>
      </c>
      <c r="Z34" s="40">
        <f>SUM(Z29:Z33)</f>
        <v>172134738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106"/>
      <c r="Z37" s="28"/>
    </row>
    <row r="38" spans="1:26" ht="13.5">
      <c r="A38" s="225" t="s">
        <v>167</v>
      </c>
      <c r="B38" s="158"/>
      <c r="C38" s="121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0</v>
      </c>
      <c r="D39" s="42">
        <f t="shared" si="4"/>
        <v>0</v>
      </c>
      <c r="E39" s="43">
        <f t="shared" si="4"/>
        <v>0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43">
        <f t="shared" si="4"/>
        <v>0</v>
      </c>
      <c r="M39" s="43">
        <f t="shared" si="4"/>
        <v>0</v>
      </c>
      <c r="N39" s="43">
        <f t="shared" si="4"/>
        <v>0</v>
      </c>
      <c r="O39" s="43">
        <f t="shared" si="4"/>
        <v>0</v>
      </c>
      <c r="P39" s="43">
        <f t="shared" si="4"/>
        <v>0</v>
      </c>
      <c r="Q39" s="43">
        <f t="shared" si="4"/>
        <v>0</v>
      </c>
      <c r="R39" s="43">
        <f t="shared" si="4"/>
        <v>0</v>
      </c>
      <c r="S39" s="43">
        <f t="shared" si="4"/>
        <v>0</v>
      </c>
      <c r="T39" s="43">
        <f t="shared" si="4"/>
        <v>0</v>
      </c>
      <c r="U39" s="43">
        <f t="shared" si="4"/>
        <v>0</v>
      </c>
      <c r="V39" s="43">
        <f t="shared" si="4"/>
        <v>0</v>
      </c>
      <c r="W39" s="43">
        <f t="shared" si="4"/>
        <v>0</v>
      </c>
      <c r="X39" s="43">
        <f t="shared" si="4"/>
        <v>0</v>
      </c>
      <c r="Y39" s="188">
        <f>+IF(W39&lt;&gt;0,+(X39/W39)*100,0)</f>
        <v>0</v>
      </c>
      <c r="Z39" s="45">
        <f>SUM(Z37:Z38)</f>
        <v>0</v>
      </c>
    </row>
    <row r="40" spans="1:26" ht="13.5">
      <c r="A40" s="226" t="s">
        <v>169</v>
      </c>
      <c r="B40" s="227"/>
      <c r="C40" s="138">
        <f aca="true" t="shared" si="5" ref="C40:X40">+C34+C39</f>
        <v>0</v>
      </c>
      <c r="D40" s="38">
        <f t="shared" si="5"/>
        <v>172134738</v>
      </c>
      <c r="E40" s="39">
        <f t="shared" si="5"/>
        <v>172134738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39">
        <f t="shared" si="5"/>
        <v>0</v>
      </c>
      <c r="N40" s="39">
        <f t="shared" si="5"/>
        <v>0</v>
      </c>
      <c r="O40" s="39">
        <f t="shared" si="5"/>
        <v>0</v>
      </c>
      <c r="P40" s="39">
        <f t="shared" si="5"/>
        <v>0</v>
      </c>
      <c r="Q40" s="39">
        <f t="shared" si="5"/>
        <v>0</v>
      </c>
      <c r="R40" s="39">
        <f t="shared" si="5"/>
        <v>0</v>
      </c>
      <c r="S40" s="39">
        <f t="shared" si="5"/>
        <v>0</v>
      </c>
      <c r="T40" s="39">
        <f t="shared" si="5"/>
        <v>0</v>
      </c>
      <c r="U40" s="39">
        <f t="shared" si="5"/>
        <v>0</v>
      </c>
      <c r="V40" s="39">
        <f t="shared" si="5"/>
        <v>0</v>
      </c>
      <c r="W40" s="39">
        <f t="shared" si="5"/>
        <v>172134738</v>
      </c>
      <c r="X40" s="39">
        <f t="shared" si="5"/>
        <v>-172134738</v>
      </c>
      <c r="Y40" s="140">
        <f>+IF(W40&lt;&gt;0,+(X40/W40)*100,0)</f>
        <v>-100</v>
      </c>
      <c r="Z40" s="40">
        <f>+Z34+Z39</f>
        <v>172134738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0</v>
      </c>
      <c r="D42" s="234">
        <f t="shared" si="6"/>
        <v>371037</v>
      </c>
      <c r="E42" s="235">
        <f t="shared" si="6"/>
        <v>371037</v>
      </c>
      <c r="F42" s="235">
        <f t="shared" si="6"/>
        <v>0</v>
      </c>
      <c r="G42" s="235">
        <f t="shared" si="6"/>
        <v>0</v>
      </c>
      <c r="H42" s="235">
        <f t="shared" si="6"/>
        <v>0</v>
      </c>
      <c r="I42" s="235">
        <f t="shared" si="6"/>
        <v>0</v>
      </c>
      <c r="J42" s="235">
        <f t="shared" si="6"/>
        <v>0</v>
      </c>
      <c r="K42" s="235">
        <f t="shared" si="6"/>
        <v>0</v>
      </c>
      <c r="L42" s="235">
        <f t="shared" si="6"/>
        <v>0</v>
      </c>
      <c r="M42" s="235">
        <f t="shared" si="6"/>
        <v>0</v>
      </c>
      <c r="N42" s="235">
        <f t="shared" si="6"/>
        <v>0</v>
      </c>
      <c r="O42" s="235">
        <f t="shared" si="6"/>
        <v>0</v>
      </c>
      <c r="P42" s="235">
        <f t="shared" si="6"/>
        <v>0</v>
      </c>
      <c r="Q42" s="235">
        <f t="shared" si="6"/>
        <v>0</v>
      </c>
      <c r="R42" s="235">
        <f t="shared" si="6"/>
        <v>0</v>
      </c>
      <c r="S42" s="235">
        <f t="shared" si="6"/>
        <v>0</v>
      </c>
      <c r="T42" s="235">
        <f t="shared" si="6"/>
        <v>0</v>
      </c>
      <c r="U42" s="235">
        <f t="shared" si="6"/>
        <v>0</v>
      </c>
      <c r="V42" s="235">
        <f t="shared" si="6"/>
        <v>0</v>
      </c>
      <c r="W42" s="235">
        <f t="shared" si="6"/>
        <v>371037</v>
      </c>
      <c r="X42" s="235">
        <f t="shared" si="6"/>
        <v>-371037</v>
      </c>
      <c r="Y42" s="236">
        <f>+IF(W42&lt;&gt;0,+(X42/W42)*100,0)</f>
        <v>-100</v>
      </c>
      <c r="Z42" s="237">
        <f>+Z25-Z40</f>
        <v>371037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/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105"/>
      <c r="Z45" s="28"/>
    </row>
    <row r="46" spans="1:26" ht="13.5">
      <c r="A46" s="225" t="s">
        <v>173</v>
      </c>
      <c r="B46" s="158" t="s">
        <v>93</v>
      </c>
      <c r="C46" s="121"/>
      <c r="D46" s="25">
        <v>371037</v>
      </c>
      <c r="E46" s="26">
        <v>371037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>
        <v>371037</v>
      </c>
      <c r="X46" s="26">
        <v>-371037</v>
      </c>
      <c r="Y46" s="105">
        <v>-100</v>
      </c>
      <c r="Z46" s="28">
        <v>371037</v>
      </c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0</v>
      </c>
      <c r="D48" s="240">
        <f t="shared" si="7"/>
        <v>371037</v>
      </c>
      <c r="E48" s="195">
        <f t="shared" si="7"/>
        <v>371037</v>
      </c>
      <c r="F48" s="195">
        <f t="shared" si="7"/>
        <v>0</v>
      </c>
      <c r="G48" s="195">
        <f t="shared" si="7"/>
        <v>0</v>
      </c>
      <c r="H48" s="195">
        <f t="shared" si="7"/>
        <v>0</v>
      </c>
      <c r="I48" s="195">
        <f t="shared" si="7"/>
        <v>0</v>
      </c>
      <c r="J48" s="195">
        <f t="shared" si="7"/>
        <v>0</v>
      </c>
      <c r="K48" s="195">
        <f t="shared" si="7"/>
        <v>0</v>
      </c>
      <c r="L48" s="195">
        <f t="shared" si="7"/>
        <v>0</v>
      </c>
      <c r="M48" s="195">
        <f t="shared" si="7"/>
        <v>0</v>
      </c>
      <c r="N48" s="195">
        <f t="shared" si="7"/>
        <v>0</v>
      </c>
      <c r="O48" s="195">
        <f t="shared" si="7"/>
        <v>0</v>
      </c>
      <c r="P48" s="195">
        <f t="shared" si="7"/>
        <v>0</v>
      </c>
      <c r="Q48" s="195">
        <f t="shared" si="7"/>
        <v>0</v>
      </c>
      <c r="R48" s="195">
        <f t="shared" si="7"/>
        <v>0</v>
      </c>
      <c r="S48" s="195">
        <f t="shared" si="7"/>
        <v>0</v>
      </c>
      <c r="T48" s="195">
        <f t="shared" si="7"/>
        <v>0</v>
      </c>
      <c r="U48" s="195">
        <f t="shared" si="7"/>
        <v>0</v>
      </c>
      <c r="V48" s="195">
        <f t="shared" si="7"/>
        <v>0</v>
      </c>
      <c r="W48" s="195">
        <f t="shared" si="7"/>
        <v>371037</v>
      </c>
      <c r="X48" s="195">
        <f t="shared" si="7"/>
        <v>-371037</v>
      </c>
      <c r="Y48" s="241">
        <f>+IF(W48&lt;&gt;0,+(X48/W48)*100,0)</f>
        <v>-100</v>
      </c>
      <c r="Z48" s="208">
        <f>SUM(Z45:Z47)</f>
        <v>371037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72860351</v>
      </c>
      <c r="D6" s="25">
        <v>68658248</v>
      </c>
      <c r="E6" s="26">
        <v>68658248</v>
      </c>
      <c r="F6" s="26">
        <v>8475602</v>
      </c>
      <c r="G6" s="26">
        <v>6812998</v>
      </c>
      <c r="H6" s="26">
        <v>7386266</v>
      </c>
      <c r="I6" s="26">
        <v>22674866</v>
      </c>
      <c r="J6" s="26">
        <v>6683755</v>
      </c>
      <c r="K6" s="26">
        <v>7092751</v>
      </c>
      <c r="L6" s="26">
        <v>8510779</v>
      </c>
      <c r="M6" s="26">
        <v>22287285</v>
      </c>
      <c r="N6" s="26">
        <v>9179952</v>
      </c>
      <c r="O6" s="26">
        <v>7636139</v>
      </c>
      <c r="P6" s="26">
        <v>7933150</v>
      </c>
      <c r="Q6" s="26">
        <v>24749241</v>
      </c>
      <c r="R6" s="26">
        <v>7595214</v>
      </c>
      <c r="S6" s="26">
        <v>8728129</v>
      </c>
      <c r="T6" s="26">
        <v>4279005</v>
      </c>
      <c r="U6" s="26">
        <v>20602348</v>
      </c>
      <c r="V6" s="26">
        <v>90313740</v>
      </c>
      <c r="W6" s="26">
        <v>68658248</v>
      </c>
      <c r="X6" s="26">
        <v>21655492</v>
      </c>
      <c r="Y6" s="106">
        <v>31.54</v>
      </c>
      <c r="Z6" s="28">
        <v>68658248</v>
      </c>
    </row>
    <row r="7" spans="1:26" ht="13.5">
      <c r="A7" s="225" t="s">
        <v>180</v>
      </c>
      <c r="B7" s="158" t="s">
        <v>71</v>
      </c>
      <c r="C7" s="121">
        <v>104593223</v>
      </c>
      <c r="D7" s="25">
        <v>66801749</v>
      </c>
      <c r="E7" s="26">
        <v>66801749</v>
      </c>
      <c r="F7" s="26">
        <v>44531008</v>
      </c>
      <c r="G7" s="26">
        <v>2560304</v>
      </c>
      <c r="H7" s="26">
        <v>2437563</v>
      </c>
      <c r="I7" s="26">
        <v>49528875</v>
      </c>
      <c r="J7" s="26">
        <v>7000000</v>
      </c>
      <c r="K7" s="26"/>
      <c r="L7" s="26"/>
      <c r="M7" s="26">
        <v>7000000</v>
      </c>
      <c r="N7" s="26">
        <v>34395923</v>
      </c>
      <c r="O7" s="26"/>
      <c r="P7" s="26">
        <v>30280839</v>
      </c>
      <c r="Q7" s="26">
        <v>64676762</v>
      </c>
      <c r="R7" s="26">
        <v>2759404</v>
      </c>
      <c r="S7" s="26">
        <v>4670567</v>
      </c>
      <c r="T7" s="26">
        <v>110381</v>
      </c>
      <c r="U7" s="26">
        <v>7540352</v>
      </c>
      <c r="V7" s="26">
        <v>128745989</v>
      </c>
      <c r="W7" s="26">
        <v>66801749</v>
      </c>
      <c r="X7" s="26">
        <v>61944240</v>
      </c>
      <c r="Y7" s="106">
        <v>92.73</v>
      </c>
      <c r="Z7" s="28">
        <v>66801749</v>
      </c>
    </row>
    <row r="8" spans="1:26" ht="13.5">
      <c r="A8" s="225" t="s">
        <v>181</v>
      </c>
      <c r="B8" s="158" t="s">
        <v>71</v>
      </c>
      <c r="C8" s="121"/>
      <c r="D8" s="25">
        <v>43934500</v>
      </c>
      <c r="E8" s="26">
        <v>43934500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43934500</v>
      </c>
      <c r="X8" s="26">
        <v>-43934500</v>
      </c>
      <c r="Y8" s="106">
        <v>-100</v>
      </c>
      <c r="Z8" s="28">
        <v>43934500</v>
      </c>
    </row>
    <row r="9" spans="1:26" ht="13.5">
      <c r="A9" s="225" t="s">
        <v>182</v>
      </c>
      <c r="B9" s="158"/>
      <c r="C9" s="121"/>
      <c r="D9" s="25">
        <v>12520000</v>
      </c>
      <c r="E9" s="26">
        <v>12520000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12520000</v>
      </c>
      <c r="X9" s="26">
        <v>-12520000</v>
      </c>
      <c r="Y9" s="106">
        <v>-100</v>
      </c>
      <c r="Z9" s="28">
        <v>12520000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-42642787</v>
      </c>
      <c r="D12" s="25">
        <v>-128384204</v>
      </c>
      <c r="E12" s="26">
        <v>-128384204</v>
      </c>
      <c r="F12" s="26">
        <v>-2827943</v>
      </c>
      <c r="G12" s="26">
        <v>-3452876</v>
      </c>
      <c r="H12" s="26">
        <v>-3633307</v>
      </c>
      <c r="I12" s="26">
        <v>-9914126</v>
      </c>
      <c r="J12" s="26">
        <v>-4195415</v>
      </c>
      <c r="K12" s="26">
        <v>-3836216</v>
      </c>
      <c r="L12" s="26">
        <v>-4008477</v>
      </c>
      <c r="M12" s="26">
        <v>-12040108</v>
      </c>
      <c r="N12" s="26">
        <v>-7498352</v>
      </c>
      <c r="O12" s="26">
        <v>-4285281</v>
      </c>
      <c r="P12" s="26">
        <v>-3972364</v>
      </c>
      <c r="Q12" s="26">
        <v>-15755997</v>
      </c>
      <c r="R12" s="26">
        <v>-5054974</v>
      </c>
      <c r="S12" s="26">
        <v>-4486675</v>
      </c>
      <c r="T12" s="26">
        <v>-4821194</v>
      </c>
      <c r="U12" s="26">
        <v>-14362843</v>
      </c>
      <c r="V12" s="26">
        <v>-52073074</v>
      </c>
      <c r="W12" s="26">
        <v>-128384204</v>
      </c>
      <c r="X12" s="26">
        <v>76311130</v>
      </c>
      <c r="Y12" s="106">
        <v>-59.44</v>
      </c>
      <c r="Z12" s="28">
        <v>-128384204</v>
      </c>
    </row>
    <row r="13" spans="1:26" ht="13.5">
      <c r="A13" s="225" t="s">
        <v>39</v>
      </c>
      <c r="B13" s="158"/>
      <c r="C13" s="121">
        <v>-20481464</v>
      </c>
      <c r="D13" s="25">
        <v>-1752759</v>
      </c>
      <c r="E13" s="26">
        <v>-1752759</v>
      </c>
      <c r="F13" s="26">
        <v>-790969</v>
      </c>
      <c r="G13" s="26">
        <v>-1950286</v>
      </c>
      <c r="H13" s="26">
        <v>-2383719</v>
      </c>
      <c r="I13" s="26">
        <v>-5124974</v>
      </c>
      <c r="J13" s="26">
        <v>-2011922</v>
      </c>
      <c r="K13" s="26">
        <v>-1633193</v>
      </c>
      <c r="L13" s="26">
        <v>-3293354</v>
      </c>
      <c r="M13" s="26">
        <v>-6938469</v>
      </c>
      <c r="N13" s="26">
        <v>-1774214</v>
      </c>
      <c r="O13" s="26">
        <v>-2281821</v>
      </c>
      <c r="P13" s="26">
        <v>-3929382</v>
      </c>
      <c r="Q13" s="26">
        <v>-7985417</v>
      </c>
      <c r="R13" s="26">
        <v>-2039935</v>
      </c>
      <c r="S13" s="26">
        <v>-3831658</v>
      </c>
      <c r="T13" s="26">
        <v>-4252286</v>
      </c>
      <c r="U13" s="26">
        <v>-10123879</v>
      </c>
      <c r="V13" s="26">
        <v>-30172739</v>
      </c>
      <c r="W13" s="26">
        <v>-1752759</v>
      </c>
      <c r="X13" s="26">
        <v>-28419980</v>
      </c>
      <c r="Y13" s="106">
        <v>1621.44</v>
      </c>
      <c r="Z13" s="28">
        <v>-1752759</v>
      </c>
    </row>
    <row r="14" spans="1:26" ht="13.5">
      <c r="A14" s="225" t="s">
        <v>41</v>
      </c>
      <c r="B14" s="158" t="s">
        <v>71</v>
      </c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114329323</v>
      </c>
      <c r="D15" s="38">
        <f t="shared" si="0"/>
        <v>61777534</v>
      </c>
      <c r="E15" s="39">
        <f t="shared" si="0"/>
        <v>61777534</v>
      </c>
      <c r="F15" s="39">
        <f t="shared" si="0"/>
        <v>49387698</v>
      </c>
      <c r="G15" s="39">
        <f t="shared" si="0"/>
        <v>3970140</v>
      </c>
      <c r="H15" s="39">
        <f t="shared" si="0"/>
        <v>3806803</v>
      </c>
      <c r="I15" s="39">
        <f t="shared" si="0"/>
        <v>57164641</v>
      </c>
      <c r="J15" s="39">
        <f t="shared" si="0"/>
        <v>7476418</v>
      </c>
      <c r="K15" s="39">
        <f t="shared" si="0"/>
        <v>1623342</v>
      </c>
      <c r="L15" s="39">
        <f t="shared" si="0"/>
        <v>1208948</v>
      </c>
      <c r="M15" s="39">
        <f t="shared" si="0"/>
        <v>10308708</v>
      </c>
      <c r="N15" s="39">
        <f t="shared" si="0"/>
        <v>34303309</v>
      </c>
      <c r="O15" s="39">
        <f t="shared" si="0"/>
        <v>1069037</v>
      </c>
      <c r="P15" s="39">
        <f t="shared" si="0"/>
        <v>30312243</v>
      </c>
      <c r="Q15" s="39">
        <f t="shared" si="0"/>
        <v>65684589</v>
      </c>
      <c r="R15" s="39">
        <f t="shared" si="0"/>
        <v>3259709</v>
      </c>
      <c r="S15" s="39">
        <f t="shared" si="0"/>
        <v>5080363</v>
      </c>
      <c r="T15" s="39">
        <f t="shared" si="0"/>
        <v>-4684094</v>
      </c>
      <c r="U15" s="39">
        <f t="shared" si="0"/>
        <v>3655978</v>
      </c>
      <c r="V15" s="39">
        <f t="shared" si="0"/>
        <v>136813916</v>
      </c>
      <c r="W15" s="39">
        <f t="shared" si="0"/>
        <v>61777534</v>
      </c>
      <c r="X15" s="39">
        <f t="shared" si="0"/>
        <v>75036382</v>
      </c>
      <c r="Y15" s="140">
        <f>+IF(W15&lt;&gt;0,+(X15/W15)*100,0)</f>
        <v>121.46224871973685</v>
      </c>
      <c r="Z15" s="40">
        <f>SUM(Z6:Z14)</f>
        <v>61777534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>
        <v>15000000</v>
      </c>
      <c r="E19" s="26">
        <v>15000000</v>
      </c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>
        <v>15000000</v>
      </c>
      <c r="X19" s="125">
        <v>-15000000</v>
      </c>
      <c r="Y19" s="107">
        <v>-100</v>
      </c>
      <c r="Z19" s="200">
        <v>15000000</v>
      </c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>
        <v>-16330000</v>
      </c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>
        <v>7634831</v>
      </c>
      <c r="O22" s="26">
        <v>-7000000</v>
      </c>
      <c r="P22" s="26">
        <v>2200000</v>
      </c>
      <c r="Q22" s="26">
        <v>2834831</v>
      </c>
      <c r="R22" s="26"/>
      <c r="S22" s="26"/>
      <c r="T22" s="26"/>
      <c r="U22" s="26"/>
      <c r="V22" s="26">
        <v>2834831</v>
      </c>
      <c r="W22" s="26"/>
      <c r="X22" s="26">
        <v>2834831</v>
      </c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-35379743</v>
      </c>
      <c r="D24" s="25"/>
      <c r="E24" s="26"/>
      <c r="F24" s="26">
        <v>-593978</v>
      </c>
      <c r="G24" s="26">
        <v>-2558412</v>
      </c>
      <c r="H24" s="26">
        <v>-2070006</v>
      </c>
      <c r="I24" s="26">
        <v>-5222396</v>
      </c>
      <c r="J24" s="26">
        <v>-355780</v>
      </c>
      <c r="K24" s="26">
        <v>-3516272</v>
      </c>
      <c r="L24" s="26">
        <v>-3455018</v>
      </c>
      <c r="M24" s="26">
        <v>-7327070</v>
      </c>
      <c r="N24" s="26">
        <v>-1962184</v>
      </c>
      <c r="O24" s="26">
        <v>-2778391</v>
      </c>
      <c r="P24" s="26">
        <v>-3365745</v>
      </c>
      <c r="Q24" s="26">
        <v>-8106320</v>
      </c>
      <c r="R24" s="26">
        <v>-2073946</v>
      </c>
      <c r="S24" s="26">
        <v>-8286521</v>
      </c>
      <c r="T24" s="26">
        <v>-6949340</v>
      </c>
      <c r="U24" s="26">
        <v>-17309807</v>
      </c>
      <c r="V24" s="26">
        <v>-37965593</v>
      </c>
      <c r="W24" s="26"/>
      <c r="X24" s="26">
        <v>-37965593</v>
      </c>
      <c r="Y24" s="106"/>
      <c r="Z24" s="28"/>
    </row>
    <row r="25" spans="1:26" ht="13.5">
      <c r="A25" s="226" t="s">
        <v>193</v>
      </c>
      <c r="B25" s="227"/>
      <c r="C25" s="138">
        <f aca="true" t="shared" si="1" ref="C25:X25">SUM(C19:C24)</f>
        <v>-51709743</v>
      </c>
      <c r="D25" s="38">
        <f t="shared" si="1"/>
        <v>15000000</v>
      </c>
      <c r="E25" s="39">
        <f t="shared" si="1"/>
        <v>15000000</v>
      </c>
      <c r="F25" s="39">
        <f t="shared" si="1"/>
        <v>-593978</v>
      </c>
      <c r="G25" s="39">
        <f t="shared" si="1"/>
        <v>-2558412</v>
      </c>
      <c r="H25" s="39">
        <f t="shared" si="1"/>
        <v>-2070006</v>
      </c>
      <c r="I25" s="39">
        <f t="shared" si="1"/>
        <v>-5222396</v>
      </c>
      <c r="J25" s="39">
        <f t="shared" si="1"/>
        <v>-355780</v>
      </c>
      <c r="K25" s="39">
        <f t="shared" si="1"/>
        <v>-3516272</v>
      </c>
      <c r="L25" s="39">
        <f t="shared" si="1"/>
        <v>-3455018</v>
      </c>
      <c r="M25" s="39">
        <f t="shared" si="1"/>
        <v>-7327070</v>
      </c>
      <c r="N25" s="39">
        <f t="shared" si="1"/>
        <v>5672647</v>
      </c>
      <c r="O25" s="39">
        <f t="shared" si="1"/>
        <v>-9778391</v>
      </c>
      <c r="P25" s="39">
        <f t="shared" si="1"/>
        <v>-1165745</v>
      </c>
      <c r="Q25" s="39">
        <f t="shared" si="1"/>
        <v>-5271489</v>
      </c>
      <c r="R25" s="39">
        <f t="shared" si="1"/>
        <v>-2073946</v>
      </c>
      <c r="S25" s="39">
        <f t="shared" si="1"/>
        <v>-8286521</v>
      </c>
      <c r="T25" s="39">
        <f t="shared" si="1"/>
        <v>-6949340</v>
      </c>
      <c r="U25" s="39">
        <f t="shared" si="1"/>
        <v>-17309807</v>
      </c>
      <c r="V25" s="39">
        <f t="shared" si="1"/>
        <v>-35130762</v>
      </c>
      <c r="W25" s="39">
        <f t="shared" si="1"/>
        <v>15000000</v>
      </c>
      <c r="X25" s="39">
        <f t="shared" si="1"/>
        <v>-50130762</v>
      </c>
      <c r="Y25" s="140">
        <f>+IF(W25&lt;&gt;0,+(X25/W25)*100,0)</f>
        <v>-334.20508</v>
      </c>
      <c r="Z25" s="40">
        <f>SUM(Z19:Z24)</f>
        <v>15000000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0</v>
      </c>
      <c r="D34" s="38">
        <f t="shared" si="2"/>
        <v>0</v>
      </c>
      <c r="E34" s="39">
        <f t="shared" si="2"/>
        <v>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0</v>
      </c>
      <c r="W34" s="39">
        <f t="shared" si="2"/>
        <v>0</v>
      </c>
      <c r="X34" s="39">
        <f t="shared" si="2"/>
        <v>0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62619580</v>
      </c>
      <c r="D36" s="65">
        <f t="shared" si="3"/>
        <v>76777534</v>
      </c>
      <c r="E36" s="66">
        <f t="shared" si="3"/>
        <v>76777534</v>
      </c>
      <c r="F36" s="66">
        <f t="shared" si="3"/>
        <v>48793720</v>
      </c>
      <c r="G36" s="66">
        <f t="shared" si="3"/>
        <v>1411728</v>
      </c>
      <c r="H36" s="66">
        <f t="shared" si="3"/>
        <v>1736797</v>
      </c>
      <c r="I36" s="66">
        <f t="shared" si="3"/>
        <v>51942245</v>
      </c>
      <c r="J36" s="66">
        <f t="shared" si="3"/>
        <v>7120638</v>
      </c>
      <c r="K36" s="66">
        <f t="shared" si="3"/>
        <v>-1892930</v>
      </c>
      <c r="L36" s="66">
        <f t="shared" si="3"/>
        <v>-2246070</v>
      </c>
      <c r="M36" s="66">
        <f t="shared" si="3"/>
        <v>2981638</v>
      </c>
      <c r="N36" s="66">
        <f t="shared" si="3"/>
        <v>39975956</v>
      </c>
      <c r="O36" s="66">
        <f t="shared" si="3"/>
        <v>-8709354</v>
      </c>
      <c r="P36" s="66">
        <f t="shared" si="3"/>
        <v>29146498</v>
      </c>
      <c r="Q36" s="66">
        <f t="shared" si="3"/>
        <v>60413100</v>
      </c>
      <c r="R36" s="66">
        <f t="shared" si="3"/>
        <v>1185763</v>
      </c>
      <c r="S36" s="66">
        <f t="shared" si="3"/>
        <v>-3206158</v>
      </c>
      <c r="T36" s="66">
        <f t="shared" si="3"/>
        <v>-11633434</v>
      </c>
      <c r="U36" s="66">
        <f t="shared" si="3"/>
        <v>-13653829</v>
      </c>
      <c r="V36" s="66">
        <f t="shared" si="3"/>
        <v>101683154</v>
      </c>
      <c r="W36" s="66">
        <f t="shared" si="3"/>
        <v>76777534</v>
      </c>
      <c r="X36" s="66">
        <f t="shared" si="3"/>
        <v>24905620</v>
      </c>
      <c r="Y36" s="103">
        <f>+IF(W36&lt;&gt;0,+(X36/W36)*100,0)</f>
        <v>32.43868186753693</v>
      </c>
      <c r="Z36" s="68">
        <f>+Z15+Z25+Z34</f>
        <v>76777534</v>
      </c>
    </row>
    <row r="37" spans="1:26" ht="13.5">
      <c r="A37" s="225" t="s">
        <v>201</v>
      </c>
      <c r="B37" s="158" t="s">
        <v>95</v>
      </c>
      <c r="C37" s="119"/>
      <c r="D37" s="65"/>
      <c r="E37" s="66"/>
      <c r="F37" s="66"/>
      <c r="G37" s="66">
        <v>48793720</v>
      </c>
      <c r="H37" s="66">
        <v>50205448</v>
      </c>
      <c r="I37" s="66"/>
      <c r="J37" s="66">
        <v>51942245</v>
      </c>
      <c r="K37" s="66">
        <v>59062883</v>
      </c>
      <c r="L37" s="66">
        <v>57169953</v>
      </c>
      <c r="M37" s="66">
        <v>51942245</v>
      </c>
      <c r="N37" s="66">
        <v>54923883</v>
      </c>
      <c r="O37" s="66">
        <v>94899839</v>
      </c>
      <c r="P37" s="66">
        <v>86190485</v>
      </c>
      <c r="Q37" s="66">
        <v>54923883</v>
      </c>
      <c r="R37" s="66">
        <v>115336983</v>
      </c>
      <c r="S37" s="66">
        <v>116522746</v>
      </c>
      <c r="T37" s="66">
        <v>113316588</v>
      </c>
      <c r="U37" s="66">
        <v>115336983</v>
      </c>
      <c r="V37" s="66"/>
      <c r="W37" s="66"/>
      <c r="X37" s="66"/>
      <c r="Y37" s="103"/>
      <c r="Z37" s="68"/>
    </row>
    <row r="38" spans="1:26" ht="13.5">
      <c r="A38" s="243" t="s">
        <v>202</v>
      </c>
      <c r="B38" s="232" t="s">
        <v>95</v>
      </c>
      <c r="C38" s="233">
        <v>62619580</v>
      </c>
      <c r="D38" s="234">
        <v>76777534</v>
      </c>
      <c r="E38" s="235">
        <v>76777534</v>
      </c>
      <c r="F38" s="235">
        <v>48793720</v>
      </c>
      <c r="G38" s="235">
        <v>50205448</v>
      </c>
      <c r="H38" s="235">
        <v>51942245</v>
      </c>
      <c r="I38" s="235">
        <v>51942245</v>
      </c>
      <c r="J38" s="235">
        <v>59062883</v>
      </c>
      <c r="K38" s="235">
        <v>57169953</v>
      </c>
      <c r="L38" s="235">
        <v>54923883</v>
      </c>
      <c r="M38" s="235">
        <v>54923883</v>
      </c>
      <c r="N38" s="235">
        <v>94899839</v>
      </c>
      <c r="O38" s="235">
        <v>86190485</v>
      </c>
      <c r="P38" s="235">
        <v>115336983</v>
      </c>
      <c r="Q38" s="235">
        <v>115336983</v>
      </c>
      <c r="R38" s="235">
        <v>116522746</v>
      </c>
      <c r="S38" s="235">
        <v>113316588</v>
      </c>
      <c r="T38" s="235">
        <v>101683154</v>
      </c>
      <c r="U38" s="235">
        <v>101683154</v>
      </c>
      <c r="V38" s="235">
        <v>101683154</v>
      </c>
      <c r="W38" s="235">
        <v>76777534</v>
      </c>
      <c r="X38" s="235">
        <v>24905620</v>
      </c>
      <c r="Y38" s="236">
        <v>32.44</v>
      </c>
      <c r="Z38" s="237">
        <v>76777534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2011-08-12T10:43:51Z</dcterms:created>
  <dcterms:modified xsi:type="dcterms:W3CDTF">2011-08-12T10:43:51Z</dcterms:modified>
  <cp:category/>
  <cp:version/>
  <cp:contentType/>
  <cp:contentStatus/>
</cp:coreProperties>
</file>