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<sst xmlns="http://schemas.openxmlformats.org/spreadsheetml/2006/main" count="497" uniqueCount="248">
  <si>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Limpopo: Thabazimbi(LIM361)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</si>
  <si>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</si>
  <si>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</si>
  <si>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</si>
  <si>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</si>
  <si>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</si>
  <si>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</si>
  <si>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</si>
  <si>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</si>
  <si>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</si>
  <si>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</si>
  <si>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</si>
  <si>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</si>
  <si>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</si>
  <si>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</si>
  <si>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</si>
  <si>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</si>
  <si>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</si>
  <si>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</si>
  <si>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</si>
  <si>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</si>
  <si>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</si>
  <si>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</si>
  <si>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</si>
  <si>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</si>
  <si>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</si>
  <si>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</si>
  <si>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</si>
  <si>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</si>
  <si>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</si>
  <si>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</si>
  <si>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</si>
  <si>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</si>
  <si>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</si>
  <si>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</si>
  <si>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</si>
  <si>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</si>
  <si>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</si>
  <si>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</si>
  <si>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</si>
  <si>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</si>
  <si>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</si>
  <si>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</si>
  <si>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</si>
  <si>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</si>
  <si>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</si>
  <si>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</si>
  <si>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</si>
  <si>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</si>
  <si>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</si>
  <si>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</si>
  <si>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</si>
  <si>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</si>
  <si>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</si>
  <si>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</si>
  <si>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</si>
  <si>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</si>
  <si>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</si>
  <si>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</si>
  <si>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</si>
  <si>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</si>
  <si>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</si>
  <si>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</si>
  <si>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</si>
  <si>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</si>
  <si>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</si>
  <si>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</si>
  <si>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</si>
  <si>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</si>
  <si>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Thabazimbi(LIM361)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</si>
  <si>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</si>
  <si>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</si>
  <si>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</si>
  <si>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</si>
  <si>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</si>
  <si>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</si>
  <si>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</si>
  <si>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</si>
  <si>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</si>
  <si>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</si>
  <si>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</si>
  <si>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</si>
  <si>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</si>
  <si>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</si>
  <si>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</si>
  <si>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</si>
  <si>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</si>
  <si>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</si>
  <si>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</si>
  <si>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</si>
  <si>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</si>
  <si>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</si>
  <si>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</si>
  <si>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</si>
  <si>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</si>
  <si>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</si>
  <si>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</si>
  <si>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</si>
  <si>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</si>
  <si>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Thabazimbi(LIM361)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</si>
  <si>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</si>
  <si>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</si>
  <si>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</si>
  <si>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</si>
  <si>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</si>
  <si>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</si>
  <si>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</si>
  <si>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</si>
  <si>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</si>
  <si>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</si>
  <si>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</si>
  <si>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</si>
  <si>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</si>
  <si>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</si>
  <si>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</si>
  <si>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</si>
  <si>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</si>
  <si>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</si>
  <si>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</si>
  <si>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</si>
  <si>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</si>
  <si>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</si>
  <si>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</si>
  <si>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</si>
  <si>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</si>
  <si>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</si>
  <si>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</si>
  <si>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</si>
  <si>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</si>
  <si>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</si>
  <si>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</si>
  <si>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</si>
  <si>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Limpopo: Thabazimbi(LIM361)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</si>
  <si>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</si>
  <si>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</si>
  <si>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</si>
  <si>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</si>
  <si>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</si>
  <si>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</si>
  <si>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</si>
  <si>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</si>
  <si>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</si>
  <si>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Limpopo: Thabazimbi(LIM361)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</si>
  <si>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</si>
  <si>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</si>
  <si>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</si>
  <si>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</si>
  <si>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</si>
  <si>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</si>
  <si>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</si>
  <si>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</si>
  <si>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</si>
  <si>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</si>
  <si>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</si>
  <si>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</si>
  <si>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</si>
  <si>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</si>
  <si>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</si>
  <si>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</si>
  <si>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</si>
  <si>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</si>
  <si>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</si>
  <si>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</si>
  <si>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</si>
  <si>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</si>
  <si>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</si>
  <si>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</si>
  <si>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</si>
  <si>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</si>
  <si>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</si>
  <si>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</si>
  <si>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</si>
  <si>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</si>
  <si>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</si>
  <si>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</si>
  <si>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</si>
  <si>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Thabazimbi(LIM361)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</si>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</sst>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8890259</v>
      </c>
      <c r="C5" s="25">
        <v>27261454</v>
      </c>
      <c r="D5" s="26">
        <v>27261454</v>
      </c>
      <c r="E5" s="26">
        <v>0</v>
      </c>
      <c r="F5" s="26">
        <v>0</v>
      </c>
      <c r="G5" s="26">
        <v>0</v>
      </c>
      <c r="H5" s="26">
        <v>0</v>
      </c>
      <c r="I5" s="26">
        <v>5586373</v>
      </c>
      <c r="J5" s="26">
        <v>1428907</v>
      </c>
      <c r="K5" s="26">
        <v>1402163</v>
      </c>
      <c r="L5" s="26">
        <v>8417443</v>
      </c>
      <c r="M5" s="26">
        <v>1225539</v>
      </c>
      <c r="N5" s="26">
        <v>1394550</v>
      </c>
      <c r="O5" s="26">
        <v>1409645</v>
      </c>
      <c r="P5" s="26">
        <v>4029734</v>
      </c>
      <c r="Q5" s="26">
        <v>10071</v>
      </c>
      <c r="R5" s="26">
        <v>2705101</v>
      </c>
      <c r="S5" s="26">
        <v>861500</v>
      </c>
      <c r="T5" s="26">
        <v>3576672</v>
      </c>
      <c r="U5" s="26">
        <v>16023849</v>
      </c>
      <c r="V5" s="26">
        <v>27261454</v>
      </c>
      <c r="W5" s="26">
        <v>-11237605</v>
      </c>
      <c r="X5" s="27">
        <v>-41.22</v>
      </c>
      <c r="Y5" s="28">
        <v>27261454</v>
      </c>
    </row>
    <row r="6" spans="1:25" ht="13.5">
      <c r="A6" s="24" t="s">
        <v>31</v>
      </c>
      <c r="B6" s="2">
        <v>64921478</v>
      </c>
      <c r="C6" s="25">
        <v>90169514</v>
      </c>
      <c r="D6" s="26">
        <v>90169514</v>
      </c>
      <c r="E6" s="26">
        <v>333971</v>
      </c>
      <c r="F6" s="26">
        <v>338276</v>
      </c>
      <c r="G6" s="26">
        <v>520416</v>
      </c>
      <c r="H6" s="26">
        <v>1192663</v>
      </c>
      <c r="I6" s="26">
        <v>24089358</v>
      </c>
      <c r="J6" s="26">
        <v>6603905</v>
      </c>
      <c r="K6" s="26">
        <v>5310644</v>
      </c>
      <c r="L6" s="26">
        <v>36003907</v>
      </c>
      <c r="M6" s="26">
        <v>787789</v>
      </c>
      <c r="N6" s="26">
        <v>5542714</v>
      </c>
      <c r="O6" s="26">
        <v>6532577</v>
      </c>
      <c r="P6" s="26">
        <v>12863080</v>
      </c>
      <c r="Q6" s="26">
        <v>627060</v>
      </c>
      <c r="R6" s="26">
        <v>6186975</v>
      </c>
      <c r="S6" s="26">
        <v>8185356</v>
      </c>
      <c r="T6" s="26">
        <v>14999391</v>
      </c>
      <c r="U6" s="26">
        <v>65059041</v>
      </c>
      <c r="V6" s="26">
        <v>90169514</v>
      </c>
      <c r="W6" s="26">
        <v>-25110473</v>
      </c>
      <c r="X6" s="27">
        <v>-27.85</v>
      </c>
      <c r="Y6" s="28">
        <v>90169514</v>
      </c>
    </row>
    <row r="7" spans="1:25" ht="13.5">
      <c r="A7" s="24" t="s">
        <v>32</v>
      </c>
      <c r="B7" s="2">
        <v>1487876</v>
      </c>
      <c r="C7" s="25">
        <v>804000</v>
      </c>
      <c r="D7" s="26">
        <v>804000</v>
      </c>
      <c r="E7" s="26">
        <v>1773</v>
      </c>
      <c r="F7" s="26">
        <v>3703</v>
      </c>
      <c r="G7" s="26">
        <v>15880</v>
      </c>
      <c r="H7" s="26">
        <v>21356</v>
      </c>
      <c r="I7" s="26">
        <v>3204</v>
      </c>
      <c r="J7" s="26">
        <v>2752</v>
      </c>
      <c r="K7" s="26">
        <v>4205</v>
      </c>
      <c r="L7" s="26">
        <v>10161</v>
      </c>
      <c r="M7" s="26">
        <v>6503</v>
      </c>
      <c r="N7" s="26">
        <v>2768</v>
      </c>
      <c r="O7" s="26">
        <v>1744</v>
      </c>
      <c r="P7" s="26">
        <v>11015</v>
      </c>
      <c r="Q7" s="26">
        <v>3159</v>
      </c>
      <c r="R7" s="26">
        <v>1857</v>
      </c>
      <c r="S7" s="26">
        <v>1674</v>
      </c>
      <c r="T7" s="26">
        <v>6690</v>
      </c>
      <c r="U7" s="26">
        <v>49222</v>
      </c>
      <c r="V7" s="26">
        <v>804000</v>
      </c>
      <c r="W7" s="26">
        <v>-754778</v>
      </c>
      <c r="X7" s="27">
        <v>-93.88</v>
      </c>
      <c r="Y7" s="28">
        <v>804000</v>
      </c>
    </row>
    <row r="8" spans="1:25" ht="13.5">
      <c r="A8" s="24" t="s">
        <v>33</v>
      </c>
      <c r="B8" s="2">
        <v>35998625</v>
      </c>
      <c r="C8" s="25">
        <v>53890924</v>
      </c>
      <c r="D8" s="26">
        <v>53890924</v>
      </c>
      <c r="E8" s="26">
        <v>20446980</v>
      </c>
      <c r="F8" s="26">
        <v>750634</v>
      </c>
      <c r="G8" s="26">
        <v>0</v>
      </c>
      <c r="H8" s="26">
        <v>21197614</v>
      </c>
      <c r="I8" s="26">
        <v>0</v>
      </c>
      <c r="J8" s="26">
        <v>12182</v>
      </c>
      <c r="K8" s="26">
        <v>15152277</v>
      </c>
      <c r="L8" s="26">
        <v>15164459</v>
      </c>
      <c r="M8" s="26">
        <v>1051473</v>
      </c>
      <c r="N8" s="26">
        <v>4129338</v>
      </c>
      <c r="O8" s="26">
        <v>14476418</v>
      </c>
      <c r="P8" s="26">
        <v>19657229</v>
      </c>
      <c r="Q8" s="26">
        <v>0</v>
      </c>
      <c r="R8" s="26">
        <v>0</v>
      </c>
      <c r="S8" s="26">
        <v>152734</v>
      </c>
      <c r="T8" s="26">
        <v>152734</v>
      </c>
      <c r="U8" s="26">
        <v>56172036</v>
      </c>
      <c r="V8" s="26">
        <v>53890924</v>
      </c>
      <c r="W8" s="26">
        <v>2281112</v>
      </c>
      <c r="X8" s="27">
        <v>4.23</v>
      </c>
      <c r="Y8" s="28">
        <v>53890924</v>
      </c>
    </row>
    <row r="9" spans="1:25" ht="13.5">
      <c r="A9" s="24" t="s">
        <v>34</v>
      </c>
      <c r="B9" s="2">
        <v>11664952</v>
      </c>
      <c r="C9" s="25">
        <v>28016811</v>
      </c>
      <c r="D9" s="26">
        <v>28016811</v>
      </c>
      <c r="E9" s="26">
        <v>783431</v>
      </c>
      <c r="F9" s="26">
        <v>837548</v>
      </c>
      <c r="G9" s="26">
        <v>1191747</v>
      </c>
      <c r="H9" s="26">
        <v>2812726</v>
      </c>
      <c r="I9" s="26">
        <v>1908005</v>
      </c>
      <c r="J9" s="26">
        <v>1095512</v>
      </c>
      <c r="K9" s="26">
        <v>1151544</v>
      </c>
      <c r="L9" s="26">
        <v>4155061</v>
      </c>
      <c r="M9" s="26">
        <v>-1059540</v>
      </c>
      <c r="N9" s="26">
        <v>939758</v>
      </c>
      <c r="O9" s="26">
        <v>893706</v>
      </c>
      <c r="P9" s="26">
        <v>773924</v>
      </c>
      <c r="Q9" s="26">
        <v>528727</v>
      </c>
      <c r="R9" s="26">
        <v>531819</v>
      </c>
      <c r="S9" s="26">
        <v>1257296</v>
      </c>
      <c r="T9" s="26">
        <v>2317842</v>
      </c>
      <c r="U9" s="26">
        <v>10059553</v>
      </c>
      <c r="V9" s="26">
        <v>28016811</v>
      </c>
      <c r="W9" s="26">
        <v>-17957258</v>
      </c>
      <c r="X9" s="27">
        <v>-64.09</v>
      </c>
      <c r="Y9" s="28">
        <v>28016811</v>
      </c>
    </row>
    <row r="10" spans="1:25" ht="25.5">
      <c r="A10" s="29" t="s">
        <v>212</v>
      </c>
      <c r="B10" s="30">
        <f>SUM(B5:B9)</f>
        <v>122963190</v>
      </c>
      <c r="C10" s="31">
        <f aca="true" t="shared" si="0" ref="C10:Y10">SUM(C5:C9)</f>
        <v>200142703</v>
      </c>
      <c r="D10" s="32">
        <f t="shared" si="0"/>
        <v>200142703</v>
      </c>
      <c r="E10" s="32">
        <f t="shared" si="0"/>
        <v>21566155</v>
      </c>
      <c r="F10" s="32">
        <f t="shared" si="0"/>
        <v>1930161</v>
      </c>
      <c r="G10" s="32">
        <f t="shared" si="0"/>
        <v>1728043</v>
      </c>
      <c r="H10" s="32">
        <f t="shared" si="0"/>
        <v>25224359</v>
      </c>
      <c r="I10" s="32">
        <f t="shared" si="0"/>
        <v>31586940</v>
      </c>
      <c r="J10" s="32">
        <f t="shared" si="0"/>
        <v>9143258</v>
      </c>
      <c r="K10" s="32">
        <f t="shared" si="0"/>
        <v>23020833</v>
      </c>
      <c r="L10" s="32">
        <f t="shared" si="0"/>
        <v>63751031</v>
      </c>
      <c r="M10" s="32">
        <f t="shared" si="0"/>
        <v>2011764</v>
      </c>
      <c r="N10" s="32">
        <f t="shared" si="0"/>
        <v>12009128</v>
      </c>
      <c r="O10" s="32">
        <f t="shared" si="0"/>
        <v>23314090</v>
      </c>
      <c r="P10" s="32">
        <f t="shared" si="0"/>
        <v>37334982</v>
      </c>
      <c r="Q10" s="32">
        <f t="shared" si="0"/>
        <v>1169017</v>
      </c>
      <c r="R10" s="32">
        <f t="shared" si="0"/>
        <v>9425752</v>
      </c>
      <c r="S10" s="32">
        <f t="shared" si="0"/>
        <v>10458560</v>
      </c>
      <c r="T10" s="32">
        <f t="shared" si="0"/>
        <v>21053329</v>
      </c>
      <c r="U10" s="32">
        <f t="shared" si="0"/>
        <v>147363701</v>
      </c>
      <c r="V10" s="32">
        <f t="shared" si="0"/>
        <v>200142703</v>
      </c>
      <c r="W10" s="32">
        <f t="shared" si="0"/>
        <v>-52779002</v>
      </c>
      <c r="X10" s="33">
        <f>+IF(V10&lt;&gt;0,(W10/V10)*100,0)</f>
        <v>-26.37068512060617</v>
      </c>
      <c r="Y10" s="34">
        <f t="shared" si="0"/>
        <v>200142703</v>
      </c>
    </row>
    <row r="11" spans="1:25" ht="13.5">
      <c r="A11" s="24" t="s">
        <v>36</v>
      </c>
      <c r="B11" s="2">
        <v>46970607</v>
      </c>
      <c r="C11" s="25">
        <v>66490905</v>
      </c>
      <c r="D11" s="26">
        <v>66490905</v>
      </c>
      <c r="E11" s="26">
        <v>5413184</v>
      </c>
      <c r="F11" s="26">
        <v>-4951845</v>
      </c>
      <c r="G11" s="26">
        <v>4670121</v>
      </c>
      <c r="H11" s="26">
        <v>5131460</v>
      </c>
      <c r="I11" s="26">
        <v>5117713</v>
      </c>
      <c r="J11" s="26">
        <v>4901436</v>
      </c>
      <c r="K11" s="26">
        <v>5307213</v>
      </c>
      <c r="L11" s="26">
        <v>15326362</v>
      </c>
      <c r="M11" s="26">
        <v>5656619</v>
      </c>
      <c r="N11" s="26">
        <v>5706252</v>
      </c>
      <c r="O11" s="26">
        <v>5980697</v>
      </c>
      <c r="P11" s="26">
        <v>17343568</v>
      </c>
      <c r="Q11" s="26">
        <v>5640014</v>
      </c>
      <c r="R11" s="26">
        <v>5377729</v>
      </c>
      <c r="S11" s="26">
        <v>5245267</v>
      </c>
      <c r="T11" s="26">
        <v>16263010</v>
      </c>
      <c r="U11" s="26">
        <v>54064400</v>
      </c>
      <c r="V11" s="26">
        <v>66490905</v>
      </c>
      <c r="W11" s="26">
        <v>-12426505</v>
      </c>
      <c r="X11" s="27">
        <v>-18.69</v>
      </c>
      <c r="Y11" s="28">
        <v>66490905</v>
      </c>
    </row>
    <row r="12" spans="1:25" ht="13.5">
      <c r="A12" s="24" t="s">
        <v>37</v>
      </c>
      <c r="B12" s="2">
        <v>5757472</v>
      </c>
      <c r="C12" s="25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7">
        <v>0</v>
      </c>
      <c r="Y12" s="28">
        <v>0</v>
      </c>
    </row>
    <row r="13" spans="1:25" ht="13.5">
      <c r="A13" s="24" t="s">
        <v>213</v>
      </c>
      <c r="B13" s="2">
        <v>0</v>
      </c>
      <c r="C13" s="25">
        <v>19728519</v>
      </c>
      <c r="D13" s="26">
        <v>19728519</v>
      </c>
      <c r="E13" s="26">
        <v>263308</v>
      </c>
      <c r="F13" s="26">
        <v>-920622</v>
      </c>
      <c r="G13" s="26">
        <v>0</v>
      </c>
      <c r="H13" s="26">
        <v>-657314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2150560</v>
      </c>
      <c r="P13" s="26">
        <v>2150560</v>
      </c>
      <c r="Q13" s="26">
        <v>1119009</v>
      </c>
      <c r="R13" s="26">
        <v>848113</v>
      </c>
      <c r="S13" s="26">
        <v>2952663</v>
      </c>
      <c r="T13" s="26">
        <v>4919785</v>
      </c>
      <c r="U13" s="26">
        <v>6413031</v>
      </c>
      <c r="V13" s="26">
        <v>19728519</v>
      </c>
      <c r="W13" s="26">
        <v>-13315488</v>
      </c>
      <c r="X13" s="27">
        <v>-67.49</v>
      </c>
      <c r="Y13" s="28">
        <v>19728519</v>
      </c>
    </row>
    <row r="14" spans="1:25" ht="13.5">
      <c r="A14" s="24" t="s">
        <v>39</v>
      </c>
      <c r="B14" s="2">
        <v>0</v>
      </c>
      <c r="C14" s="25">
        <v>2594707</v>
      </c>
      <c r="D14" s="26">
        <v>2594707</v>
      </c>
      <c r="E14" s="26">
        <v>0</v>
      </c>
      <c r="F14" s="26">
        <v>0</v>
      </c>
      <c r="G14" s="26">
        <v>380249</v>
      </c>
      <c r="H14" s="26">
        <v>380249</v>
      </c>
      <c r="I14" s="26">
        <v>0</v>
      </c>
      <c r="J14" s="26">
        <v>0</v>
      </c>
      <c r="K14" s="26">
        <v>179524</v>
      </c>
      <c r="L14" s="26">
        <v>179524</v>
      </c>
      <c r="M14" s="26">
        <v>0</v>
      </c>
      <c r="N14" s="26">
        <v>0</v>
      </c>
      <c r="O14" s="26">
        <v>0</v>
      </c>
      <c r="P14" s="26">
        <v>0</v>
      </c>
      <c r="Q14" s="26">
        <v>327012</v>
      </c>
      <c r="R14" s="26">
        <v>0</v>
      </c>
      <c r="S14" s="26">
        <v>166646</v>
      </c>
      <c r="T14" s="26">
        <v>493658</v>
      </c>
      <c r="U14" s="26">
        <v>1053431</v>
      </c>
      <c r="V14" s="26">
        <v>2594707</v>
      </c>
      <c r="W14" s="26">
        <v>-1541276</v>
      </c>
      <c r="X14" s="27">
        <v>-59.4</v>
      </c>
      <c r="Y14" s="28">
        <v>2594707</v>
      </c>
    </row>
    <row r="15" spans="1:25" ht="13.5">
      <c r="A15" s="24" t="s">
        <v>40</v>
      </c>
      <c r="B15" s="2">
        <v>46466971</v>
      </c>
      <c r="C15" s="25">
        <v>37579812</v>
      </c>
      <c r="D15" s="26">
        <v>37579812</v>
      </c>
      <c r="E15" s="26">
        <v>208706</v>
      </c>
      <c r="F15" s="26">
        <v>-3705662</v>
      </c>
      <c r="G15" s="26">
        <v>4401592</v>
      </c>
      <c r="H15" s="26">
        <v>904636</v>
      </c>
      <c r="I15" s="26">
        <v>3171426</v>
      </c>
      <c r="J15" s="26">
        <v>3384321</v>
      </c>
      <c r="K15" s="26">
        <v>6700561</v>
      </c>
      <c r="L15" s="26">
        <v>13256308</v>
      </c>
      <c r="M15" s="26">
        <v>4018061</v>
      </c>
      <c r="N15" s="26">
        <v>2695066</v>
      </c>
      <c r="O15" s="26">
        <v>3860157</v>
      </c>
      <c r="P15" s="26">
        <v>10573284</v>
      </c>
      <c r="Q15" s="26">
        <v>3294315</v>
      </c>
      <c r="R15" s="26">
        <v>0</v>
      </c>
      <c r="S15" s="26">
        <v>14104827</v>
      </c>
      <c r="T15" s="26">
        <v>17399142</v>
      </c>
      <c r="U15" s="26">
        <v>42133370</v>
      </c>
      <c r="V15" s="26">
        <v>37579812</v>
      </c>
      <c r="W15" s="26">
        <v>4553558</v>
      </c>
      <c r="X15" s="27">
        <v>12.12</v>
      </c>
      <c r="Y15" s="28">
        <v>37579812</v>
      </c>
    </row>
    <row r="16" spans="1:25" ht="13.5">
      <c r="A16" s="35" t="s">
        <v>41</v>
      </c>
      <c r="B16" s="2">
        <v>4384615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48456344</v>
      </c>
      <c r="C17" s="25">
        <v>83819329</v>
      </c>
      <c r="D17" s="26">
        <v>83819329</v>
      </c>
      <c r="E17" s="26">
        <v>1431494</v>
      </c>
      <c r="F17" s="26">
        <v>11770722</v>
      </c>
      <c r="G17" s="26">
        <v>5542134</v>
      </c>
      <c r="H17" s="26">
        <v>18744350</v>
      </c>
      <c r="I17" s="26">
        <v>18674344</v>
      </c>
      <c r="J17" s="26">
        <v>7792775</v>
      </c>
      <c r="K17" s="26">
        <v>12193301</v>
      </c>
      <c r="L17" s="26">
        <v>38660420</v>
      </c>
      <c r="M17" s="26">
        <v>4155340</v>
      </c>
      <c r="N17" s="26">
        <v>1380390</v>
      </c>
      <c r="O17" s="26">
        <v>7917538</v>
      </c>
      <c r="P17" s="26">
        <v>13453268</v>
      </c>
      <c r="Q17" s="26">
        <v>3248287</v>
      </c>
      <c r="R17" s="26">
        <v>1267132</v>
      </c>
      <c r="S17" s="26">
        <v>19758289</v>
      </c>
      <c r="T17" s="26">
        <v>24273708</v>
      </c>
      <c r="U17" s="26">
        <v>95131746</v>
      </c>
      <c r="V17" s="26">
        <v>83819329</v>
      </c>
      <c r="W17" s="26">
        <v>11312417</v>
      </c>
      <c r="X17" s="27">
        <v>13.5</v>
      </c>
      <c r="Y17" s="28">
        <v>83819329</v>
      </c>
    </row>
    <row r="18" spans="1:25" ht="13.5">
      <c r="A18" s="36" t="s">
        <v>43</v>
      </c>
      <c r="B18" s="37">
        <f>SUM(B11:B17)</f>
        <v>152036009</v>
      </c>
      <c r="C18" s="38">
        <f aca="true" t="shared" si="1" ref="C18:Y18">SUM(C11:C17)</f>
        <v>210213272</v>
      </c>
      <c r="D18" s="39">
        <f t="shared" si="1"/>
        <v>210213272</v>
      </c>
      <c r="E18" s="39">
        <f t="shared" si="1"/>
        <v>7316692</v>
      </c>
      <c r="F18" s="39">
        <f t="shared" si="1"/>
        <v>2192593</v>
      </c>
      <c r="G18" s="39">
        <f t="shared" si="1"/>
        <v>14994096</v>
      </c>
      <c r="H18" s="39">
        <f t="shared" si="1"/>
        <v>24503381</v>
      </c>
      <c r="I18" s="39">
        <f t="shared" si="1"/>
        <v>26963483</v>
      </c>
      <c r="J18" s="39">
        <f t="shared" si="1"/>
        <v>16078532</v>
      </c>
      <c r="K18" s="39">
        <f t="shared" si="1"/>
        <v>24380599</v>
      </c>
      <c r="L18" s="39">
        <f t="shared" si="1"/>
        <v>67422614</v>
      </c>
      <c r="M18" s="39">
        <f t="shared" si="1"/>
        <v>13830020</v>
      </c>
      <c r="N18" s="39">
        <f t="shared" si="1"/>
        <v>9781708</v>
      </c>
      <c r="O18" s="39">
        <f t="shared" si="1"/>
        <v>19908952</v>
      </c>
      <c r="P18" s="39">
        <f t="shared" si="1"/>
        <v>43520680</v>
      </c>
      <c r="Q18" s="39">
        <f t="shared" si="1"/>
        <v>13628637</v>
      </c>
      <c r="R18" s="39">
        <f t="shared" si="1"/>
        <v>7492974</v>
      </c>
      <c r="S18" s="39">
        <f t="shared" si="1"/>
        <v>42227692</v>
      </c>
      <c r="T18" s="39">
        <f t="shared" si="1"/>
        <v>63349303</v>
      </c>
      <c r="U18" s="39">
        <f t="shared" si="1"/>
        <v>198795978</v>
      </c>
      <c r="V18" s="39">
        <f t="shared" si="1"/>
        <v>210213272</v>
      </c>
      <c r="W18" s="39">
        <f t="shared" si="1"/>
        <v>-11417294</v>
      </c>
      <c r="X18" s="33">
        <f>+IF(V18&lt;&gt;0,(W18/V18)*100,0)</f>
        <v>-5.431290751232871</v>
      </c>
      <c r="Y18" s="40">
        <f t="shared" si="1"/>
        <v>210213272</v>
      </c>
    </row>
    <row r="19" spans="1:25" ht="13.5">
      <c r="A19" s="36" t="s">
        <v>44</v>
      </c>
      <c r="B19" s="41">
        <f>+B10-B18</f>
        <v>-29072819</v>
      </c>
      <c r="C19" s="42">
        <f aca="true" t="shared" si="2" ref="C19:Y19">+C10-C18</f>
        <v>-10070569</v>
      </c>
      <c r="D19" s="43">
        <f t="shared" si="2"/>
        <v>-10070569</v>
      </c>
      <c r="E19" s="43">
        <f t="shared" si="2"/>
        <v>14249463</v>
      </c>
      <c r="F19" s="43">
        <f t="shared" si="2"/>
        <v>-262432</v>
      </c>
      <c r="G19" s="43">
        <f t="shared" si="2"/>
        <v>-13266053</v>
      </c>
      <c r="H19" s="43">
        <f t="shared" si="2"/>
        <v>720978</v>
      </c>
      <c r="I19" s="43">
        <f t="shared" si="2"/>
        <v>4623457</v>
      </c>
      <c r="J19" s="43">
        <f t="shared" si="2"/>
        <v>-6935274</v>
      </c>
      <c r="K19" s="43">
        <f t="shared" si="2"/>
        <v>-1359766</v>
      </c>
      <c r="L19" s="43">
        <f t="shared" si="2"/>
        <v>-3671583</v>
      </c>
      <c r="M19" s="43">
        <f t="shared" si="2"/>
        <v>-11818256</v>
      </c>
      <c r="N19" s="43">
        <f t="shared" si="2"/>
        <v>2227420</v>
      </c>
      <c r="O19" s="43">
        <f t="shared" si="2"/>
        <v>3405138</v>
      </c>
      <c r="P19" s="43">
        <f t="shared" si="2"/>
        <v>-6185698</v>
      </c>
      <c r="Q19" s="43">
        <f t="shared" si="2"/>
        <v>-12459620</v>
      </c>
      <c r="R19" s="43">
        <f t="shared" si="2"/>
        <v>1932778</v>
      </c>
      <c r="S19" s="43">
        <f t="shared" si="2"/>
        <v>-31769132</v>
      </c>
      <c r="T19" s="43">
        <f t="shared" si="2"/>
        <v>-42295974</v>
      </c>
      <c r="U19" s="43">
        <f t="shared" si="2"/>
        <v>-51432277</v>
      </c>
      <c r="V19" s="43">
        <f>IF(D10=D18,0,V10-V18)</f>
        <v>-10070569</v>
      </c>
      <c r="W19" s="43">
        <f t="shared" si="2"/>
        <v>-41361708</v>
      </c>
      <c r="X19" s="44">
        <f>+IF(V19&lt;&gt;0,(W19/V19)*100,0)</f>
        <v>410.71867935168314</v>
      </c>
      <c r="Y19" s="45">
        <f t="shared" si="2"/>
        <v>-10070569</v>
      </c>
    </row>
    <row r="20" spans="1:25" ht="13.5">
      <c r="A20" s="24" t="s">
        <v>45</v>
      </c>
      <c r="B20" s="2">
        <v>26926404</v>
      </c>
      <c r="C20" s="25">
        <v>28892000</v>
      </c>
      <c r="D20" s="26">
        <v>28892000</v>
      </c>
      <c r="E20" s="26">
        <v>0</v>
      </c>
      <c r="F20" s="26">
        <v>0</v>
      </c>
      <c r="G20" s="26">
        <v>0</v>
      </c>
      <c r="H20" s="26">
        <v>0</v>
      </c>
      <c r="I20" s="26">
        <v>15000000</v>
      </c>
      <c r="J20" s="26">
        <v>10000000</v>
      </c>
      <c r="K20" s="26">
        <v>0</v>
      </c>
      <c r="L20" s="26">
        <v>25000000</v>
      </c>
      <c r="M20" s="26">
        <v>2000000</v>
      </c>
      <c r="N20" s="26">
        <v>-2000000</v>
      </c>
      <c r="O20" s="26">
        <v>3892000</v>
      </c>
      <c r="P20" s="26">
        <v>3892000</v>
      </c>
      <c r="Q20" s="26">
        <v>0</v>
      </c>
      <c r="R20" s="26">
        <v>0</v>
      </c>
      <c r="S20" s="26">
        <v>0</v>
      </c>
      <c r="T20" s="26">
        <v>0</v>
      </c>
      <c r="U20" s="26">
        <v>28892000</v>
      </c>
      <c r="V20" s="26">
        <v>28892000</v>
      </c>
      <c r="W20" s="26">
        <v>0</v>
      </c>
      <c r="X20" s="27">
        <v>0</v>
      </c>
      <c r="Y20" s="28">
        <v>28892000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-2146415</v>
      </c>
      <c r="C22" s="53">
        <f aca="true" t="shared" si="3" ref="C22:Y22">SUM(C19:C21)</f>
        <v>18821431</v>
      </c>
      <c r="D22" s="54">
        <f t="shared" si="3"/>
        <v>18821431</v>
      </c>
      <c r="E22" s="54">
        <f t="shared" si="3"/>
        <v>14249463</v>
      </c>
      <c r="F22" s="54">
        <f t="shared" si="3"/>
        <v>-262432</v>
      </c>
      <c r="G22" s="54">
        <f t="shared" si="3"/>
        <v>-13266053</v>
      </c>
      <c r="H22" s="54">
        <f t="shared" si="3"/>
        <v>720978</v>
      </c>
      <c r="I22" s="54">
        <f t="shared" si="3"/>
        <v>19623457</v>
      </c>
      <c r="J22" s="54">
        <f t="shared" si="3"/>
        <v>3064726</v>
      </c>
      <c r="K22" s="54">
        <f t="shared" si="3"/>
        <v>-1359766</v>
      </c>
      <c r="L22" s="54">
        <f t="shared" si="3"/>
        <v>21328417</v>
      </c>
      <c r="M22" s="54">
        <f t="shared" si="3"/>
        <v>-9818256</v>
      </c>
      <c r="N22" s="54">
        <f t="shared" si="3"/>
        <v>227420</v>
      </c>
      <c r="O22" s="54">
        <f t="shared" si="3"/>
        <v>7297138</v>
      </c>
      <c r="P22" s="54">
        <f t="shared" si="3"/>
        <v>-2293698</v>
      </c>
      <c r="Q22" s="54">
        <f t="shared" si="3"/>
        <v>-12459620</v>
      </c>
      <c r="R22" s="54">
        <f t="shared" si="3"/>
        <v>1932778</v>
      </c>
      <c r="S22" s="54">
        <f t="shared" si="3"/>
        <v>-31769132</v>
      </c>
      <c r="T22" s="54">
        <f t="shared" si="3"/>
        <v>-42295974</v>
      </c>
      <c r="U22" s="54">
        <f t="shared" si="3"/>
        <v>-22540277</v>
      </c>
      <c r="V22" s="54">
        <f t="shared" si="3"/>
        <v>18821431</v>
      </c>
      <c r="W22" s="54">
        <f t="shared" si="3"/>
        <v>-41361708</v>
      </c>
      <c r="X22" s="55">
        <f>+IF(V22&lt;&gt;0,(W22/V22)*100,0)</f>
        <v>-219.7585720235619</v>
      </c>
      <c r="Y22" s="56">
        <f t="shared" si="3"/>
        <v>18821431</v>
      </c>
    </row>
    <row r="23" spans="1:25" ht="13.5">
      <c r="A23" s="57" t="s">
        <v>47</v>
      </c>
      <c r="B23" s="2">
        <v>0</v>
      </c>
      <c r="C23" s="25">
        <v>-15129480</v>
      </c>
      <c r="D23" s="26">
        <v>-15129480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1</v>
      </c>
      <c r="L23" s="26">
        <v>1</v>
      </c>
      <c r="M23" s="26">
        <v>-188115</v>
      </c>
      <c r="N23" s="26">
        <v>-199719</v>
      </c>
      <c r="O23" s="26">
        <v>-194646</v>
      </c>
      <c r="P23" s="26">
        <v>-582480</v>
      </c>
      <c r="Q23" s="26">
        <v>176</v>
      </c>
      <c r="R23" s="26">
        <v>-196364</v>
      </c>
      <c r="S23" s="26">
        <v>195825</v>
      </c>
      <c r="T23" s="26">
        <v>-363</v>
      </c>
      <c r="U23" s="26">
        <v>-582842</v>
      </c>
      <c r="V23" s="26">
        <v>-15129480</v>
      </c>
      <c r="W23" s="26">
        <v>14546638</v>
      </c>
      <c r="X23" s="27">
        <v>-96.15</v>
      </c>
      <c r="Y23" s="28">
        <v>-15129480</v>
      </c>
    </row>
    <row r="24" spans="1:25" ht="13.5">
      <c r="A24" s="58" t="s">
        <v>48</v>
      </c>
      <c r="B24" s="41">
        <f>SUM(B22:B23)</f>
        <v>-2146415</v>
      </c>
      <c r="C24" s="42">
        <f aca="true" t="shared" si="4" ref="C24:Y24">SUM(C22:C23)</f>
        <v>3691951</v>
      </c>
      <c r="D24" s="43">
        <f t="shared" si="4"/>
        <v>3691951</v>
      </c>
      <c r="E24" s="43">
        <f t="shared" si="4"/>
        <v>14249463</v>
      </c>
      <c r="F24" s="43">
        <f t="shared" si="4"/>
        <v>-262432</v>
      </c>
      <c r="G24" s="43">
        <f t="shared" si="4"/>
        <v>-13266053</v>
      </c>
      <c r="H24" s="43">
        <f t="shared" si="4"/>
        <v>720978</v>
      </c>
      <c r="I24" s="43">
        <f t="shared" si="4"/>
        <v>19623457</v>
      </c>
      <c r="J24" s="43">
        <f t="shared" si="4"/>
        <v>3064726</v>
      </c>
      <c r="K24" s="43">
        <f t="shared" si="4"/>
        <v>-1359765</v>
      </c>
      <c r="L24" s="43">
        <f t="shared" si="4"/>
        <v>21328418</v>
      </c>
      <c r="M24" s="43">
        <f t="shared" si="4"/>
        <v>-10006371</v>
      </c>
      <c r="N24" s="43">
        <f t="shared" si="4"/>
        <v>27701</v>
      </c>
      <c r="O24" s="43">
        <f t="shared" si="4"/>
        <v>7102492</v>
      </c>
      <c r="P24" s="43">
        <f t="shared" si="4"/>
        <v>-2876178</v>
      </c>
      <c r="Q24" s="43">
        <f t="shared" si="4"/>
        <v>-12459444</v>
      </c>
      <c r="R24" s="43">
        <f t="shared" si="4"/>
        <v>1736414</v>
      </c>
      <c r="S24" s="43">
        <f t="shared" si="4"/>
        <v>-31573307</v>
      </c>
      <c r="T24" s="43">
        <f t="shared" si="4"/>
        <v>-42296337</v>
      </c>
      <c r="U24" s="43">
        <f t="shared" si="4"/>
        <v>-23123119</v>
      </c>
      <c r="V24" s="43">
        <f t="shared" si="4"/>
        <v>3691951</v>
      </c>
      <c r="W24" s="43">
        <f t="shared" si="4"/>
        <v>-26815070</v>
      </c>
      <c r="X24" s="44">
        <f>+IF(V24&lt;&gt;0,(W24/V24)*100,0)</f>
        <v>-726.3116438977657</v>
      </c>
      <c r="Y24" s="45">
        <f t="shared" si="4"/>
        <v>3691951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46780120</v>
      </c>
      <c r="C27" s="65">
        <v>49039000</v>
      </c>
      <c r="D27" s="66">
        <v>49039000</v>
      </c>
      <c r="E27" s="66">
        <v>53929</v>
      </c>
      <c r="F27" s="66">
        <v>179900</v>
      </c>
      <c r="G27" s="66">
        <v>151136</v>
      </c>
      <c r="H27" s="66">
        <v>384965</v>
      </c>
      <c r="I27" s="66">
        <v>94790</v>
      </c>
      <c r="J27" s="66">
        <v>267585</v>
      </c>
      <c r="K27" s="66">
        <v>17284</v>
      </c>
      <c r="L27" s="66">
        <v>379659</v>
      </c>
      <c r="M27" s="66">
        <v>50376</v>
      </c>
      <c r="N27" s="66">
        <v>251367</v>
      </c>
      <c r="O27" s="66">
        <v>340487</v>
      </c>
      <c r="P27" s="66">
        <v>642230</v>
      </c>
      <c r="Q27" s="66">
        <v>215634</v>
      </c>
      <c r="R27" s="66">
        <v>37383</v>
      </c>
      <c r="S27" s="66">
        <v>158011</v>
      </c>
      <c r="T27" s="66">
        <v>411028</v>
      </c>
      <c r="U27" s="66">
        <v>1817882</v>
      </c>
      <c r="V27" s="66">
        <v>49039000</v>
      </c>
      <c r="W27" s="66">
        <v>-47221118</v>
      </c>
      <c r="X27" s="67">
        <v>-96.29</v>
      </c>
      <c r="Y27" s="68">
        <v>49039000</v>
      </c>
    </row>
    <row r="28" spans="1:25" ht="13.5">
      <c r="A28" s="69" t="s">
        <v>45</v>
      </c>
      <c r="B28" s="2">
        <v>0</v>
      </c>
      <c r="C28" s="25">
        <v>33892000</v>
      </c>
      <c r="D28" s="26">
        <v>33892000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33892000</v>
      </c>
      <c r="W28" s="26">
        <v>-33892000</v>
      </c>
      <c r="X28" s="27">
        <v>-100</v>
      </c>
      <c r="Y28" s="28">
        <v>33892000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158011</v>
      </c>
      <c r="T29" s="26">
        <v>158011</v>
      </c>
      <c r="U29" s="26">
        <v>158011</v>
      </c>
      <c r="V29" s="26">
        <v>0</v>
      </c>
      <c r="W29" s="26">
        <v>158011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15147000</v>
      </c>
      <c r="D31" s="26">
        <v>15147000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15147000</v>
      </c>
      <c r="W31" s="26">
        <v>-15147000</v>
      </c>
      <c r="X31" s="27">
        <v>-100</v>
      </c>
      <c r="Y31" s="28">
        <v>15147000</v>
      </c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49039000</v>
      </c>
      <c r="D32" s="66">
        <f t="shared" si="5"/>
        <v>49039000</v>
      </c>
      <c r="E32" s="66">
        <f t="shared" si="5"/>
        <v>0</v>
      </c>
      <c r="F32" s="66">
        <f t="shared" si="5"/>
        <v>0</v>
      </c>
      <c r="G32" s="66">
        <f t="shared" si="5"/>
        <v>0</v>
      </c>
      <c r="H32" s="66">
        <f t="shared" si="5"/>
        <v>0</v>
      </c>
      <c r="I32" s="66">
        <f t="shared" si="5"/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0</v>
      </c>
      <c r="Q32" s="66">
        <f t="shared" si="5"/>
        <v>0</v>
      </c>
      <c r="R32" s="66">
        <f t="shared" si="5"/>
        <v>0</v>
      </c>
      <c r="S32" s="66">
        <f t="shared" si="5"/>
        <v>158011</v>
      </c>
      <c r="T32" s="66">
        <f t="shared" si="5"/>
        <v>158011</v>
      </c>
      <c r="U32" s="66">
        <f t="shared" si="5"/>
        <v>158011</v>
      </c>
      <c r="V32" s="66">
        <f t="shared" si="5"/>
        <v>49039000</v>
      </c>
      <c r="W32" s="66">
        <f t="shared" si="5"/>
        <v>-48880989</v>
      </c>
      <c r="X32" s="67">
        <f>+IF(V32&lt;&gt;0,(W32/V32)*100,0)</f>
        <v>-99.67778502824282</v>
      </c>
      <c r="Y32" s="68">
        <f t="shared" si="5"/>
        <v>49039000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29298197</v>
      </c>
      <c r="C35" s="25">
        <v>81256000</v>
      </c>
      <c r="D35" s="26">
        <v>81256000</v>
      </c>
      <c r="E35" s="26">
        <v>57838000</v>
      </c>
      <c r="F35" s="26">
        <v>57813000</v>
      </c>
      <c r="G35" s="26">
        <v>65447000</v>
      </c>
      <c r="H35" s="26">
        <v>181098000</v>
      </c>
      <c r="I35" s="26">
        <v>39370000</v>
      </c>
      <c r="J35" s="26">
        <v>54120000</v>
      </c>
      <c r="K35" s="26">
        <v>80005000</v>
      </c>
      <c r="L35" s="26">
        <v>173495000</v>
      </c>
      <c r="M35" s="26">
        <v>20886183</v>
      </c>
      <c r="N35" s="26">
        <v>25180983</v>
      </c>
      <c r="O35" s="26">
        <v>33357423</v>
      </c>
      <c r="P35" s="26">
        <v>79424589</v>
      </c>
      <c r="Q35" s="26">
        <v>24403655</v>
      </c>
      <c r="R35" s="26">
        <v>29460018</v>
      </c>
      <c r="S35" s="26">
        <v>16225776</v>
      </c>
      <c r="T35" s="26">
        <v>70089449</v>
      </c>
      <c r="U35" s="26">
        <v>504107038</v>
      </c>
      <c r="V35" s="26">
        <v>81256000</v>
      </c>
      <c r="W35" s="26">
        <v>422851038</v>
      </c>
      <c r="X35" s="27">
        <v>520.39</v>
      </c>
      <c r="Y35" s="28">
        <v>81256000</v>
      </c>
    </row>
    <row r="36" spans="1:25" ht="13.5">
      <c r="A36" s="24" t="s">
        <v>56</v>
      </c>
      <c r="B36" s="2">
        <v>49633255</v>
      </c>
      <c r="C36" s="25">
        <v>62890000</v>
      </c>
      <c r="D36" s="26">
        <v>62890000</v>
      </c>
      <c r="E36" s="26">
        <v>94409000</v>
      </c>
      <c r="F36" s="26">
        <v>94409000</v>
      </c>
      <c r="G36" s="26">
        <v>94410000</v>
      </c>
      <c r="H36" s="26">
        <v>283228000</v>
      </c>
      <c r="I36" s="26">
        <v>59801000</v>
      </c>
      <c r="J36" s="26">
        <v>46781000</v>
      </c>
      <c r="K36" s="26">
        <v>65441000</v>
      </c>
      <c r="L36" s="26">
        <v>172023000</v>
      </c>
      <c r="M36" s="26">
        <v>46780122</v>
      </c>
      <c r="N36" s="26">
        <v>46780121</v>
      </c>
      <c r="O36" s="26">
        <v>74434622</v>
      </c>
      <c r="P36" s="26">
        <v>167994865</v>
      </c>
      <c r="Q36" s="26">
        <v>46780122</v>
      </c>
      <c r="R36" s="26">
        <v>46780122</v>
      </c>
      <c r="S36" s="26">
        <v>46780122</v>
      </c>
      <c r="T36" s="26">
        <v>140340366</v>
      </c>
      <c r="U36" s="26">
        <v>763586231</v>
      </c>
      <c r="V36" s="26">
        <v>62890000</v>
      </c>
      <c r="W36" s="26">
        <v>700696231</v>
      </c>
      <c r="X36" s="27">
        <v>1114.16</v>
      </c>
      <c r="Y36" s="28">
        <v>62890000</v>
      </c>
    </row>
    <row r="37" spans="1:25" ht="13.5">
      <c r="A37" s="24" t="s">
        <v>57</v>
      </c>
      <c r="B37" s="2">
        <v>58014207</v>
      </c>
      <c r="C37" s="25">
        <v>17387000</v>
      </c>
      <c r="D37" s="26">
        <v>17387000</v>
      </c>
      <c r="E37" s="26">
        <v>82832000</v>
      </c>
      <c r="F37" s="26">
        <v>79865000</v>
      </c>
      <c r="G37" s="26">
        <v>85990000</v>
      </c>
      <c r="H37" s="26">
        <v>248687000</v>
      </c>
      <c r="I37" s="26">
        <v>46619000</v>
      </c>
      <c r="J37" s="26">
        <v>52277000</v>
      </c>
      <c r="K37" s="26">
        <v>62728000</v>
      </c>
      <c r="L37" s="26">
        <v>161624000</v>
      </c>
      <c r="M37" s="26">
        <v>30870602</v>
      </c>
      <c r="N37" s="26">
        <v>28793856</v>
      </c>
      <c r="O37" s="26">
        <v>29867794</v>
      </c>
      <c r="P37" s="26">
        <v>89532252</v>
      </c>
      <c r="Q37" s="26">
        <v>40334033</v>
      </c>
      <c r="R37" s="26">
        <v>36604169</v>
      </c>
      <c r="S37" s="26">
        <v>77363563</v>
      </c>
      <c r="T37" s="26">
        <v>154301765</v>
      </c>
      <c r="U37" s="26">
        <v>654145017</v>
      </c>
      <c r="V37" s="26">
        <v>17387000</v>
      </c>
      <c r="W37" s="26">
        <v>636758017</v>
      </c>
      <c r="X37" s="27">
        <v>3662.27</v>
      </c>
      <c r="Y37" s="28">
        <v>17387000</v>
      </c>
    </row>
    <row r="38" spans="1:25" ht="13.5">
      <c r="A38" s="24" t="s">
        <v>58</v>
      </c>
      <c r="B38" s="2">
        <v>7563442</v>
      </c>
      <c r="C38" s="25">
        <v>6765000</v>
      </c>
      <c r="D38" s="26">
        <v>6765000</v>
      </c>
      <c r="E38" s="26">
        <v>10072000</v>
      </c>
      <c r="F38" s="26">
        <v>10097000</v>
      </c>
      <c r="G38" s="26">
        <v>10048000</v>
      </c>
      <c r="H38" s="26">
        <v>30217000</v>
      </c>
      <c r="I38" s="26">
        <v>8722000</v>
      </c>
      <c r="J38" s="26">
        <v>7290000</v>
      </c>
      <c r="K38" s="26">
        <v>6869000</v>
      </c>
      <c r="L38" s="26">
        <v>22881000</v>
      </c>
      <c r="M38" s="26">
        <v>0</v>
      </c>
      <c r="N38" s="26">
        <v>9054003</v>
      </c>
      <c r="O38" s="26">
        <v>9053841</v>
      </c>
      <c r="P38" s="26">
        <v>18107844</v>
      </c>
      <c r="Q38" s="26">
        <v>0</v>
      </c>
      <c r="R38" s="26">
        <v>0</v>
      </c>
      <c r="S38" s="26">
        <v>0</v>
      </c>
      <c r="T38" s="26">
        <v>0</v>
      </c>
      <c r="U38" s="26">
        <v>71205844</v>
      </c>
      <c r="V38" s="26">
        <v>6765000</v>
      </c>
      <c r="W38" s="26">
        <v>64440844</v>
      </c>
      <c r="X38" s="27">
        <v>952.56</v>
      </c>
      <c r="Y38" s="28">
        <v>6765000</v>
      </c>
    </row>
    <row r="39" spans="1:25" ht="13.5">
      <c r="A39" s="24" t="s">
        <v>59</v>
      </c>
      <c r="B39" s="2">
        <v>13353803</v>
      </c>
      <c r="C39" s="25">
        <v>119994000</v>
      </c>
      <c r="D39" s="26">
        <v>119994000</v>
      </c>
      <c r="E39" s="26">
        <v>59343000</v>
      </c>
      <c r="F39" s="26">
        <v>62260000</v>
      </c>
      <c r="G39" s="26">
        <v>63819000</v>
      </c>
      <c r="H39" s="26">
        <v>185422000</v>
      </c>
      <c r="I39" s="26">
        <v>43830000</v>
      </c>
      <c r="J39" s="26">
        <v>41334000</v>
      </c>
      <c r="K39" s="26">
        <v>75849000</v>
      </c>
      <c r="L39" s="26">
        <v>161013000</v>
      </c>
      <c r="M39" s="26">
        <v>36795703</v>
      </c>
      <c r="N39" s="26">
        <v>34113245</v>
      </c>
      <c r="O39" s="26">
        <v>68870410</v>
      </c>
      <c r="P39" s="26">
        <v>139779358</v>
      </c>
      <c r="Q39" s="26">
        <v>30849744</v>
      </c>
      <c r="R39" s="26">
        <v>39635971</v>
      </c>
      <c r="S39" s="26">
        <v>-14357665</v>
      </c>
      <c r="T39" s="26">
        <v>56128050</v>
      </c>
      <c r="U39" s="26">
        <v>542342408</v>
      </c>
      <c r="V39" s="26">
        <v>119994000</v>
      </c>
      <c r="W39" s="26">
        <v>422348408</v>
      </c>
      <c r="X39" s="27">
        <v>351.97</v>
      </c>
      <c r="Y39" s="28">
        <v>119994000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12393329</v>
      </c>
      <c r="C42" s="25">
        <v>57988000</v>
      </c>
      <c r="D42" s="26">
        <v>57988000</v>
      </c>
      <c r="E42" s="26">
        <v>12314745</v>
      </c>
      <c r="F42" s="26">
        <v>5207835</v>
      </c>
      <c r="G42" s="26">
        <v>-5251714</v>
      </c>
      <c r="H42" s="26">
        <v>12270866</v>
      </c>
      <c r="I42" s="26">
        <v>974021</v>
      </c>
      <c r="J42" s="26">
        <v>10142845</v>
      </c>
      <c r="K42" s="26">
        <v>-1433460</v>
      </c>
      <c r="L42" s="26">
        <v>9683406</v>
      </c>
      <c r="M42" s="26">
        <v>-1413755</v>
      </c>
      <c r="N42" s="26">
        <v>-1308032</v>
      </c>
      <c r="O42" s="26">
        <v>1828890</v>
      </c>
      <c r="P42" s="26">
        <v>-892897</v>
      </c>
      <c r="Q42" s="26">
        <v>-1075949</v>
      </c>
      <c r="R42" s="26">
        <v>53800</v>
      </c>
      <c r="S42" s="26">
        <v>-225348</v>
      </c>
      <c r="T42" s="26">
        <v>-1247497</v>
      </c>
      <c r="U42" s="26">
        <v>19813878</v>
      </c>
      <c r="V42" s="26">
        <v>57988000</v>
      </c>
      <c r="W42" s="26">
        <v>-38174122</v>
      </c>
      <c r="X42" s="27">
        <v>-65.83</v>
      </c>
      <c r="Y42" s="28">
        <v>57988000</v>
      </c>
    </row>
    <row r="43" spans="1:25" ht="13.5">
      <c r="A43" s="24" t="s">
        <v>62</v>
      </c>
      <c r="B43" s="2">
        <v>-9056059</v>
      </c>
      <c r="C43" s="25">
        <v>-49039000</v>
      </c>
      <c r="D43" s="26">
        <v>-49039000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-6912655</v>
      </c>
      <c r="K43" s="26">
        <v>0</v>
      </c>
      <c r="L43" s="26">
        <v>-6912655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-6912655</v>
      </c>
      <c r="V43" s="26">
        <v>-49039000</v>
      </c>
      <c r="W43" s="26">
        <v>42126345</v>
      </c>
      <c r="X43" s="27">
        <v>-85.9</v>
      </c>
      <c r="Y43" s="28">
        <v>-49039000</v>
      </c>
    </row>
    <row r="44" spans="1:25" ht="13.5">
      <c r="A44" s="24" t="s">
        <v>63</v>
      </c>
      <c r="B44" s="2">
        <v>-7467851</v>
      </c>
      <c r="C44" s="25">
        <v>-1568000</v>
      </c>
      <c r="D44" s="26">
        <v>-1568000</v>
      </c>
      <c r="E44" s="26">
        <v>-11217730</v>
      </c>
      <c r="F44" s="26">
        <v>-2113</v>
      </c>
      <c r="G44" s="26">
        <v>0</v>
      </c>
      <c r="H44" s="26">
        <v>-11219843</v>
      </c>
      <c r="I44" s="26">
        <v>0</v>
      </c>
      <c r="J44" s="26">
        <v>-51473</v>
      </c>
      <c r="K44" s="26">
        <v>-527537</v>
      </c>
      <c r="L44" s="26">
        <v>-579010</v>
      </c>
      <c r="M44" s="26">
        <v>0</v>
      </c>
      <c r="N44" s="26">
        <v>0</v>
      </c>
      <c r="O44" s="26">
        <v>-578119</v>
      </c>
      <c r="P44" s="26">
        <v>-578119</v>
      </c>
      <c r="Q44" s="26">
        <v>0</v>
      </c>
      <c r="R44" s="26">
        <v>0</v>
      </c>
      <c r="S44" s="26">
        <v>0</v>
      </c>
      <c r="T44" s="26">
        <v>0</v>
      </c>
      <c r="U44" s="26">
        <v>-12376972</v>
      </c>
      <c r="V44" s="26">
        <v>-1568000</v>
      </c>
      <c r="W44" s="26">
        <v>-10808972</v>
      </c>
      <c r="X44" s="27">
        <v>689.35</v>
      </c>
      <c r="Y44" s="28">
        <v>-1568000</v>
      </c>
    </row>
    <row r="45" spans="1:25" ht="13.5">
      <c r="A45" s="36" t="s">
        <v>64</v>
      </c>
      <c r="B45" s="3">
        <v>-10728865</v>
      </c>
      <c r="C45" s="65">
        <v>8331000</v>
      </c>
      <c r="D45" s="66">
        <v>8331000</v>
      </c>
      <c r="E45" s="66">
        <v>1092284</v>
      </c>
      <c r="F45" s="66">
        <v>6298006</v>
      </c>
      <c r="G45" s="66">
        <v>1046292</v>
      </c>
      <c r="H45" s="66">
        <v>1046292</v>
      </c>
      <c r="I45" s="66">
        <v>2020313</v>
      </c>
      <c r="J45" s="66">
        <v>5199030</v>
      </c>
      <c r="K45" s="66">
        <v>3238033</v>
      </c>
      <c r="L45" s="66">
        <v>3238033</v>
      </c>
      <c r="M45" s="66">
        <v>1824278</v>
      </c>
      <c r="N45" s="66">
        <v>516246</v>
      </c>
      <c r="O45" s="66">
        <v>1767017</v>
      </c>
      <c r="P45" s="66">
        <v>1767017</v>
      </c>
      <c r="Q45" s="66">
        <v>691068</v>
      </c>
      <c r="R45" s="66">
        <v>744868</v>
      </c>
      <c r="S45" s="66">
        <v>519520</v>
      </c>
      <c r="T45" s="66">
        <v>519520</v>
      </c>
      <c r="U45" s="66">
        <v>519520</v>
      </c>
      <c r="V45" s="66">
        <v>8331000</v>
      </c>
      <c r="W45" s="66">
        <v>-7811480</v>
      </c>
      <c r="X45" s="67">
        <v>-93.76</v>
      </c>
      <c r="Y45" s="68">
        <v>8331000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2520780</v>
      </c>
      <c r="C49" s="95">
        <v>2109922</v>
      </c>
      <c r="D49" s="20">
        <v>1821745</v>
      </c>
      <c r="E49" s="20">
        <v>0</v>
      </c>
      <c r="F49" s="20">
        <v>0</v>
      </c>
      <c r="G49" s="20">
        <v>0</v>
      </c>
      <c r="H49" s="20">
        <v>2286033</v>
      </c>
      <c r="I49" s="20">
        <v>0</v>
      </c>
      <c r="J49" s="20">
        <v>0</v>
      </c>
      <c r="K49" s="20">
        <v>0</v>
      </c>
      <c r="L49" s="20">
        <v>61652716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70391196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20565334</v>
      </c>
      <c r="C51" s="95">
        <v>1260394</v>
      </c>
      <c r="D51" s="20">
        <v>1918291</v>
      </c>
      <c r="E51" s="20">
        <v>0</v>
      </c>
      <c r="F51" s="20">
        <v>0</v>
      </c>
      <c r="G51" s="20">
        <v>0</v>
      </c>
      <c r="H51" s="20">
        <v>948272</v>
      </c>
      <c r="I51" s="20">
        <v>0</v>
      </c>
      <c r="J51" s="20">
        <v>0</v>
      </c>
      <c r="K51" s="20">
        <v>0</v>
      </c>
      <c r="L51" s="20">
        <v>196727</v>
      </c>
      <c r="M51" s="20">
        <v>0</v>
      </c>
      <c r="N51" s="20">
        <v>0</v>
      </c>
      <c r="O51" s="20">
        <v>0</v>
      </c>
      <c r="P51" s="20">
        <v>5786062</v>
      </c>
      <c r="Q51" s="20">
        <v>0</v>
      </c>
      <c r="R51" s="20">
        <v>0</v>
      </c>
      <c r="S51" s="20">
        <v>0</v>
      </c>
      <c r="T51" s="20">
        <v>4252858</v>
      </c>
      <c r="U51" s="20">
        <v>0</v>
      </c>
      <c r="V51" s="20">
        <v>34927938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83968116</v>
      </c>
      <c r="D5" s="120">
        <f t="shared" si="0"/>
        <v>96118251</v>
      </c>
      <c r="E5" s="66">
        <f t="shared" si="0"/>
        <v>96118251</v>
      </c>
      <c r="F5" s="66">
        <f t="shared" si="0"/>
        <v>20425607</v>
      </c>
      <c r="G5" s="66">
        <f t="shared" si="0"/>
        <v>807484</v>
      </c>
      <c r="H5" s="66">
        <f t="shared" si="0"/>
        <v>52990</v>
      </c>
      <c r="I5" s="66">
        <f t="shared" si="0"/>
        <v>21286081</v>
      </c>
      <c r="J5" s="66">
        <f t="shared" si="0"/>
        <v>7344583</v>
      </c>
      <c r="K5" s="66">
        <f t="shared" si="0"/>
        <v>2175164</v>
      </c>
      <c r="L5" s="66">
        <f t="shared" si="0"/>
        <v>16995943</v>
      </c>
      <c r="M5" s="66">
        <f t="shared" si="0"/>
        <v>26515690</v>
      </c>
      <c r="N5" s="66">
        <f t="shared" si="0"/>
        <v>1057424</v>
      </c>
      <c r="O5" s="66">
        <f t="shared" si="0"/>
        <v>919819</v>
      </c>
      <c r="P5" s="66">
        <f t="shared" si="0"/>
        <v>16524649</v>
      </c>
      <c r="Q5" s="66">
        <f t="shared" si="0"/>
        <v>18501892</v>
      </c>
      <c r="R5" s="66">
        <f t="shared" si="0"/>
        <v>444981</v>
      </c>
      <c r="S5" s="66">
        <f t="shared" si="0"/>
        <v>3132722</v>
      </c>
      <c r="T5" s="66">
        <f t="shared" si="0"/>
        <v>1378326</v>
      </c>
      <c r="U5" s="66">
        <f t="shared" si="0"/>
        <v>4956029</v>
      </c>
      <c r="V5" s="66">
        <f t="shared" si="0"/>
        <v>71259692</v>
      </c>
      <c r="W5" s="66">
        <f t="shared" si="0"/>
        <v>96118251</v>
      </c>
      <c r="X5" s="66">
        <f t="shared" si="0"/>
        <v>-24858559</v>
      </c>
      <c r="Y5" s="103">
        <f>+IF(W5&lt;&gt;0,+(X5/W5)*100,0)</f>
        <v>-25.862475379415717</v>
      </c>
      <c r="Z5" s="119">
        <f>SUM(Z6:Z8)</f>
        <v>96118251</v>
      </c>
    </row>
    <row r="6" spans="1:26" ht="13.5">
      <c r="A6" s="104" t="s">
        <v>74</v>
      </c>
      <c r="B6" s="102"/>
      <c r="C6" s="121">
        <v>83366212</v>
      </c>
      <c r="D6" s="122">
        <v>71469454</v>
      </c>
      <c r="E6" s="26">
        <v>71469454</v>
      </c>
      <c r="F6" s="26">
        <v>20311864</v>
      </c>
      <c r="G6" s="26">
        <v>750634</v>
      </c>
      <c r="H6" s="26"/>
      <c r="I6" s="26">
        <v>21062498</v>
      </c>
      <c r="J6" s="26">
        <v>5588339</v>
      </c>
      <c r="K6" s="26">
        <v>1430140</v>
      </c>
      <c r="L6" s="26">
        <v>16451654</v>
      </c>
      <c r="M6" s="26">
        <v>23470133</v>
      </c>
      <c r="N6" s="26">
        <v>2225539</v>
      </c>
      <c r="O6" s="26">
        <v>394550</v>
      </c>
      <c r="P6" s="26">
        <v>15843764</v>
      </c>
      <c r="Q6" s="26">
        <v>18463853</v>
      </c>
      <c r="R6" s="26">
        <v>10071</v>
      </c>
      <c r="S6" s="26">
        <v>2705101</v>
      </c>
      <c r="T6" s="26">
        <v>861500</v>
      </c>
      <c r="U6" s="26">
        <v>3576672</v>
      </c>
      <c r="V6" s="26">
        <v>66573156</v>
      </c>
      <c r="W6" s="26">
        <v>71469454</v>
      </c>
      <c r="X6" s="26">
        <v>-4896298</v>
      </c>
      <c r="Y6" s="106">
        <v>-6.85</v>
      </c>
      <c r="Z6" s="121">
        <v>71469454</v>
      </c>
    </row>
    <row r="7" spans="1:26" ht="13.5">
      <c r="A7" s="104" t="s">
        <v>75</v>
      </c>
      <c r="B7" s="102"/>
      <c r="C7" s="123"/>
      <c r="D7" s="124">
        <v>22522115</v>
      </c>
      <c r="E7" s="125">
        <v>22522115</v>
      </c>
      <c r="F7" s="125">
        <v>60699</v>
      </c>
      <c r="G7" s="125">
        <v>56097</v>
      </c>
      <c r="H7" s="125">
        <v>52830</v>
      </c>
      <c r="I7" s="125">
        <v>169626</v>
      </c>
      <c r="J7" s="125">
        <v>1578082</v>
      </c>
      <c r="K7" s="125">
        <v>469426</v>
      </c>
      <c r="L7" s="125">
        <v>40855</v>
      </c>
      <c r="M7" s="125">
        <v>2088363</v>
      </c>
      <c r="N7" s="125">
        <v>-1208433</v>
      </c>
      <c r="O7" s="125">
        <v>376241</v>
      </c>
      <c r="P7" s="125">
        <v>630278</v>
      </c>
      <c r="Q7" s="125">
        <v>-201914</v>
      </c>
      <c r="R7" s="125">
        <v>370054</v>
      </c>
      <c r="S7" s="125">
        <v>391230</v>
      </c>
      <c r="T7" s="125">
        <v>362160</v>
      </c>
      <c r="U7" s="125">
        <v>1123444</v>
      </c>
      <c r="V7" s="125">
        <v>3179519</v>
      </c>
      <c r="W7" s="125">
        <v>22522115</v>
      </c>
      <c r="X7" s="125">
        <v>-19342596</v>
      </c>
      <c r="Y7" s="107">
        <v>-85.88</v>
      </c>
      <c r="Z7" s="123">
        <v>22522115</v>
      </c>
    </row>
    <row r="8" spans="1:26" ht="13.5">
      <c r="A8" s="104" t="s">
        <v>76</v>
      </c>
      <c r="B8" s="102"/>
      <c r="C8" s="121">
        <v>601904</v>
      </c>
      <c r="D8" s="122">
        <v>2126682</v>
      </c>
      <c r="E8" s="26">
        <v>2126682</v>
      </c>
      <c r="F8" s="26">
        <v>53044</v>
      </c>
      <c r="G8" s="26">
        <v>753</v>
      </c>
      <c r="H8" s="26">
        <v>160</v>
      </c>
      <c r="I8" s="26">
        <v>53957</v>
      </c>
      <c r="J8" s="26">
        <v>178162</v>
      </c>
      <c r="K8" s="26">
        <v>275598</v>
      </c>
      <c r="L8" s="26">
        <v>503434</v>
      </c>
      <c r="M8" s="26">
        <v>957194</v>
      </c>
      <c r="N8" s="26">
        <v>40318</v>
      </c>
      <c r="O8" s="26">
        <v>149028</v>
      </c>
      <c r="P8" s="26">
        <v>50607</v>
      </c>
      <c r="Q8" s="26">
        <v>239953</v>
      </c>
      <c r="R8" s="26">
        <v>64856</v>
      </c>
      <c r="S8" s="26">
        <v>36391</v>
      </c>
      <c r="T8" s="26">
        <v>154666</v>
      </c>
      <c r="U8" s="26">
        <v>255913</v>
      </c>
      <c r="V8" s="26">
        <v>1507017</v>
      </c>
      <c r="W8" s="26">
        <v>2126682</v>
      </c>
      <c r="X8" s="26">
        <v>-619665</v>
      </c>
      <c r="Y8" s="106">
        <v>-29.14</v>
      </c>
      <c r="Z8" s="121">
        <v>2126682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4393590</v>
      </c>
      <c r="E9" s="66">
        <f t="shared" si="1"/>
        <v>4393590</v>
      </c>
      <c r="F9" s="66">
        <f t="shared" si="1"/>
        <v>770639</v>
      </c>
      <c r="G9" s="66">
        <f t="shared" si="1"/>
        <v>732751</v>
      </c>
      <c r="H9" s="66">
        <f t="shared" si="1"/>
        <v>843186</v>
      </c>
      <c r="I9" s="66">
        <f t="shared" si="1"/>
        <v>2346576</v>
      </c>
      <c r="J9" s="66">
        <f t="shared" si="1"/>
        <v>107340</v>
      </c>
      <c r="K9" s="66">
        <f t="shared" si="1"/>
        <v>311156</v>
      </c>
      <c r="L9" s="66">
        <f t="shared" si="1"/>
        <v>683340</v>
      </c>
      <c r="M9" s="66">
        <f t="shared" si="1"/>
        <v>1101836</v>
      </c>
      <c r="N9" s="66">
        <f t="shared" si="1"/>
        <v>304512</v>
      </c>
      <c r="O9" s="66">
        <f t="shared" si="1"/>
        <v>503838</v>
      </c>
      <c r="P9" s="66">
        <f t="shared" si="1"/>
        <v>193455</v>
      </c>
      <c r="Q9" s="66">
        <f t="shared" si="1"/>
        <v>1001805</v>
      </c>
      <c r="R9" s="66">
        <f t="shared" si="1"/>
        <v>58335</v>
      </c>
      <c r="S9" s="66">
        <f t="shared" si="1"/>
        <v>71536</v>
      </c>
      <c r="T9" s="66">
        <f t="shared" si="1"/>
        <v>840886</v>
      </c>
      <c r="U9" s="66">
        <f t="shared" si="1"/>
        <v>970757</v>
      </c>
      <c r="V9" s="66">
        <f t="shared" si="1"/>
        <v>5420974</v>
      </c>
      <c r="W9" s="66">
        <f t="shared" si="1"/>
        <v>4393590</v>
      </c>
      <c r="X9" s="66">
        <f t="shared" si="1"/>
        <v>1027384</v>
      </c>
      <c r="Y9" s="103">
        <f>+IF(W9&lt;&gt;0,+(X9/W9)*100,0)</f>
        <v>23.383702166110172</v>
      </c>
      <c r="Z9" s="119">
        <f>SUM(Z10:Z14)</f>
        <v>4393590</v>
      </c>
    </row>
    <row r="10" spans="1:26" ht="13.5">
      <c r="A10" s="104" t="s">
        <v>78</v>
      </c>
      <c r="B10" s="102"/>
      <c r="C10" s="121"/>
      <c r="D10" s="122">
        <v>433487</v>
      </c>
      <c r="E10" s="26">
        <v>433487</v>
      </c>
      <c r="F10" s="26">
        <v>29356</v>
      </c>
      <c r="G10" s="26">
        <v>24379</v>
      </c>
      <c r="H10" s="26">
        <v>20077</v>
      </c>
      <c r="I10" s="26">
        <v>73812</v>
      </c>
      <c r="J10" s="26">
        <v>17022</v>
      </c>
      <c r="K10" s="26">
        <v>12041</v>
      </c>
      <c r="L10" s="26">
        <v>14365</v>
      </c>
      <c r="M10" s="26">
        <v>43428</v>
      </c>
      <c r="N10" s="26">
        <v>18403</v>
      </c>
      <c r="O10" s="26">
        <v>14437</v>
      </c>
      <c r="P10" s="26">
        <v>19576</v>
      </c>
      <c r="Q10" s="26">
        <v>52416</v>
      </c>
      <c r="R10" s="26">
        <v>24127</v>
      </c>
      <c r="S10" s="26">
        <v>23531</v>
      </c>
      <c r="T10" s="26">
        <v>24516</v>
      </c>
      <c r="U10" s="26">
        <v>72174</v>
      </c>
      <c r="V10" s="26">
        <v>241830</v>
      </c>
      <c r="W10" s="26">
        <v>433487</v>
      </c>
      <c r="X10" s="26">
        <v>-191657</v>
      </c>
      <c r="Y10" s="106">
        <v>-44.21</v>
      </c>
      <c r="Z10" s="121">
        <v>433487</v>
      </c>
    </row>
    <row r="11" spans="1:26" ht="13.5">
      <c r="A11" s="104" t="s">
        <v>79</v>
      </c>
      <c r="B11" s="102"/>
      <c r="C11" s="121"/>
      <c r="D11" s="122"/>
      <c r="E11" s="26"/>
      <c r="F11" s="26">
        <v>-406</v>
      </c>
      <c r="G11" s="26"/>
      <c r="H11" s="26">
        <v>778</v>
      </c>
      <c r="I11" s="26">
        <v>372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>
        <v>372</v>
      </c>
      <c r="W11" s="26"/>
      <c r="X11" s="26">
        <v>372</v>
      </c>
      <c r="Y11" s="106">
        <v>0</v>
      </c>
      <c r="Z11" s="121"/>
    </row>
    <row r="12" spans="1:26" ht="13.5">
      <c r="A12" s="104" t="s">
        <v>80</v>
      </c>
      <c r="B12" s="102"/>
      <c r="C12" s="121"/>
      <c r="D12" s="122">
        <v>3960103</v>
      </c>
      <c r="E12" s="26">
        <v>3960103</v>
      </c>
      <c r="F12" s="26">
        <v>741689</v>
      </c>
      <c r="G12" s="26">
        <v>708372</v>
      </c>
      <c r="H12" s="26">
        <v>822331</v>
      </c>
      <c r="I12" s="26">
        <v>2272392</v>
      </c>
      <c r="J12" s="26">
        <v>90318</v>
      </c>
      <c r="K12" s="26">
        <v>299115</v>
      </c>
      <c r="L12" s="26">
        <v>668975</v>
      </c>
      <c r="M12" s="26">
        <v>1058408</v>
      </c>
      <c r="N12" s="26">
        <v>286109</v>
      </c>
      <c r="O12" s="26">
        <v>489401</v>
      </c>
      <c r="P12" s="26">
        <v>173879</v>
      </c>
      <c r="Q12" s="26">
        <v>949389</v>
      </c>
      <c r="R12" s="26">
        <v>34208</v>
      </c>
      <c r="S12" s="26">
        <v>48005</v>
      </c>
      <c r="T12" s="26">
        <v>816370</v>
      </c>
      <c r="U12" s="26">
        <v>898583</v>
      </c>
      <c r="V12" s="26">
        <v>5178772</v>
      </c>
      <c r="W12" s="26">
        <v>3960103</v>
      </c>
      <c r="X12" s="26">
        <v>1218669</v>
      </c>
      <c r="Y12" s="106">
        <v>30.77</v>
      </c>
      <c r="Z12" s="121">
        <v>3960103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29791001</v>
      </c>
      <c r="E15" s="66">
        <f t="shared" si="2"/>
        <v>29791001</v>
      </c>
      <c r="F15" s="66">
        <f t="shared" si="2"/>
        <v>18976</v>
      </c>
      <c r="G15" s="66">
        <f t="shared" si="2"/>
        <v>31309</v>
      </c>
      <c r="H15" s="66">
        <f t="shared" si="2"/>
        <v>21322</v>
      </c>
      <c r="I15" s="66">
        <f t="shared" si="2"/>
        <v>71607</v>
      </c>
      <c r="J15" s="66">
        <f t="shared" si="2"/>
        <v>15030051</v>
      </c>
      <c r="K15" s="66">
        <f t="shared" si="2"/>
        <v>10032062</v>
      </c>
      <c r="L15" s="66">
        <f t="shared" si="2"/>
        <v>8391</v>
      </c>
      <c r="M15" s="66">
        <f t="shared" si="2"/>
        <v>25070504</v>
      </c>
      <c r="N15" s="66">
        <f t="shared" si="2"/>
        <v>1792063</v>
      </c>
      <c r="O15" s="66">
        <f t="shared" si="2"/>
        <v>-1971248</v>
      </c>
      <c r="P15" s="66">
        <f t="shared" si="2"/>
        <v>3919315</v>
      </c>
      <c r="Q15" s="66">
        <f t="shared" si="2"/>
        <v>3740130</v>
      </c>
      <c r="R15" s="66">
        <f t="shared" si="2"/>
        <v>17956</v>
      </c>
      <c r="S15" s="66">
        <f t="shared" si="2"/>
        <v>13824</v>
      </c>
      <c r="T15" s="66">
        <f t="shared" si="2"/>
        <v>25264</v>
      </c>
      <c r="U15" s="66">
        <f t="shared" si="2"/>
        <v>57044</v>
      </c>
      <c r="V15" s="66">
        <f t="shared" si="2"/>
        <v>28939285</v>
      </c>
      <c r="W15" s="66">
        <f t="shared" si="2"/>
        <v>29791001</v>
      </c>
      <c r="X15" s="66">
        <f t="shared" si="2"/>
        <v>-851716</v>
      </c>
      <c r="Y15" s="103">
        <f>+IF(W15&lt;&gt;0,+(X15/W15)*100,0)</f>
        <v>-2.8589707341488793</v>
      </c>
      <c r="Z15" s="119">
        <f>SUM(Z16:Z18)</f>
        <v>29791001</v>
      </c>
    </row>
    <row r="16" spans="1:26" ht="13.5">
      <c r="A16" s="104" t="s">
        <v>84</v>
      </c>
      <c r="B16" s="102"/>
      <c r="C16" s="121"/>
      <c r="D16" s="122">
        <v>838138</v>
      </c>
      <c r="E16" s="26">
        <v>838138</v>
      </c>
      <c r="F16" s="26">
        <v>17949</v>
      </c>
      <c r="G16" s="26">
        <v>30024</v>
      </c>
      <c r="H16" s="26">
        <v>20379</v>
      </c>
      <c r="I16" s="26">
        <v>68352</v>
      </c>
      <c r="J16" s="26">
        <v>29463</v>
      </c>
      <c r="K16" s="26">
        <v>32062</v>
      </c>
      <c r="L16" s="26">
        <v>6779</v>
      </c>
      <c r="M16" s="26">
        <v>68304</v>
      </c>
      <c r="N16" s="26">
        <v>20485</v>
      </c>
      <c r="O16" s="26">
        <v>27677</v>
      </c>
      <c r="P16" s="26">
        <v>26234</v>
      </c>
      <c r="Q16" s="26">
        <v>74396</v>
      </c>
      <c r="R16" s="26">
        <v>16873</v>
      </c>
      <c r="S16" s="26">
        <v>12911</v>
      </c>
      <c r="T16" s="26">
        <v>24200</v>
      </c>
      <c r="U16" s="26">
        <v>53984</v>
      </c>
      <c r="V16" s="26">
        <v>265036</v>
      </c>
      <c r="W16" s="26">
        <v>838138</v>
      </c>
      <c r="X16" s="26">
        <v>-573102</v>
      </c>
      <c r="Y16" s="106">
        <v>-68.38</v>
      </c>
      <c r="Z16" s="121">
        <v>838138</v>
      </c>
    </row>
    <row r="17" spans="1:26" ht="13.5">
      <c r="A17" s="104" t="s">
        <v>85</v>
      </c>
      <c r="B17" s="102"/>
      <c r="C17" s="121"/>
      <c r="D17" s="122">
        <v>28952863</v>
      </c>
      <c r="E17" s="26">
        <v>28952863</v>
      </c>
      <c r="F17" s="26">
        <v>1027</v>
      </c>
      <c r="G17" s="26">
        <v>1285</v>
      </c>
      <c r="H17" s="26">
        <v>943</v>
      </c>
      <c r="I17" s="26">
        <v>3255</v>
      </c>
      <c r="J17" s="26">
        <v>15000588</v>
      </c>
      <c r="K17" s="26">
        <v>10000000</v>
      </c>
      <c r="L17" s="26">
        <v>1612</v>
      </c>
      <c r="M17" s="26">
        <v>25002200</v>
      </c>
      <c r="N17" s="26">
        <v>1771578</v>
      </c>
      <c r="O17" s="26">
        <v>-1998925</v>
      </c>
      <c r="P17" s="26">
        <v>3893081</v>
      </c>
      <c r="Q17" s="26">
        <v>3665734</v>
      </c>
      <c r="R17" s="26">
        <v>1083</v>
      </c>
      <c r="S17" s="26">
        <v>913</v>
      </c>
      <c r="T17" s="26">
        <v>1064</v>
      </c>
      <c r="U17" s="26">
        <v>3060</v>
      </c>
      <c r="V17" s="26">
        <v>28674249</v>
      </c>
      <c r="W17" s="26">
        <v>28952863</v>
      </c>
      <c r="X17" s="26">
        <v>-278614</v>
      </c>
      <c r="Y17" s="106">
        <v>-0.96</v>
      </c>
      <c r="Z17" s="121">
        <v>28952863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65921478</v>
      </c>
      <c r="D19" s="120">
        <f t="shared" si="3"/>
        <v>98731861</v>
      </c>
      <c r="E19" s="66">
        <f t="shared" si="3"/>
        <v>98731861</v>
      </c>
      <c r="F19" s="66">
        <f t="shared" si="3"/>
        <v>350933</v>
      </c>
      <c r="G19" s="66">
        <f t="shared" si="3"/>
        <v>358617</v>
      </c>
      <c r="H19" s="66">
        <f t="shared" si="3"/>
        <v>810545</v>
      </c>
      <c r="I19" s="66">
        <f t="shared" si="3"/>
        <v>1520095</v>
      </c>
      <c r="J19" s="66">
        <f t="shared" si="3"/>
        <v>24104966</v>
      </c>
      <c r="K19" s="66">
        <f t="shared" si="3"/>
        <v>6624876</v>
      </c>
      <c r="L19" s="66">
        <f t="shared" si="3"/>
        <v>5333159</v>
      </c>
      <c r="M19" s="66">
        <f t="shared" si="3"/>
        <v>36063001</v>
      </c>
      <c r="N19" s="66">
        <f t="shared" si="3"/>
        <v>857765</v>
      </c>
      <c r="O19" s="66">
        <f t="shared" si="3"/>
        <v>10556719</v>
      </c>
      <c r="P19" s="66">
        <f t="shared" si="3"/>
        <v>6568671</v>
      </c>
      <c r="Q19" s="66">
        <f t="shared" si="3"/>
        <v>17983155</v>
      </c>
      <c r="R19" s="66">
        <f t="shared" si="3"/>
        <v>647745</v>
      </c>
      <c r="S19" s="66">
        <f t="shared" si="3"/>
        <v>6207670</v>
      </c>
      <c r="T19" s="66">
        <f t="shared" si="3"/>
        <v>8214084</v>
      </c>
      <c r="U19" s="66">
        <f t="shared" si="3"/>
        <v>15069499</v>
      </c>
      <c r="V19" s="66">
        <f t="shared" si="3"/>
        <v>70635750</v>
      </c>
      <c r="W19" s="66">
        <f t="shared" si="3"/>
        <v>98731861</v>
      </c>
      <c r="X19" s="66">
        <f t="shared" si="3"/>
        <v>-28096111</v>
      </c>
      <c r="Y19" s="103">
        <f>+IF(W19&lt;&gt;0,+(X19/W19)*100,0)</f>
        <v>-28.456985126614804</v>
      </c>
      <c r="Z19" s="119">
        <f>SUM(Z20:Z23)</f>
        <v>98731861</v>
      </c>
    </row>
    <row r="20" spans="1:26" ht="13.5">
      <c r="A20" s="104" t="s">
        <v>88</v>
      </c>
      <c r="B20" s="102"/>
      <c r="C20" s="121">
        <v>28428736</v>
      </c>
      <c r="D20" s="122">
        <v>39828218</v>
      </c>
      <c r="E20" s="26">
        <v>39828218</v>
      </c>
      <c r="F20" s="26">
        <v>343376</v>
      </c>
      <c r="G20" s="26">
        <v>349420</v>
      </c>
      <c r="H20" s="26">
        <v>799777</v>
      </c>
      <c r="I20" s="26">
        <v>1492573</v>
      </c>
      <c r="J20" s="26">
        <v>9772525</v>
      </c>
      <c r="K20" s="26">
        <v>2998534</v>
      </c>
      <c r="L20" s="26">
        <v>2185153</v>
      </c>
      <c r="M20" s="26">
        <v>14956212</v>
      </c>
      <c r="N20" s="26">
        <v>2602086</v>
      </c>
      <c r="O20" s="26">
        <v>7695800</v>
      </c>
      <c r="P20" s="26">
        <v>3211010</v>
      </c>
      <c r="Q20" s="26">
        <v>13508896</v>
      </c>
      <c r="R20" s="26">
        <v>442196</v>
      </c>
      <c r="S20" s="26">
        <v>2331760</v>
      </c>
      <c r="T20" s="26">
        <v>3134878</v>
      </c>
      <c r="U20" s="26">
        <v>5908834</v>
      </c>
      <c r="V20" s="26">
        <v>35866515</v>
      </c>
      <c r="W20" s="26">
        <v>39828218</v>
      </c>
      <c r="X20" s="26">
        <v>-3961703</v>
      </c>
      <c r="Y20" s="106">
        <v>-9.95</v>
      </c>
      <c r="Z20" s="121">
        <v>39828218</v>
      </c>
    </row>
    <row r="21" spans="1:26" ht="13.5">
      <c r="A21" s="104" t="s">
        <v>89</v>
      </c>
      <c r="B21" s="102"/>
      <c r="C21" s="121">
        <v>21023370</v>
      </c>
      <c r="D21" s="122">
        <v>30902688</v>
      </c>
      <c r="E21" s="26">
        <v>30902688</v>
      </c>
      <c r="F21" s="26">
        <v>1910</v>
      </c>
      <c r="G21" s="26">
        <v>3569</v>
      </c>
      <c r="H21" s="26">
        <v>5476</v>
      </c>
      <c r="I21" s="26">
        <v>10955</v>
      </c>
      <c r="J21" s="26">
        <v>8966379</v>
      </c>
      <c r="K21" s="26">
        <v>2272776</v>
      </c>
      <c r="L21" s="26">
        <v>1748569</v>
      </c>
      <c r="M21" s="26">
        <v>12987724</v>
      </c>
      <c r="N21" s="26">
        <v>-1135529</v>
      </c>
      <c r="O21" s="26">
        <v>1482946</v>
      </c>
      <c r="P21" s="26">
        <v>1972079</v>
      </c>
      <c r="Q21" s="26">
        <v>2319496</v>
      </c>
      <c r="R21" s="26">
        <v>172831</v>
      </c>
      <c r="S21" s="26">
        <v>2451223</v>
      </c>
      <c r="T21" s="26">
        <v>3418763</v>
      </c>
      <c r="U21" s="26">
        <v>6042817</v>
      </c>
      <c r="V21" s="26">
        <v>21360992</v>
      </c>
      <c r="W21" s="26">
        <v>30902688</v>
      </c>
      <c r="X21" s="26">
        <v>-9541696</v>
      </c>
      <c r="Y21" s="106">
        <v>-30.88</v>
      </c>
      <c r="Z21" s="121">
        <v>30902688</v>
      </c>
    </row>
    <row r="22" spans="1:26" ht="13.5">
      <c r="A22" s="104" t="s">
        <v>90</v>
      </c>
      <c r="B22" s="102"/>
      <c r="C22" s="123">
        <v>9070055</v>
      </c>
      <c r="D22" s="124">
        <v>13646455</v>
      </c>
      <c r="E22" s="125">
        <v>13646455</v>
      </c>
      <c r="F22" s="125">
        <v>671</v>
      </c>
      <c r="G22" s="125">
        <v>1563</v>
      </c>
      <c r="H22" s="125">
        <v>449</v>
      </c>
      <c r="I22" s="125">
        <v>2683</v>
      </c>
      <c r="J22" s="125">
        <v>2976046</v>
      </c>
      <c r="K22" s="125">
        <v>748432</v>
      </c>
      <c r="L22" s="125">
        <v>788601</v>
      </c>
      <c r="M22" s="125">
        <v>4513079</v>
      </c>
      <c r="N22" s="125">
        <v>-378297</v>
      </c>
      <c r="O22" s="125">
        <v>765225</v>
      </c>
      <c r="P22" s="125">
        <v>771653</v>
      </c>
      <c r="Q22" s="125">
        <v>1158581</v>
      </c>
      <c r="R22" s="125">
        <v>24813</v>
      </c>
      <c r="S22" s="125">
        <v>800974</v>
      </c>
      <c r="T22" s="125">
        <v>847687</v>
      </c>
      <c r="U22" s="125">
        <v>1673474</v>
      </c>
      <c r="V22" s="125">
        <v>7347817</v>
      </c>
      <c r="W22" s="125">
        <v>13646455</v>
      </c>
      <c r="X22" s="125">
        <v>-6298638</v>
      </c>
      <c r="Y22" s="107">
        <v>-46.16</v>
      </c>
      <c r="Z22" s="123">
        <v>13646455</v>
      </c>
    </row>
    <row r="23" spans="1:26" ht="13.5">
      <c r="A23" s="104" t="s">
        <v>91</v>
      </c>
      <c r="B23" s="102"/>
      <c r="C23" s="121">
        <v>7399317</v>
      </c>
      <c r="D23" s="122">
        <v>14354500</v>
      </c>
      <c r="E23" s="26">
        <v>14354500</v>
      </c>
      <c r="F23" s="26">
        <v>4976</v>
      </c>
      <c r="G23" s="26">
        <v>4065</v>
      </c>
      <c r="H23" s="26">
        <v>4843</v>
      </c>
      <c r="I23" s="26">
        <v>13884</v>
      </c>
      <c r="J23" s="26">
        <v>2390016</v>
      </c>
      <c r="K23" s="26">
        <v>605134</v>
      </c>
      <c r="L23" s="26">
        <v>610836</v>
      </c>
      <c r="M23" s="26">
        <v>3605986</v>
      </c>
      <c r="N23" s="26">
        <v>-230495</v>
      </c>
      <c r="O23" s="26">
        <v>612748</v>
      </c>
      <c r="P23" s="26">
        <v>613929</v>
      </c>
      <c r="Q23" s="26">
        <v>996182</v>
      </c>
      <c r="R23" s="26">
        <v>7905</v>
      </c>
      <c r="S23" s="26">
        <v>623713</v>
      </c>
      <c r="T23" s="26">
        <v>812756</v>
      </c>
      <c r="U23" s="26">
        <v>1444374</v>
      </c>
      <c r="V23" s="26">
        <v>6060426</v>
      </c>
      <c r="W23" s="26">
        <v>14354500</v>
      </c>
      <c r="X23" s="26">
        <v>-8294074</v>
      </c>
      <c r="Y23" s="106">
        <v>-57.78</v>
      </c>
      <c r="Z23" s="121">
        <v>14354500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149889594</v>
      </c>
      <c r="D25" s="139">
        <f t="shared" si="4"/>
        <v>229034703</v>
      </c>
      <c r="E25" s="39">
        <f t="shared" si="4"/>
        <v>229034703</v>
      </c>
      <c r="F25" s="39">
        <f t="shared" si="4"/>
        <v>21566155</v>
      </c>
      <c r="G25" s="39">
        <f t="shared" si="4"/>
        <v>1930161</v>
      </c>
      <c r="H25" s="39">
        <f t="shared" si="4"/>
        <v>1728043</v>
      </c>
      <c r="I25" s="39">
        <f t="shared" si="4"/>
        <v>25224359</v>
      </c>
      <c r="J25" s="39">
        <f t="shared" si="4"/>
        <v>46586940</v>
      </c>
      <c r="K25" s="39">
        <f t="shared" si="4"/>
        <v>19143258</v>
      </c>
      <c r="L25" s="39">
        <f t="shared" si="4"/>
        <v>23020833</v>
      </c>
      <c r="M25" s="39">
        <f t="shared" si="4"/>
        <v>88751031</v>
      </c>
      <c r="N25" s="39">
        <f t="shared" si="4"/>
        <v>4011764</v>
      </c>
      <c r="O25" s="39">
        <f t="shared" si="4"/>
        <v>10009128</v>
      </c>
      <c r="P25" s="39">
        <f t="shared" si="4"/>
        <v>27206090</v>
      </c>
      <c r="Q25" s="39">
        <f t="shared" si="4"/>
        <v>41226982</v>
      </c>
      <c r="R25" s="39">
        <f t="shared" si="4"/>
        <v>1169017</v>
      </c>
      <c r="S25" s="39">
        <f t="shared" si="4"/>
        <v>9425752</v>
      </c>
      <c r="T25" s="39">
        <f t="shared" si="4"/>
        <v>10458560</v>
      </c>
      <c r="U25" s="39">
        <f t="shared" si="4"/>
        <v>21053329</v>
      </c>
      <c r="V25" s="39">
        <f t="shared" si="4"/>
        <v>176255701</v>
      </c>
      <c r="W25" s="39">
        <f t="shared" si="4"/>
        <v>229034703</v>
      </c>
      <c r="X25" s="39">
        <f t="shared" si="4"/>
        <v>-52779002</v>
      </c>
      <c r="Y25" s="140">
        <f>+IF(W25&lt;&gt;0,+(X25/W25)*100,0)</f>
        <v>-23.044106988450565</v>
      </c>
      <c r="Z25" s="138">
        <f>+Z5+Z9+Z15+Z19+Z24</f>
        <v>229034703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121455040</v>
      </c>
      <c r="D28" s="120">
        <f t="shared" si="5"/>
        <v>63205924</v>
      </c>
      <c r="E28" s="66">
        <f t="shared" si="5"/>
        <v>63205924</v>
      </c>
      <c r="F28" s="66">
        <f t="shared" si="5"/>
        <v>2441288</v>
      </c>
      <c r="G28" s="66">
        <f t="shared" si="5"/>
        <v>-3099518</v>
      </c>
      <c r="H28" s="66">
        <f t="shared" si="5"/>
        <v>3140973</v>
      </c>
      <c r="I28" s="66">
        <f t="shared" si="5"/>
        <v>2482743</v>
      </c>
      <c r="J28" s="66">
        <f t="shared" si="5"/>
        <v>3842570</v>
      </c>
      <c r="K28" s="66">
        <f t="shared" si="5"/>
        <v>2458018</v>
      </c>
      <c r="L28" s="66">
        <f t="shared" si="5"/>
        <v>7401103</v>
      </c>
      <c r="M28" s="66">
        <f t="shared" si="5"/>
        <v>13701691</v>
      </c>
      <c r="N28" s="66">
        <f t="shared" si="5"/>
        <v>3156180</v>
      </c>
      <c r="O28" s="66">
        <f t="shared" si="5"/>
        <v>2806738</v>
      </c>
      <c r="P28" s="66">
        <f t="shared" si="5"/>
        <v>4795994</v>
      </c>
      <c r="Q28" s="66">
        <f t="shared" si="5"/>
        <v>10758912</v>
      </c>
      <c r="R28" s="66">
        <f t="shared" si="5"/>
        <v>3674260</v>
      </c>
      <c r="S28" s="66">
        <f t="shared" si="5"/>
        <v>2833179</v>
      </c>
      <c r="T28" s="66">
        <f t="shared" si="5"/>
        <v>10262384</v>
      </c>
      <c r="U28" s="66">
        <f t="shared" si="5"/>
        <v>16769823</v>
      </c>
      <c r="V28" s="66">
        <f t="shared" si="5"/>
        <v>43713169</v>
      </c>
      <c r="W28" s="66">
        <f t="shared" si="5"/>
        <v>63205924</v>
      </c>
      <c r="X28" s="66">
        <f t="shared" si="5"/>
        <v>-19492755</v>
      </c>
      <c r="Y28" s="103">
        <f>+IF(W28&lt;&gt;0,+(X28/W28)*100,0)</f>
        <v>-30.840076003002505</v>
      </c>
      <c r="Z28" s="119">
        <f>SUM(Z29:Z31)</f>
        <v>63205924</v>
      </c>
    </row>
    <row r="29" spans="1:26" ht="13.5">
      <c r="A29" s="104" t="s">
        <v>74</v>
      </c>
      <c r="B29" s="102"/>
      <c r="C29" s="121">
        <v>105923963</v>
      </c>
      <c r="D29" s="122">
        <v>15710508</v>
      </c>
      <c r="E29" s="26">
        <v>15710508</v>
      </c>
      <c r="F29" s="26">
        <v>878752</v>
      </c>
      <c r="G29" s="26">
        <v>-825645</v>
      </c>
      <c r="H29" s="26">
        <v>985649</v>
      </c>
      <c r="I29" s="26">
        <v>1038756</v>
      </c>
      <c r="J29" s="26">
        <v>836245</v>
      </c>
      <c r="K29" s="26">
        <v>636921</v>
      </c>
      <c r="L29" s="26">
        <v>1903448</v>
      </c>
      <c r="M29" s="26">
        <v>3376614</v>
      </c>
      <c r="N29" s="26">
        <v>826866</v>
      </c>
      <c r="O29" s="26">
        <v>621964</v>
      </c>
      <c r="P29" s="26">
        <v>1633495</v>
      </c>
      <c r="Q29" s="26">
        <v>3082325</v>
      </c>
      <c r="R29" s="26">
        <v>762101</v>
      </c>
      <c r="S29" s="26">
        <v>607521</v>
      </c>
      <c r="T29" s="26">
        <v>5631548</v>
      </c>
      <c r="U29" s="26">
        <v>7001170</v>
      </c>
      <c r="V29" s="26">
        <v>14498865</v>
      </c>
      <c r="W29" s="26">
        <v>15710508</v>
      </c>
      <c r="X29" s="26">
        <v>-1211643</v>
      </c>
      <c r="Y29" s="106">
        <v>-7.71</v>
      </c>
      <c r="Z29" s="121">
        <v>15710508</v>
      </c>
    </row>
    <row r="30" spans="1:26" ht="13.5">
      <c r="A30" s="104" t="s">
        <v>75</v>
      </c>
      <c r="B30" s="102"/>
      <c r="C30" s="123">
        <v>12949526</v>
      </c>
      <c r="D30" s="124">
        <v>23454804</v>
      </c>
      <c r="E30" s="125">
        <v>23454804</v>
      </c>
      <c r="F30" s="125">
        <v>865735</v>
      </c>
      <c r="G30" s="125">
        <v>-1176743</v>
      </c>
      <c r="H30" s="125">
        <v>1064421</v>
      </c>
      <c r="I30" s="125">
        <v>753413</v>
      </c>
      <c r="J30" s="125">
        <v>1703470</v>
      </c>
      <c r="K30" s="125">
        <v>896734</v>
      </c>
      <c r="L30" s="125">
        <v>3159984</v>
      </c>
      <c r="M30" s="125">
        <v>5760188</v>
      </c>
      <c r="N30" s="125">
        <v>940441</v>
      </c>
      <c r="O30" s="125">
        <v>982124</v>
      </c>
      <c r="P30" s="125">
        <v>1959750</v>
      </c>
      <c r="Q30" s="125">
        <v>3882315</v>
      </c>
      <c r="R30" s="125">
        <v>1485252</v>
      </c>
      <c r="S30" s="125">
        <v>1325720</v>
      </c>
      <c r="T30" s="125">
        <v>3245905</v>
      </c>
      <c r="U30" s="125">
        <v>6056877</v>
      </c>
      <c r="V30" s="125">
        <v>16452793</v>
      </c>
      <c r="W30" s="125">
        <v>23454804</v>
      </c>
      <c r="X30" s="125">
        <v>-7002011</v>
      </c>
      <c r="Y30" s="107">
        <v>-29.85</v>
      </c>
      <c r="Z30" s="123">
        <v>23454804</v>
      </c>
    </row>
    <row r="31" spans="1:26" ht="13.5">
      <c r="A31" s="104" t="s">
        <v>76</v>
      </c>
      <c r="B31" s="102"/>
      <c r="C31" s="121">
        <v>2581551</v>
      </c>
      <c r="D31" s="122">
        <v>24040612</v>
      </c>
      <c r="E31" s="26">
        <v>24040612</v>
      </c>
      <c r="F31" s="26">
        <v>696801</v>
      </c>
      <c r="G31" s="26">
        <v>-1097130</v>
      </c>
      <c r="H31" s="26">
        <v>1090903</v>
      </c>
      <c r="I31" s="26">
        <v>690574</v>
      </c>
      <c r="J31" s="26">
        <v>1302855</v>
      </c>
      <c r="K31" s="26">
        <v>924363</v>
      </c>
      <c r="L31" s="26">
        <v>2337671</v>
      </c>
      <c r="M31" s="26">
        <v>4564889</v>
      </c>
      <c r="N31" s="26">
        <v>1388873</v>
      </c>
      <c r="O31" s="26">
        <v>1202650</v>
      </c>
      <c r="P31" s="26">
        <v>1202749</v>
      </c>
      <c r="Q31" s="26">
        <v>3794272</v>
      </c>
      <c r="R31" s="26">
        <v>1426907</v>
      </c>
      <c r="S31" s="26">
        <v>899938</v>
      </c>
      <c r="T31" s="26">
        <v>1384931</v>
      </c>
      <c r="U31" s="26">
        <v>3711776</v>
      </c>
      <c r="V31" s="26">
        <v>12761511</v>
      </c>
      <c r="W31" s="26">
        <v>24040612</v>
      </c>
      <c r="X31" s="26">
        <v>-11279101</v>
      </c>
      <c r="Y31" s="106">
        <v>-46.92</v>
      </c>
      <c r="Z31" s="121">
        <v>24040612</v>
      </c>
    </row>
    <row r="32" spans="1:26" ht="13.5">
      <c r="A32" s="101" t="s">
        <v>77</v>
      </c>
      <c r="B32" s="102"/>
      <c r="C32" s="119">
        <f aca="true" t="shared" si="6" ref="C32:X32">SUM(C33:C37)</f>
        <v>108698</v>
      </c>
      <c r="D32" s="120">
        <f t="shared" si="6"/>
        <v>24866765</v>
      </c>
      <c r="E32" s="66">
        <f t="shared" si="6"/>
        <v>24866765</v>
      </c>
      <c r="F32" s="66">
        <f t="shared" si="6"/>
        <v>1389434</v>
      </c>
      <c r="G32" s="66">
        <f t="shared" si="6"/>
        <v>-1247998</v>
      </c>
      <c r="H32" s="66">
        <f t="shared" si="6"/>
        <v>1063114</v>
      </c>
      <c r="I32" s="66">
        <f t="shared" si="6"/>
        <v>1204550</v>
      </c>
      <c r="J32" s="66">
        <f t="shared" si="6"/>
        <v>1294827</v>
      </c>
      <c r="K32" s="66">
        <f t="shared" si="6"/>
        <v>1231020</v>
      </c>
      <c r="L32" s="66">
        <f t="shared" si="6"/>
        <v>1483962</v>
      </c>
      <c r="M32" s="66">
        <f t="shared" si="6"/>
        <v>4009809</v>
      </c>
      <c r="N32" s="66">
        <f t="shared" si="6"/>
        <v>1628110</v>
      </c>
      <c r="O32" s="66">
        <f t="shared" si="6"/>
        <v>1421848</v>
      </c>
      <c r="P32" s="66">
        <f t="shared" si="6"/>
        <v>1686753</v>
      </c>
      <c r="Q32" s="66">
        <f t="shared" si="6"/>
        <v>4736711</v>
      </c>
      <c r="R32" s="66">
        <f t="shared" si="6"/>
        <v>2072801</v>
      </c>
      <c r="S32" s="66">
        <f t="shared" si="6"/>
        <v>1326305</v>
      </c>
      <c r="T32" s="66">
        <f t="shared" si="6"/>
        <v>1460551</v>
      </c>
      <c r="U32" s="66">
        <f t="shared" si="6"/>
        <v>4859657</v>
      </c>
      <c r="V32" s="66">
        <f t="shared" si="6"/>
        <v>14810727</v>
      </c>
      <c r="W32" s="66">
        <f t="shared" si="6"/>
        <v>24866765</v>
      </c>
      <c r="X32" s="66">
        <f t="shared" si="6"/>
        <v>-10056038</v>
      </c>
      <c r="Y32" s="103">
        <f>+IF(W32&lt;&gt;0,+(X32/W32)*100,0)</f>
        <v>-40.43967118360591</v>
      </c>
      <c r="Z32" s="119">
        <f>SUM(Z33:Z37)</f>
        <v>24866765</v>
      </c>
    </row>
    <row r="33" spans="1:26" ht="13.5">
      <c r="A33" s="104" t="s">
        <v>78</v>
      </c>
      <c r="B33" s="102"/>
      <c r="C33" s="121"/>
      <c r="D33" s="122">
        <v>5394322</v>
      </c>
      <c r="E33" s="26">
        <v>5394322</v>
      </c>
      <c r="F33" s="26">
        <v>513735</v>
      </c>
      <c r="G33" s="26">
        <v>-274941</v>
      </c>
      <c r="H33" s="26">
        <v>203289</v>
      </c>
      <c r="I33" s="26">
        <v>442083</v>
      </c>
      <c r="J33" s="26">
        <v>398332</v>
      </c>
      <c r="K33" s="26">
        <v>172554</v>
      </c>
      <c r="L33" s="26">
        <v>271312</v>
      </c>
      <c r="M33" s="26">
        <v>842198</v>
      </c>
      <c r="N33" s="26">
        <v>565256</v>
      </c>
      <c r="O33" s="26">
        <v>304978</v>
      </c>
      <c r="P33" s="26">
        <v>292151</v>
      </c>
      <c r="Q33" s="26">
        <v>1162385</v>
      </c>
      <c r="R33" s="26">
        <v>385950</v>
      </c>
      <c r="S33" s="26">
        <v>335751</v>
      </c>
      <c r="T33" s="26">
        <v>291985</v>
      </c>
      <c r="U33" s="26">
        <v>1013686</v>
      </c>
      <c r="V33" s="26">
        <v>3460352</v>
      </c>
      <c r="W33" s="26">
        <v>5394322</v>
      </c>
      <c r="X33" s="26">
        <v>-1933970</v>
      </c>
      <c r="Y33" s="106">
        <v>-35.85</v>
      </c>
      <c r="Z33" s="121">
        <v>5394322</v>
      </c>
    </row>
    <row r="34" spans="1:26" ht="13.5">
      <c r="A34" s="104" t="s">
        <v>79</v>
      </c>
      <c r="B34" s="102"/>
      <c r="C34" s="121"/>
      <c r="D34" s="122">
        <v>4775524</v>
      </c>
      <c r="E34" s="26">
        <v>4775524</v>
      </c>
      <c r="F34" s="26">
        <v>319117</v>
      </c>
      <c r="G34" s="26">
        <v>-371540</v>
      </c>
      <c r="H34" s="26">
        <v>292630</v>
      </c>
      <c r="I34" s="26">
        <v>240207</v>
      </c>
      <c r="J34" s="26">
        <v>302245</v>
      </c>
      <c r="K34" s="26">
        <v>429105</v>
      </c>
      <c r="L34" s="26">
        <v>468003</v>
      </c>
      <c r="M34" s="26">
        <v>1199353</v>
      </c>
      <c r="N34" s="26">
        <v>394210</v>
      </c>
      <c r="O34" s="26">
        <v>300456</v>
      </c>
      <c r="P34" s="26">
        <v>650300</v>
      </c>
      <c r="Q34" s="26">
        <v>1344966</v>
      </c>
      <c r="R34" s="26">
        <v>638798</v>
      </c>
      <c r="S34" s="26">
        <v>317148</v>
      </c>
      <c r="T34" s="26">
        <v>384957</v>
      </c>
      <c r="U34" s="26">
        <v>1340903</v>
      </c>
      <c r="V34" s="26">
        <v>4125429</v>
      </c>
      <c r="W34" s="26">
        <v>4775524</v>
      </c>
      <c r="X34" s="26">
        <v>-650095</v>
      </c>
      <c r="Y34" s="106">
        <v>-13.61</v>
      </c>
      <c r="Z34" s="121">
        <v>4775524</v>
      </c>
    </row>
    <row r="35" spans="1:26" ht="13.5">
      <c r="A35" s="104" t="s">
        <v>80</v>
      </c>
      <c r="B35" s="102"/>
      <c r="C35" s="121">
        <v>108698</v>
      </c>
      <c r="D35" s="122">
        <v>14696919</v>
      </c>
      <c r="E35" s="26">
        <v>14696919</v>
      </c>
      <c r="F35" s="26">
        <v>556582</v>
      </c>
      <c r="G35" s="26">
        <v>-601517</v>
      </c>
      <c r="H35" s="26">
        <v>567195</v>
      </c>
      <c r="I35" s="26">
        <v>522260</v>
      </c>
      <c r="J35" s="26">
        <v>594250</v>
      </c>
      <c r="K35" s="26">
        <v>629361</v>
      </c>
      <c r="L35" s="26">
        <v>744647</v>
      </c>
      <c r="M35" s="26">
        <v>1968258</v>
      </c>
      <c r="N35" s="26">
        <v>668644</v>
      </c>
      <c r="O35" s="26">
        <v>816414</v>
      </c>
      <c r="P35" s="26">
        <v>744302</v>
      </c>
      <c r="Q35" s="26">
        <v>2229360</v>
      </c>
      <c r="R35" s="26">
        <v>1048053</v>
      </c>
      <c r="S35" s="26">
        <v>673406</v>
      </c>
      <c r="T35" s="26">
        <v>783609</v>
      </c>
      <c r="U35" s="26">
        <v>2505068</v>
      </c>
      <c r="V35" s="26">
        <v>7224946</v>
      </c>
      <c r="W35" s="26">
        <v>14696919</v>
      </c>
      <c r="X35" s="26">
        <v>-7471973</v>
      </c>
      <c r="Y35" s="106">
        <v>-50.84</v>
      </c>
      <c r="Z35" s="121">
        <v>14696919</v>
      </c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163385</v>
      </c>
      <c r="D38" s="120">
        <f t="shared" si="7"/>
        <v>52388708</v>
      </c>
      <c r="E38" s="66">
        <f t="shared" si="7"/>
        <v>52388708</v>
      </c>
      <c r="F38" s="66">
        <f t="shared" si="7"/>
        <v>405115</v>
      </c>
      <c r="G38" s="66">
        <f t="shared" si="7"/>
        <v>-461160</v>
      </c>
      <c r="H38" s="66">
        <f t="shared" si="7"/>
        <v>5406024</v>
      </c>
      <c r="I38" s="66">
        <f t="shared" si="7"/>
        <v>5349979</v>
      </c>
      <c r="J38" s="66">
        <f t="shared" si="7"/>
        <v>17468212</v>
      </c>
      <c r="K38" s="66">
        <f t="shared" si="7"/>
        <v>7223441</v>
      </c>
      <c r="L38" s="66">
        <f t="shared" si="7"/>
        <v>4931341</v>
      </c>
      <c r="M38" s="66">
        <f t="shared" si="7"/>
        <v>29622994</v>
      </c>
      <c r="N38" s="66">
        <f t="shared" si="7"/>
        <v>3749396</v>
      </c>
      <c r="O38" s="66">
        <f t="shared" si="7"/>
        <v>1997140</v>
      </c>
      <c r="P38" s="66">
        <f t="shared" si="7"/>
        <v>6803104</v>
      </c>
      <c r="Q38" s="66">
        <f t="shared" si="7"/>
        <v>12549640</v>
      </c>
      <c r="R38" s="66">
        <f t="shared" si="7"/>
        <v>2406317</v>
      </c>
      <c r="S38" s="66">
        <f t="shared" si="7"/>
        <v>1519995</v>
      </c>
      <c r="T38" s="66">
        <f t="shared" si="7"/>
        <v>7333668</v>
      </c>
      <c r="U38" s="66">
        <f t="shared" si="7"/>
        <v>11259980</v>
      </c>
      <c r="V38" s="66">
        <f t="shared" si="7"/>
        <v>58782593</v>
      </c>
      <c r="W38" s="66">
        <f t="shared" si="7"/>
        <v>52388708</v>
      </c>
      <c r="X38" s="66">
        <f t="shared" si="7"/>
        <v>6393885</v>
      </c>
      <c r="Y38" s="103">
        <f>+IF(W38&lt;&gt;0,+(X38/W38)*100,0)</f>
        <v>12.20470067710011</v>
      </c>
      <c r="Z38" s="119">
        <f>SUM(Z39:Z41)</f>
        <v>52388708</v>
      </c>
    </row>
    <row r="39" spans="1:26" ht="13.5">
      <c r="A39" s="104" t="s">
        <v>84</v>
      </c>
      <c r="B39" s="102"/>
      <c r="C39" s="121"/>
      <c r="D39" s="122">
        <v>5355658</v>
      </c>
      <c r="E39" s="26">
        <v>5355658</v>
      </c>
      <c r="F39" s="26">
        <v>262511</v>
      </c>
      <c r="G39" s="26">
        <v>-311047</v>
      </c>
      <c r="H39" s="26">
        <v>426295</v>
      </c>
      <c r="I39" s="26">
        <v>377759</v>
      </c>
      <c r="J39" s="26">
        <v>299353</v>
      </c>
      <c r="K39" s="26">
        <v>391510</v>
      </c>
      <c r="L39" s="26">
        <v>395054</v>
      </c>
      <c r="M39" s="26">
        <v>1085917</v>
      </c>
      <c r="N39" s="26">
        <v>434518</v>
      </c>
      <c r="O39" s="26">
        <v>349385</v>
      </c>
      <c r="P39" s="26">
        <v>422499</v>
      </c>
      <c r="Q39" s="26">
        <v>1206402</v>
      </c>
      <c r="R39" s="26">
        <v>319608</v>
      </c>
      <c r="S39" s="26">
        <v>379132</v>
      </c>
      <c r="T39" s="26">
        <v>735363</v>
      </c>
      <c r="U39" s="26">
        <v>1434103</v>
      </c>
      <c r="V39" s="26">
        <v>4104181</v>
      </c>
      <c r="W39" s="26">
        <v>5355658</v>
      </c>
      <c r="X39" s="26">
        <v>-1251477</v>
      </c>
      <c r="Y39" s="106">
        <v>-23.37</v>
      </c>
      <c r="Z39" s="121">
        <v>5355658</v>
      </c>
    </row>
    <row r="40" spans="1:26" ht="13.5">
      <c r="A40" s="104" t="s">
        <v>85</v>
      </c>
      <c r="B40" s="102"/>
      <c r="C40" s="121">
        <v>163385</v>
      </c>
      <c r="D40" s="122">
        <v>47033050</v>
      </c>
      <c r="E40" s="26">
        <v>47033050</v>
      </c>
      <c r="F40" s="26">
        <v>142604</v>
      </c>
      <c r="G40" s="26">
        <v>-150113</v>
      </c>
      <c r="H40" s="26">
        <v>4979729</v>
      </c>
      <c r="I40" s="26">
        <v>4972220</v>
      </c>
      <c r="J40" s="26">
        <v>17168859</v>
      </c>
      <c r="K40" s="26">
        <v>6831931</v>
      </c>
      <c r="L40" s="26">
        <v>4536287</v>
      </c>
      <c r="M40" s="26">
        <v>28537077</v>
      </c>
      <c r="N40" s="26">
        <v>3314878</v>
      </c>
      <c r="O40" s="26">
        <v>1647755</v>
      </c>
      <c r="P40" s="26">
        <v>6380605</v>
      </c>
      <c r="Q40" s="26">
        <v>11343238</v>
      </c>
      <c r="R40" s="26">
        <v>2086709</v>
      </c>
      <c r="S40" s="26">
        <v>1140863</v>
      </c>
      <c r="T40" s="26">
        <v>6598305</v>
      </c>
      <c r="U40" s="26">
        <v>9825877</v>
      </c>
      <c r="V40" s="26">
        <v>54678412</v>
      </c>
      <c r="W40" s="26">
        <v>47033050</v>
      </c>
      <c r="X40" s="26">
        <v>7645362</v>
      </c>
      <c r="Y40" s="106">
        <v>16.26</v>
      </c>
      <c r="Z40" s="121">
        <v>47033050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30308886</v>
      </c>
      <c r="D42" s="120">
        <f t="shared" si="8"/>
        <v>69751875</v>
      </c>
      <c r="E42" s="66">
        <f t="shared" si="8"/>
        <v>69751875</v>
      </c>
      <c r="F42" s="66">
        <f t="shared" si="8"/>
        <v>3080855</v>
      </c>
      <c r="G42" s="66">
        <f t="shared" si="8"/>
        <v>7001269</v>
      </c>
      <c r="H42" s="66">
        <f t="shared" si="8"/>
        <v>5383985</v>
      </c>
      <c r="I42" s="66">
        <f t="shared" si="8"/>
        <v>15466109</v>
      </c>
      <c r="J42" s="66">
        <f t="shared" si="8"/>
        <v>4357874</v>
      </c>
      <c r="K42" s="66">
        <f t="shared" si="8"/>
        <v>5166053</v>
      </c>
      <c r="L42" s="66">
        <f t="shared" si="8"/>
        <v>10564193</v>
      </c>
      <c r="M42" s="66">
        <f t="shared" si="8"/>
        <v>20088120</v>
      </c>
      <c r="N42" s="66">
        <f t="shared" si="8"/>
        <v>5296334</v>
      </c>
      <c r="O42" s="66">
        <f t="shared" si="8"/>
        <v>3555982</v>
      </c>
      <c r="P42" s="66">
        <f t="shared" si="8"/>
        <v>6623101</v>
      </c>
      <c r="Q42" s="66">
        <f t="shared" si="8"/>
        <v>15475417</v>
      </c>
      <c r="R42" s="66">
        <f t="shared" si="8"/>
        <v>5475259</v>
      </c>
      <c r="S42" s="66">
        <f t="shared" si="8"/>
        <v>1813495</v>
      </c>
      <c r="T42" s="66">
        <f t="shared" si="8"/>
        <v>23171089</v>
      </c>
      <c r="U42" s="66">
        <f t="shared" si="8"/>
        <v>30459843</v>
      </c>
      <c r="V42" s="66">
        <f t="shared" si="8"/>
        <v>81489489</v>
      </c>
      <c r="W42" s="66">
        <f t="shared" si="8"/>
        <v>69751875</v>
      </c>
      <c r="X42" s="66">
        <f t="shared" si="8"/>
        <v>11737614</v>
      </c>
      <c r="Y42" s="103">
        <f>+IF(W42&lt;&gt;0,+(X42/W42)*100,0)</f>
        <v>16.827668073438886</v>
      </c>
      <c r="Z42" s="119">
        <f>SUM(Z43:Z46)</f>
        <v>69751875</v>
      </c>
    </row>
    <row r="43" spans="1:26" ht="13.5">
      <c r="A43" s="104" t="s">
        <v>88</v>
      </c>
      <c r="B43" s="102"/>
      <c r="C43" s="121">
        <v>19862350</v>
      </c>
      <c r="D43" s="122">
        <v>33765976</v>
      </c>
      <c r="E43" s="26">
        <v>33765976</v>
      </c>
      <c r="F43" s="26">
        <v>982514</v>
      </c>
      <c r="G43" s="26">
        <v>-4109596</v>
      </c>
      <c r="H43" s="26">
        <v>3876679</v>
      </c>
      <c r="I43" s="26">
        <v>749597</v>
      </c>
      <c r="J43" s="26">
        <v>2982636</v>
      </c>
      <c r="K43" s="26">
        <v>2392584</v>
      </c>
      <c r="L43" s="26">
        <v>4596013</v>
      </c>
      <c r="M43" s="26">
        <v>9971233</v>
      </c>
      <c r="N43" s="26">
        <v>3829182</v>
      </c>
      <c r="O43" s="26">
        <v>2404663</v>
      </c>
      <c r="P43" s="26">
        <v>3178260</v>
      </c>
      <c r="Q43" s="26">
        <v>9412105</v>
      </c>
      <c r="R43" s="26">
        <v>4284734</v>
      </c>
      <c r="S43" s="26">
        <v>409850</v>
      </c>
      <c r="T43" s="26">
        <v>8922911</v>
      </c>
      <c r="U43" s="26">
        <v>13617495</v>
      </c>
      <c r="V43" s="26">
        <v>33750430</v>
      </c>
      <c r="W43" s="26">
        <v>33765976</v>
      </c>
      <c r="X43" s="26">
        <v>-15546</v>
      </c>
      <c r="Y43" s="106">
        <v>-0.05</v>
      </c>
      <c r="Z43" s="121">
        <v>33765976</v>
      </c>
    </row>
    <row r="44" spans="1:26" ht="13.5">
      <c r="A44" s="104" t="s">
        <v>89</v>
      </c>
      <c r="B44" s="102"/>
      <c r="C44" s="121">
        <v>10363398</v>
      </c>
      <c r="D44" s="122">
        <v>22961944</v>
      </c>
      <c r="E44" s="26">
        <v>22961944</v>
      </c>
      <c r="F44" s="26">
        <v>410921</v>
      </c>
      <c r="G44" s="26">
        <v>-442579</v>
      </c>
      <c r="H44" s="26">
        <v>793806</v>
      </c>
      <c r="I44" s="26">
        <v>762148</v>
      </c>
      <c r="J44" s="26">
        <v>678046</v>
      </c>
      <c r="K44" s="26">
        <v>2158560</v>
      </c>
      <c r="L44" s="26">
        <v>3996163</v>
      </c>
      <c r="M44" s="26">
        <v>6832769</v>
      </c>
      <c r="N44" s="26">
        <v>847685</v>
      </c>
      <c r="O44" s="26">
        <v>334514</v>
      </c>
      <c r="P44" s="26">
        <v>2175265</v>
      </c>
      <c r="Q44" s="26">
        <v>3357464</v>
      </c>
      <c r="R44" s="26">
        <v>604022</v>
      </c>
      <c r="S44" s="26">
        <v>419645</v>
      </c>
      <c r="T44" s="26">
        <v>10884191</v>
      </c>
      <c r="U44" s="26">
        <v>11907858</v>
      </c>
      <c r="V44" s="26">
        <v>22860239</v>
      </c>
      <c r="W44" s="26">
        <v>22961944</v>
      </c>
      <c r="X44" s="26">
        <v>-101705</v>
      </c>
      <c r="Y44" s="106">
        <v>-0.44</v>
      </c>
      <c r="Z44" s="121">
        <v>22961944</v>
      </c>
    </row>
    <row r="45" spans="1:26" ht="13.5">
      <c r="A45" s="104" t="s">
        <v>90</v>
      </c>
      <c r="B45" s="102"/>
      <c r="C45" s="123">
        <v>916</v>
      </c>
      <c r="D45" s="124">
        <v>3842306</v>
      </c>
      <c r="E45" s="125">
        <v>3842306</v>
      </c>
      <c r="F45" s="125">
        <v>1474829</v>
      </c>
      <c r="G45" s="125">
        <v>11669536</v>
      </c>
      <c r="H45" s="125">
        <v>316040</v>
      </c>
      <c r="I45" s="125">
        <v>13460405</v>
      </c>
      <c r="J45" s="125">
        <v>244999</v>
      </c>
      <c r="K45" s="125">
        <v>270817</v>
      </c>
      <c r="L45" s="125">
        <v>422484</v>
      </c>
      <c r="M45" s="125">
        <v>938300</v>
      </c>
      <c r="N45" s="125">
        <v>318448</v>
      </c>
      <c r="O45" s="125">
        <v>472946</v>
      </c>
      <c r="P45" s="125">
        <v>794276</v>
      </c>
      <c r="Q45" s="125">
        <v>1585670</v>
      </c>
      <c r="R45" s="125">
        <v>312798</v>
      </c>
      <c r="S45" s="125">
        <v>679263</v>
      </c>
      <c r="T45" s="125">
        <v>715102</v>
      </c>
      <c r="U45" s="125">
        <v>1707163</v>
      </c>
      <c r="V45" s="125">
        <v>17691538</v>
      </c>
      <c r="W45" s="125">
        <v>3842306</v>
      </c>
      <c r="X45" s="125">
        <v>13849232</v>
      </c>
      <c r="Y45" s="107">
        <v>360.44</v>
      </c>
      <c r="Z45" s="123">
        <v>3842306</v>
      </c>
    </row>
    <row r="46" spans="1:26" ht="13.5">
      <c r="A46" s="104" t="s">
        <v>91</v>
      </c>
      <c r="B46" s="102"/>
      <c r="C46" s="121">
        <v>82222</v>
      </c>
      <c r="D46" s="122">
        <v>9181649</v>
      </c>
      <c r="E46" s="26">
        <v>9181649</v>
      </c>
      <c r="F46" s="26">
        <v>212591</v>
      </c>
      <c r="G46" s="26">
        <v>-116092</v>
      </c>
      <c r="H46" s="26">
        <v>397460</v>
      </c>
      <c r="I46" s="26">
        <v>493959</v>
      </c>
      <c r="J46" s="26">
        <v>452193</v>
      </c>
      <c r="K46" s="26">
        <v>344092</v>
      </c>
      <c r="L46" s="26">
        <v>1549533</v>
      </c>
      <c r="M46" s="26">
        <v>2345818</v>
      </c>
      <c r="N46" s="26">
        <v>301019</v>
      </c>
      <c r="O46" s="26">
        <v>343859</v>
      </c>
      <c r="P46" s="26">
        <v>475300</v>
      </c>
      <c r="Q46" s="26">
        <v>1120178</v>
      </c>
      <c r="R46" s="26">
        <v>273705</v>
      </c>
      <c r="S46" s="26">
        <v>304737</v>
      </c>
      <c r="T46" s="26">
        <v>2648885</v>
      </c>
      <c r="U46" s="26">
        <v>3227327</v>
      </c>
      <c r="V46" s="26">
        <v>7187282</v>
      </c>
      <c r="W46" s="26">
        <v>9181649</v>
      </c>
      <c r="X46" s="26">
        <v>-1994367</v>
      </c>
      <c r="Y46" s="106">
        <v>-21.72</v>
      </c>
      <c r="Z46" s="121">
        <v>9181649</v>
      </c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152036009</v>
      </c>
      <c r="D48" s="139">
        <f t="shared" si="9"/>
        <v>210213272</v>
      </c>
      <c r="E48" s="39">
        <f t="shared" si="9"/>
        <v>210213272</v>
      </c>
      <c r="F48" s="39">
        <f t="shared" si="9"/>
        <v>7316692</v>
      </c>
      <c r="G48" s="39">
        <f t="shared" si="9"/>
        <v>2192593</v>
      </c>
      <c r="H48" s="39">
        <f t="shared" si="9"/>
        <v>14994096</v>
      </c>
      <c r="I48" s="39">
        <f t="shared" si="9"/>
        <v>24503381</v>
      </c>
      <c r="J48" s="39">
        <f t="shared" si="9"/>
        <v>26963483</v>
      </c>
      <c r="K48" s="39">
        <f t="shared" si="9"/>
        <v>16078532</v>
      </c>
      <c r="L48" s="39">
        <f t="shared" si="9"/>
        <v>24380599</v>
      </c>
      <c r="M48" s="39">
        <f t="shared" si="9"/>
        <v>67422614</v>
      </c>
      <c r="N48" s="39">
        <f t="shared" si="9"/>
        <v>13830020</v>
      </c>
      <c r="O48" s="39">
        <f t="shared" si="9"/>
        <v>9781708</v>
      </c>
      <c r="P48" s="39">
        <f t="shared" si="9"/>
        <v>19908952</v>
      </c>
      <c r="Q48" s="39">
        <f t="shared" si="9"/>
        <v>43520680</v>
      </c>
      <c r="R48" s="39">
        <f t="shared" si="9"/>
        <v>13628637</v>
      </c>
      <c r="S48" s="39">
        <f t="shared" si="9"/>
        <v>7492974</v>
      </c>
      <c r="T48" s="39">
        <f t="shared" si="9"/>
        <v>42227692</v>
      </c>
      <c r="U48" s="39">
        <f t="shared" si="9"/>
        <v>63349303</v>
      </c>
      <c r="V48" s="39">
        <f t="shared" si="9"/>
        <v>198795978</v>
      </c>
      <c r="W48" s="39">
        <f t="shared" si="9"/>
        <v>210213272</v>
      </c>
      <c r="X48" s="39">
        <f t="shared" si="9"/>
        <v>-11417294</v>
      </c>
      <c r="Y48" s="140">
        <f>+IF(W48&lt;&gt;0,+(X48/W48)*100,0)</f>
        <v>-5.431290751232871</v>
      </c>
      <c r="Z48" s="138">
        <f>+Z28+Z32+Z38+Z42+Z47</f>
        <v>210213272</v>
      </c>
    </row>
    <row r="49" spans="1:26" ht="13.5">
      <c r="A49" s="114" t="s">
        <v>48</v>
      </c>
      <c r="B49" s="115"/>
      <c r="C49" s="141">
        <f aca="true" t="shared" si="10" ref="C49:X49">+C25-C48</f>
        <v>-2146415</v>
      </c>
      <c r="D49" s="142">
        <f t="shared" si="10"/>
        <v>18821431</v>
      </c>
      <c r="E49" s="143">
        <f t="shared" si="10"/>
        <v>18821431</v>
      </c>
      <c r="F49" s="143">
        <f t="shared" si="10"/>
        <v>14249463</v>
      </c>
      <c r="G49" s="143">
        <f t="shared" si="10"/>
        <v>-262432</v>
      </c>
      <c r="H49" s="143">
        <f t="shared" si="10"/>
        <v>-13266053</v>
      </c>
      <c r="I49" s="143">
        <f t="shared" si="10"/>
        <v>720978</v>
      </c>
      <c r="J49" s="143">
        <f t="shared" si="10"/>
        <v>19623457</v>
      </c>
      <c r="K49" s="143">
        <f t="shared" si="10"/>
        <v>3064726</v>
      </c>
      <c r="L49" s="143">
        <f t="shared" si="10"/>
        <v>-1359766</v>
      </c>
      <c r="M49" s="143">
        <f t="shared" si="10"/>
        <v>21328417</v>
      </c>
      <c r="N49" s="143">
        <f t="shared" si="10"/>
        <v>-9818256</v>
      </c>
      <c r="O49" s="143">
        <f t="shared" si="10"/>
        <v>227420</v>
      </c>
      <c r="P49" s="143">
        <f t="shared" si="10"/>
        <v>7297138</v>
      </c>
      <c r="Q49" s="143">
        <f t="shared" si="10"/>
        <v>-2293698</v>
      </c>
      <c r="R49" s="143">
        <f t="shared" si="10"/>
        <v>-12459620</v>
      </c>
      <c r="S49" s="143">
        <f t="shared" si="10"/>
        <v>1932778</v>
      </c>
      <c r="T49" s="143">
        <f t="shared" si="10"/>
        <v>-31769132</v>
      </c>
      <c r="U49" s="143">
        <f t="shared" si="10"/>
        <v>-42295974</v>
      </c>
      <c r="V49" s="143">
        <f t="shared" si="10"/>
        <v>-22540277</v>
      </c>
      <c r="W49" s="143">
        <f>IF(E25=E48,0,W25-W48)</f>
        <v>18821431</v>
      </c>
      <c r="X49" s="143">
        <f t="shared" si="10"/>
        <v>-41361708</v>
      </c>
      <c r="Y49" s="144">
        <f>+IF(W49&lt;&gt;0,+(X49/W49)*100,0)</f>
        <v>-219.7585720235619</v>
      </c>
      <c r="Z49" s="141">
        <f>+Z25-Z48</f>
        <v>18821431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8890259</v>
      </c>
      <c r="D5" s="122">
        <v>24031454</v>
      </c>
      <c r="E5" s="26">
        <v>24031454</v>
      </c>
      <c r="F5" s="26">
        <v>0</v>
      </c>
      <c r="G5" s="26">
        <v>0</v>
      </c>
      <c r="H5" s="26">
        <v>0</v>
      </c>
      <c r="I5" s="26">
        <v>0</v>
      </c>
      <c r="J5" s="26">
        <v>5588339</v>
      </c>
      <c r="K5" s="26">
        <v>1430140</v>
      </c>
      <c r="L5" s="26">
        <v>1402163</v>
      </c>
      <c r="M5" s="26">
        <v>8420642</v>
      </c>
      <c r="N5" s="26">
        <v>1225539</v>
      </c>
      <c r="O5" s="26">
        <v>1394550</v>
      </c>
      <c r="P5" s="26">
        <v>1409645</v>
      </c>
      <c r="Q5" s="26">
        <v>4029734</v>
      </c>
      <c r="R5" s="26">
        <v>10071</v>
      </c>
      <c r="S5" s="26">
        <v>2705101</v>
      </c>
      <c r="T5" s="26">
        <v>861500</v>
      </c>
      <c r="U5" s="26">
        <v>3576672</v>
      </c>
      <c r="V5" s="26">
        <v>16027048</v>
      </c>
      <c r="W5" s="26">
        <v>24031454</v>
      </c>
      <c r="X5" s="26">
        <v>-8004406</v>
      </c>
      <c r="Y5" s="106">
        <v>-33.31</v>
      </c>
      <c r="Z5" s="121">
        <v>24031454</v>
      </c>
    </row>
    <row r="6" spans="1:26" ht="13.5">
      <c r="A6" s="157" t="s">
        <v>101</v>
      </c>
      <c r="B6" s="158"/>
      <c r="C6" s="121">
        <v>0</v>
      </c>
      <c r="D6" s="122">
        <v>3230000</v>
      </c>
      <c r="E6" s="26">
        <v>3230000</v>
      </c>
      <c r="F6" s="26">
        <v>0</v>
      </c>
      <c r="G6" s="26">
        <v>0</v>
      </c>
      <c r="H6" s="26">
        <v>0</v>
      </c>
      <c r="I6" s="26">
        <v>0</v>
      </c>
      <c r="J6" s="26">
        <v>-1966</v>
      </c>
      <c r="K6" s="26">
        <v>-1233</v>
      </c>
      <c r="L6" s="26">
        <v>0</v>
      </c>
      <c r="M6" s="26">
        <v>-3199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-3199</v>
      </c>
      <c r="W6" s="26">
        <v>3230000</v>
      </c>
      <c r="X6" s="26">
        <v>-3233199</v>
      </c>
      <c r="Y6" s="106">
        <v>-100.1</v>
      </c>
      <c r="Z6" s="121">
        <v>3230000</v>
      </c>
    </row>
    <row r="7" spans="1:26" ht="13.5">
      <c r="A7" s="159" t="s">
        <v>102</v>
      </c>
      <c r="B7" s="158" t="s">
        <v>95</v>
      </c>
      <c r="C7" s="121">
        <v>27428736</v>
      </c>
      <c r="D7" s="122">
        <v>31632666</v>
      </c>
      <c r="E7" s="26">
        <v>31632666</v>
      </c>
      <c r="F7" s="26">
        <v>333300</v>
      </c>
      <c r="G7" s="26">
        <v>336713</v>
      </c>
      <c r="H7" s="26">
        <v>519686</v>
      </c>
      <c r="I7" s="26">
        <v>1189699</v>
      </c>
      <c r="J7" s="26">
        <v>9771968</v>
      </c>
      <c r="K7" s="26">
        <v>2991687</v>
      </c>
      <c r="L7" s="26">
        <v>2179335</v>
      </c>
      <c r="M7" s="26">
        <v>14942990</v>
      </c>
      <c r="N7" s="26">
        <v>2543054</v>
      </c>
      <c r="O7" s="26">
        <v>2687989</v>
      </c>
      <c r="P7" s="26">
        <v>3203658</v>
      </c>
      <c r="Q7" s="26">
        <v>8434701</v>
      </c>
      <c r="R7" s="26">
        <v>439375</v>
      </c>
      <c r="S7" s="26">
        <v>2331760</v>
      </c>
      <c r="T7" s="26">
        <v>3124686</v>
      </c>
      <c r="U7" s="26">
        <v>5895821</v>
      </c>
      <c r="V7" s="26">
        <v>30463211</v>
      </c>
      <c r="W7" s="26">
        <v>31632666</v>
      </c>
      <c r="X7" s="26">
        <v>-1169455</v>
      </c>
      <c r="Y7" s="106">
        <v>-3.7</v>
      </c>
      <c r="Z7" s="121">
        <v>31632666</v>
      </c>
    </row>
    <row r="8" spans="1:26" ht="13.5">
      <c r="A8" s="159" t="s">
        <v>103</v>
      </c>
      <c r="B8" s="158" t="s">
        <v>95</v>
      </c>
      <c r="C8" s="121">
        <v>21023370</v>
      </c>
      <c r="D8" s="122">
        <v>30566479</v>
      </c>
      <c r="E8" s="26">
        <v>30566479</v>
      </c>
      <c r="F8" s="26">
        <v>0</v>
      </c>
      <c r="G8" s="26">
        <v>0</v>
      </c>
      <c r="H8" s="26">
        <v>281</v>
      </c>
      <c r="I8" s="26">
        <v>281</v>
      </c>
      <c r="J8" s="26">
        <v>8957331</v>
      </c>
      <c r="K8" s="26">
        <v>2265498</v>
      </c>
      <c r="L8" s="26">
        <v>1738877</v>
      </c>
      <c r="M8" s="26">
        <v>12961706</v>
      </c>
      <c r="N8" s="26">
        <v>-1138948</v>
      </c>
      <c r="O8" s="26">
        <v>1481810</v>
      </c>
      <c r="P8" s="26">
        <v>1954705</v>
      </c>
      <c r="Q8" s="26">
        <v>2297567</v>
      </c>
      <c r="R8" s="26">
        <v>163872</v>
      </c>
      <c r="S8" s="26">
        <v>2450087</v>
      </c>
      <c r="T8" s="26">
        <v>3409385</v>
      </c>
      <c r="U8" s="26">
        <v>6023344</v>
      </c>
      <c r="V8" s="26">
        <v>21282898</v>
      </c>
      <c r="W8" s="26">
        <v>30566479</v>
      </c>
      <c r="X8" s="26">
        <v>-9283581</v>
      </c>
      <c r="Y8" s="106">
        <v>-30.37</v>
      </c>
      <c r="Z8" s="121">
        <v>30566479</v>
      </c>
    </row>
    <row r="9" spans="1:26" ht="13.5">
      <c r="A9" s="159" t="s">
        <v>104</v>
      </c>
      <c r="B9" s="158" t="s">
        <v>95</v>
      </c>
      <c r="C9" s="121">
        <v>9070055</v>
      </c>
      <c r="D9" s="122">
        <v>13646455</v>
      </c>
      <c r="E9" s="26">
        <v>13646455</v>
      </c>
      <c r="F9" s="26">
        <v>671</v>
      </c>
      <c r="G9" s="26">
        <v>1563</v>
      </c>
      <c r="H9" s="26">
        <v>449</v>
      </c>
      <c r="I9" s="26">
        <v>2683</v>
      </c>
      <c r="J9" s="26">
        <v>2976046</v>
      </c>
      <c r="K9" s="26">
        <v>748432</v>
      </c>
      <c r="L9" s="26">
        <v>788601</v>
      </c>
      <c r="M9" s="26">
        <v>4513079</v>
      </c>
      <c r="N9" s="26">
        <v>-378297</v>
      </c>
      <c r="O9" s="26">
        <v>765225</v>
      </c>
      <c r="P9" s="26">
        <v>771653</v>
      </c>
      <c r="Q9" s="26">
        <v>1158581</v>
      </c>
      <c r="R9" s="26">
        <v>24813</v>
      </c>
      <c r="S9" s="26">
        <v>800974</v>
      </c>
      <c r="T9" s="26">
        <v>847687</v>
      </c>
      <c r="U9" s="26">
        <v>1673474</v>
      </c>
      <c r="V9" s="26">
        <v>7347817</v>
      </c>
      <c r="W9" s="26">
        <v>13646455</v>
      </c>
      <c r="X9" s="26">
        <v>-6298638</v>
      </c>
      <c r="Y9" s="106">
        <v>-46.16</v>
      </c>
      <c r="Z9" s="121">
        <v>13646455</v>
      </c>
    </row>
    <row r="10" spans="1:26" ht="13.5">
      <c r="A10" s="159" t="s">
        <v>105</v>
      </c>
      <c r="B10" s="158" t="s">
        <v>95</v>
      </c>
      <c r="C10" s="121">
        <v>7399317</v>
      </c>
      <c r="D10" s="122">
        <v>14323914</v>
      </c>
      <c r="E10" s="20">
        <v>14323914</v>
      </c>
      <c r="F10" s="20">
        <v>0</v>
      </c>
      <c r="G10" s="20">
        <v>0</v>
      </c>
      <c r="H10" s="20">
        <v>0</v>
      </c>
      <c r="I10" s="20">
        <v>0</v>
      </c>
      <c r="J10" s="20">
        <v>2384013</v>
      </c>
      <c r="K10" s="20">
        <v>598288</v>
      </c>
      <c r="L10" s="20">
        <v>603831</v>
      </c>
      <c r="M10" s="20">
        <v>3586132</v>
      </c>
      <c r="N10" s="20">
        <v>-238020</v>
      </c>
      <c r="O10" s="20">
        <v>607690</v>
      </c>
      <c r="P10" s="20">
        <v>602561</v>
      </c>
      <c r="Q10" s="20">
        <v>972231</v>
      </c>
      <c r="R10" s="20">
        <v>-1000</v>
      </c>
      <c r="S10" s="20">
        <v>604154</v>
      </c>
      <c r="T10" s="20">
        <v>803598</v>
      </c>
      <c r="U10" s="20">
        <v>1406752</v>
      </c>
      <c r="V10" s="20">
        <v>5965115</v>
      </c>
      <c r="W10" s="20">
        <v>14323914</v>
      </c>
      <c r="X10" s="20">
        <v>-8358799</v>
      </c>
      <c r="Y10" s="160">
        <v>-58.36</v>
      </c>
      <c r="Z10" s="96">
        <v>14323914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0</v>
      </c>
      <c r="D12" s="122">
        <v>1786810</v>
      </c>
      <c r="E12" s="26">
        <v>1786810</v>
      </c>
      <c r="F12" s="26">
        <v>1212</v>
      </c>
      <c r="G12" s="26">
        <v>2170</v>
      </c>
      <c r="H12" s="26">
        <v>3799</v>
      </c>
      <c r="I12" s="26">
        <v>7181</v>
      </c>
      <c r="J12" s="26">
        <v>161085</v>
      </c>
      <c r="K12" s="26">
        <v>43981</v>
      </c>
      <c r="L12" s="26">
        <v>44119</v>
      </c>
      <c r="M12" s="26">
        <v>249185</v>
      </c>
      <c r="N12" s="26">
        <v>49864</v>
      </c>
      <c r="O12" s="26">
        <v>47934</v>
      </c>
      <c r="P12" s="26">
        <v>46090</v>
      </c>
      <c r="Q12" s="26">
        <v>143888</v>
      </c>
      <c r="R12" s="26">
        <v>42720</v>
      </c>
      <c r="S12" s="26">
        <v>39683</v>
      </c>
      <c r="T12" s="26">
        <v>27347</v>
      </c>
      <c r="U12" s="26">
        <v>109750</v>
      </c>
      <c r="V12" s="26">
        <v>510004</v>
      </c>
      <c r="W12" s="26">
        <v>1786810</v>
      </c>
      <c r="X12" s="26">
        <v>-1276806</v>
      </c>
      <c r="Y12" s="106">
        <v>-71.46</v>
      </c>
      <c r="Z12" s="121">
        <v>1786810</v>
      </c>
    </row>
    <row r="13" spans="1:26" ht="13.5">
      <c r="A13" s="157" t="s">
        <v>108</v>
      </c>
      <c r="B13" s="161"/>
      <c r="C13" s="121">
        <v>1487876</v>
      </c>
      <c r="D13" s="122">
        <v>804000</v>
      </c>
      <c r="E13" s="26">
        <v>804000</v>
      </c>
      <c r="F13" s="26">
        <v>1773</v>
      </c>
      <c r="G13" s="26">
        <v>3703</v>
      </c>
      <c r="H13" s="26">
        <v>15880</v>
      </c>
      <c r="I13" s="26">
        <v>21356</v>
      </c>
      <c r="J13" s="26">
        <v>3204</v>
      </c>
      <c r="K13" s="26">
        <v>2752</v>
      </c>
      <c r="L13" s="26">
        <v>4205</v>
      </c>
      <c r="M13" s="26">
        <v>10161</v>
      </c>
      <c r="N13" s="26">
        <v>6503</v>
      </c>
      <c r="O13" s="26">
        <v>2768</v>
      </c>
      <c r="P13" s="26">
        <v>1744</v>
      </c>
      <c r="Q13" s="26">
        <v>11015</v>
      </c>
      <c r="R13" s="26">
        <v>3159</v>
      </c>
      <c r="S13" s="26">
        <v>1857</v>
      </c>
      <c r="T13" s="26">
        <v>1674</v>
      </c>
      <c r="U13" s="26">
        <v>6690</v>
      </c>
      <c r="V13" s="26">
        <v>49222</v>
      </c>
      <c r="W13" s="26">
        <v>804000</v>
      </c>
      <c r="X13" s="26">
        <v>-754778</v>
      </c>
      <c r="Y13" s="106">
        <v>-93.88</v>
      </c>
      <c r="Z13" s="121">
        <v>804000</v>
      </c>
    </row>
    <row r="14" spans="1:26" ht="13.5">
      <c r="A14" s="157" t="s">
        <v>109</v>
      </c>
      <c r="B14" s="161"/>
      <c r="C14" s="121">
        <v>0</v>
      </c>
      <c r="D14" s="122">
        <v>4800000</v>
      </c>
      <c r="E14" s="26">
        <v>4800000</v>
      </c>
      <c r="F14" s="26">
        <v>0</v>
      </c>
      <c r="G14" s="26">
        <v>0</v>
      </c>
      <c r="H14" s="26">
        <v>0</v>
      </c>
      <c r="I14" s="26">
        <v>0</v>
      </c>
      <c r="J14" s="26">
        <v>1513520</v>
      </c>
      <c r="K14" s="26">
        <v>379850</v>
      </c>
      <c r="L14" s="26">
        <v>-17414</v>
      </c>
      <c r="M14" s="26">
        <v>1875956</v>
      </c>
      <c r="N14" s="26">
        <v>-1262093</v>
      </c>
      <c r="O14" s="26">
        <v>307600</v>
      </c>
      <c r="P14" s="26">
        <v>324208</v>
      </c>
      <c r="Q14" s="26">
        <v>-630285</v>
      </c>
      <c r="R14" s="26">
        <v>329303</v>
      </c>
      <c r="S14" s="26">
        <v>331156</v>
      </c>
      <c r="T14" s="26">
        <v>276926</v>
      </c>
      <c r="U14" s="26">
        <v>937385</v>
      </c>
      <c r="V14" s="26">
        <v>2183056</v>
      </c>
      <c r="W14" s="26">
        <v>4800000</v>
      </c>
      <c r="X14" s="26">
        <v>-2616944</v>
      </c>
      <c r="Y14" s="106">
        <v>-54.52</v>
      </c>
      <c r="Z14" s="121">
        <v>4800000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0</v>
      </c>
      <c r="D16" s="122">
        <v>233500</v>
      </c>
      <c r="E16" s="26">
        <v>233500</v>
      </c>
      <c r="F16" s="26">
        <v>12018</v>
      </c>
      <c r="G16" s="26">
        <v>7851</v>
      </c>
      <c r="H16" s="26">
        <v>192890</v>
      </c>
      <c r="I16" s="26">
        <v>212759</v>
      </c>
      <c r="J16" s="26">
        <v>49121</v>
      </c>
      <c r="K16" s="26">
        <v>5648</v>
      </c>
      <c r="L16" s="26">
        <v>44169</v>
      </c>
      <c r="M16" s="26">
        <v>98938</v>
      </c>
      <c r="N16" s="26">
        <v>55571</v>
      </c>
      <c r="O16" s="26">
        <v>32408</v>
      </c>
      <c r="P16" s="26">
        <v>42660</v>
      </c>
      <c r="Q16" s="26">
        <v>130639</v>
      </c>
      <c r="R16" s="26">
        <v>6883</v>
      </c>
      <c r="S16" s="26">
        <v>46923</v>
      </c>
      <c r="T16" s="26">
        <v>13811</v>
      </c>
      <c r="U16" s="26">
        <v>67617</v>
      </c>
      <c r="V16" s="26">
        <v>509953</v>
      </c>
      <c r="W16" s="26">
        <v>233500</v>
      </c>
      <c r="X16" s="26">
        <v>276453</v>
      </c>
      <c r="Y16" s="106">
        <v>118.4</v>
      </c>
      <c r="Z16" s="121">
        <v>233500</v>
      </c>
    </row>
    <row r="17" spans="1:26" ht="13.5">
      <c r="A17" s="157" t="s">
        <v>112</v>
      </c>
      <c r="B17" s="161"/>
      <c r="C17" s="121">
        <v>2065035</v>
      </c>
      <c r="D17" s="122">
        <v>2570981</v>
      </c>
      <c r="E17" s="26">
        <v>2570981</v>
      </c>
      <c r="F17" s="26">
        <v>78471</v>
      </c>
      <c r="G17" s="26">
        <v>114690</v>
      </c>
      <c r="H17" s="26">
        <v>65412</v>
      </c>
      <c r="I17" s="26">
        <v>258573</v>
      </c>
      <c r="J17" s="26">
        <v>10412</v>
      </c>
      <c r="K17" s="26">
        <v>82922</v>
      </c>
      <c r="L17" s="26">
        <v>187881</v>
      </c>
      <c r="M17" s="26">
        <v>281215</v>
      </c>
      <c r="N17" s="26">
        <v>77865</v>
      </c>
      <c r="O17" s="26">
        <v>118092</v>
      </c>
      <c r="P17" s="26">
        <v>51847</v>
      </c>
      <c r="Q17" s="26">
        <v>247804</v>
      </c>
      <c r="R17" s="26">
        <v>11187</v>
      </c>
      <c r="S17" s="26">
        <v>0</v>
      </c>
      <c r="T17" s="26">
        <v>541213</v>
      </c>
      <c r="U17" s="26">
        <v>552400</v>
      </c>
      <c r="V17" s="26">
        <v>1339992</v>
      </c>
      <c r="W17" s="26">
        <v>2570981</v>
      </c>
      <c r="X17" s="26">
        <v>-1230989</v>
      </c>
      <c r="Y17" s="106">
        <v>-47.88</v>
      </c>
      <c r="Z17" s="121">
        <v>2570981</v>
      </c>
    </row>
    <row r="18" spans="1:26" ht="13.5">
      <c r="A18" s="159" t="s">
        <v>113</v>
      </c>
      <c r="B18" s="158"/>
      <c r="C18" s="121">
        <v>0</v>
      </c>
      <c r="D18" s="122">
        <v>300000</v>
      </c>
      <c r="E18" s="26">
        <v>300000</v>
      </c>
      <c r="F18" s="26">
        <v>540570</v>
      </c>
      <c r="G18" s="26">
        <v>578658</v>
      </c>
      <c r="H18" s="26">
        <v>530654</v>
      </c>
      <c r="I18" s="26">
        <v>1649882</v>
      </c>
      <c r="J18" s="26">
        <v>17068</v>
      </c>
      <c r="K18" s="26">
        <v>203808</v>
      </c>
      <c r="L18" s="26">
        <v>396352</v>
      </c>
      <c r="M18" s="26">
        <v>617228</v>
      </c>
      <c r="N18" s="26">
        <v>92439</v>
      </c>
      <c r="O18" s="26">
        <v>150908</v>
      </c>
      <c r="P18" s="26">
        <v>37956</v>
      </c>
      <c r="Q18" s="26">
        <v>281303</v>
      </c>
      <c r="R18" s="26">
        <v>9524</v>
      </c>
      <c r="S18" s="26">
        <v>0</v>
      </c>
      <c r="T18" s="26">
        <v>-436015</v>
      </c>
      <c r="U18" s="26">
        <v>-426491</v>
      </c>
      <c r="V18" s="26">
        <v>2121922</v>
      </c>
      <c r="W18" s="26">
        <v>300000</v>
      </c>
      <c r="X18" s="26">
        <v>1821922</v>
      </c>
      <c r="Y18" s="106">
        <v>607.31</v>
      </c>
      <c r="Z18" s="121">
        <v>300000</v>
      </c>
    </row>
    <row r="19" spans="1:26" ht="13.5">
      <c r="A19" s="157" t="s">
        <v>33</v>
      </c>
      <c r="B19" s="161"/>
      <c r="C19" s="121">
        <v>35998625</v>
      </c>
      <c r="D19" s="122">
        <v>53890924</v>
      </c>
      <c r="E19" s="26">
        <v>53890924</v>
      </c>
      <c r="F19" s="26">
        <v>20446980</v>
      </c>
      <c r="G19" s="26">
        <v>750634</v>
      </c>
      <c r="H19" s="26">
        <v>0</v>
      </c>
      <c r="I19" s="26">
        <v>21197614</v>
      </c>
      <c r="J19" s="26">
        <v>0</v>
      </c>
      <c r="K19" s="26">
        <v>12182</v>
      </c>
      <c r="L19" s="26">
        <v>15152277</v>
      </c>
      <c r="M19" s="26">
        <v>15164459</v>
      </c>
      <c r="N19" s="26">
        <v>1051473</v>
      </c>
      <c r="O19" s="26">
        <v>4129338</v>
      </c>
      <c r="P19" s="26">
        <v>14476418</v>
      </c>
      <c r="Q19" s="26">
        <v>19657229</v>
      </c>
      <c r="R19" s="26">
        <v>0</v>
      </c>
      <c r="S19" s="26">
        <v>0</v>
      </c>
      <c r="T19" s="26">
        <v>152734</v>
      </c>
      <c r="U19" s="26">
        <v>152734</v>
      </c>
      <c r="V19" s="26">
        <v>56172036</v>
      </c>
      <c r="W19" s="26">
        <v>53890924</v>
      </c>
      <c r="X19" s="26">
        <v>2281112</v>
      </c>
      <c r="Y19" s="106">
        <v>4.23</v>
      </c>
      <c r="Z19" s="121">
        <v>53890924</v>
      </c>
    </row>
    <row r="20" spans="1:26" ht="13.5">
      <c r="A20" s="157" t="s">
        <v>34</v>
      </c>
      <c r="B20" s="161" t="s">
        <v>95</v>
      </c>
      <c r="C20" s="121">
        <v>9599917</v>
      </c>
      <c r="D20" s="122">
        <v>18125520</v>
      </c>
      <c r="E20" s="20">
        <v>18125520</v>
      </c>
      <c r="F20" s="20">
        <v>128353</v>
      </c>
      <c r="G20" s="20">
        <v>134179</v>
      </c>
      <c r="H20" s="20">
        <v>398992</v>
      </c>
      <c r="I20" s="20">
        <v>661524</v>
      </c>
      <c r="J20" s="20">
        <v>137949</v>
      </c>
      <c r="K20" s="20">
        <v>157777</v>
      </c>
      <c r="L20" s="20">
        <v>137139</v>
      </c>
      <c r="M20" s="20">
        <v>432865</v>
      </c>
      <c r="N20" s="20">
        <v>-65695</v>
      </c>
      <c r="O20" s="20">
        <v>178716</v>
      </c>
      <c r="P20" s="20">
        <v>390945</v>
      </c>
      <c r="Q20" s="20">
        <v>503966</v>
      </c>
      <c r="R20" s="20">
        <v>103233</v>
      </c>
      <c r="S20" s="20">
        <v>114057</v>
      </c>
      <c r="T20" s="20">
        <v>827014</v>
      </c>
      <c r="U20" s="20">
        <v>1044304</v>
      </c>
      <c r="V20" s="20">
        <v>2642659</v>
      </c>
      <c r="W20" s="20">
        <v>18125520</v>
      </c>
      <c r="X20" s="20">
        <v>-15482861</v>
      </c>
      <c r="Y20" s="160">
        <v>-85.42</v>
      </c>
      <c r="Z20" s="96">
        <v>18125520</v>
      </c>
    </row>
    <row r="21" spans="1:26" ht="13.5">
      <c r="A21" s="157" t="s">
        <v>114</v>
      </c>
      <c r="B21" s="161"/>
      <c r="C21" s="121">
        <v>0</v>
      </c>
      <c r="D21" s="122">
        <v>200000</v>
      </c>
      <c r="E21" s="26">
        <v>200000</v>
      </c>
      <c r="F21" s="26">
        <v>22807</v>
      </c>
      <c r="G21" s="26">
        <v>0</v>
      </c>
      <c r="H21" s="48">
        <v>0</v>
      </c>
      <c r="I21" s="26">
        <v>22807</v>
      </c>
      <c r="J21" s="26">
        <v>18850</v>
      </c>
      <c r="K21" s="26">
        <v>221526</v>
      </c>
      <c r="L21" s="26">
        <v>359298</v>
      </c>
      <c r="M21" s="26">
        <v>599674</v>
      </c>
      <c r="N21" s="26">
        <v>-7491</v>
      </c>
      <c r="O21" s="48">
        <v>104100</v>
      </c>
      <c r="P21" s="26">
        <v>0</v>
      </c>
      <c r="Q21" s="26">
        <v>96609</v>
      </c>
      <c r="R21" s="26">
        <v>25877</v>
      </c>
      <c r="S21" s="26">
        <v>0</v>
      </c>
      <c r="T21" s="26">
        <v>7000</v>
      </c>
      <c r="U21" s="26">
        <v>32877</v>
      </c>
      <c r="V21" s="48">
        <v>751967</v>
      </c>
      <c r="W21" s="26">
        <v>200000</v>
      </c>
      <c r="X21" s="26">
        <v>551967</v>
      </c>
      <c r="Y21" s="106">
        <v>275.98</v>
      </c>
      <c r="Z21" s="121">
        <v>200000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122963190</v>
      </c>
      <c r="D22" s="165">
        <f t="shared" si="0"/>
        <v>200142703</v>
      </c>
      <c r="E22" s="166">
        <f t="shared" si="0"/>
        <v>200142703</v>
      </c>
      <c r="F22" s="166">
        <f t="shared" si="0"/>
        <v>21566155</v>
      </c>
      <c r="G22" s="166">
        <f t="shared" si="0"/>
        <v>1930161</v>
      </c>
      <c r="H22" s="166">
        <f t="shared" si="0"/>
        <v>1728043</v>
      </c>
      <c r="I22" s="166">
        <f t="shared" si="0"/>
        <v>25224359</v>
      </c>
      <c r="J22" s="166">
        <f t="shared" si="0"/>
        <v>31586940</v>
      </c>
      <c r="K22" s="166">
        <f t="shared" si="0"/>
        <v>9143258</v>
      </c>
      <c r="L22" s="166">
        <f t="shared" si="0"/>
        <v>23020833</v>
      </c>
      <c r="M22" s="166">
        <f t="shared" si="0"/>
        <v>63751031</v>
      </c>
      <c r="N22" s="166">
        <f t="shared" si="0"/>
        <v>2011764</v>
      </c>
      <c r="O22" s="166">
        <f t="shared" si="0"/>
        <v>12009128</v>
      </c>
      <c r="P22" s="166">
        <f t="shared" si="0"/>
        <v>23314090</v>
      </c>
      <c r="Q22" s="166">
        <f t="shared" si="0"/>
        <v>37334982</v>
      </c>
      <c r="R22" s="166">
        <f t="shared" si="0"/>
        <v>1169017</v>
      </c>
      <c r="S22" s="166">
        <f t="shared" si="0"/>
        <v>9425752</v>
      </c>
      <c r="T22" s="166">
        <f t="shared" si="0"/>
        <v>10458560</v>
      </c>
      <c r="U22" s="166">
        <f t="shared" si="0"/>
        <v>21053329</v>
      </c>
      <c r="V22" s="166">
        <f t="shared" si="0"/>
        <v>147363701</v>
      </c>
      <c r="W22" s="166">
        <f t="shared" si="0"/>
        <v>200142703</v>
      </c>
      <c r="X22" s="166">
        <f t="shared" si="0"/>
        <v>-52779002</v>
      </c>
      <c r="Y22" s="167">
        <f>+IF(W22&lt;&gt;0,+(X22/W22)*100,0)</f>
        <v>-26.37068512060617</v>
      </c>
      <c r="Z22" s="164">
        <f>SUM(Z5:Z21)</f>
        <v>200142703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46970607</v>
      </c>
      <c r="D25" s="122">
        <v>66490905</v>
      </c>
      <c r="E25" s="26">
        <v>66490905</v>
      </c>
      <c r="F25" s="26">
        <v>5413184</v>
      </c>
      <c r="G25" s="26">
        <v>-4951845</v>
      </c>
      <c r="H25" s="26">
        <v>4670121</v>
      </c>
      <c r="I25" s="26">
        <v>5131460</v>
      </c>
      <c r="J25" s="26">
        <v>5117713</v>
      </c>
      <c r="K25" s="26">
        <v>4901436</v>
      </c>
      <c r="L25" s="26">
        <v>5307213</v>
      </c>
      <c r="M25" s="26">
        <v>15326362</v>
      </c>
      <c r="N25" s="26">
        <v>5656619</v>
      </c>
      <c r="O25" s="26">
        <v>5706252</v>
      </c>
      <c r="P25" s="26">
        <v>5980697</v>
      </c>
      <c r="Q25" s="26">
        <v>17343568</v>
      </c>
      <c r="R25" s="26">
        <v>5640014</v>
      </c>
      <c r="S25" s="26">
        <v>5377729</v>
      </c>
      <c r="T25" s="26">
        <v>5245267</v>
      </c>
      <c r="U25" s="26">
        <v>16263010</v>
      </c>
      <c r="V25" s="26">
        <v>54064400</v>
      </c>
      <c r="W25" s="26">
        <v>66490905</v>
      </c>
      <c r="X25" s="26">
        <v>-12426505</v>
      </c>
      <c r="Y25" s="106">
        <v>-18.69</v>
      </c>
      <c r="Z25" s="121">
        <v>66490905</v>
      </c>
    </row>
    <row r="26" spans="1:26" ht="13.5">
      <c r="A26" s="159" t="s">
        <v>37</v>
      </c>
      <c r="B26" s="158"/>
      <c r="C26" s="121">
        <v>5757472</v>
      </c>
      <c r="D26" s="122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106">
        <v>0</v>
      </c>
      <c r="Z26" s="121">
        <v>0</v>
      </c>
    </row>
    <row r="27" spans="1:26" ht="13.5">
      <c r="A27" s="159" t="s">
        <v>117</v>
      </c>
      <c r="B27" s="158" t="s">
        <v>98</v>
      </c>
      <c r="C27" s="121">
        <v>4508265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0</v>
      </c>
      <c r="D28" s="122">
        <v>19728519</v>
      </c>
      <c r="E28" s="26">
        <v>19728519</v>
      </c>
      <c r="F28" s="26">
        <v>263308</v>
      </c>
      <c r="G28" s="26">
        <v>-920622</v>
      </c>
      <c r="H28" s="26">
        <v>0</v>
      </c>
      <c r="I28" s="26">
        <v>-657314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2150560</v>
      </c>
      <c r="Q28" s="26">
        <v>2150560</v>
      </c>
      <c r="R28" s="26">
        <v>1119009</v>
      </c>
      <c r="S28" s="26">
        <v>848113</v>
      </c>
      <c r="T28" s="26">
        <v>2952663</v>
      </c>
      <c r="U28" s="26">
        <v>4919785</v>
      </c>
      <c r="V28" s="26">
        <v>6413031</v>
      </c>
      <c r="W28" s="26">
        <v>19728519</v>
      </c>
      <c r="X28" s="26">
        <v>-13315488</v>
      </c>
      <c r="Y28" s="106">
        <v>-67.49</v>
      </c>
      <c r="Z28" s="121">
        <v>19728519</v>
      </c>
    </row>
    <row r="29" spans="1:26" ht="13.5">
      <c r="A29" s="159" t="s">
        <v>39</v>
      </c>
      <c r="B29" s="158"/>
      <c r="C29" s="121">
        <v>0</v>
      </c>
      <c r="D29" s="122">
        <v>2594707</v>
      </c>
      <c r="E29" s="26">
        <v>2594707</v>
      </c>
      <c r="F29" s="26">
        <v>0</v>
      </c>
      <c r="G29" s="26">
        <v>0</v>
      </c>
      <c r="H29" s="26">
        <v>380249</v>
      </c>
      <c r="I29" s="26">
        <v>380249</v>
      </c>
      <c r="J29" s="26">
        <v>0</v>
      </c>
      <c r="K29" s="26">
        <v>0</v>
      </c>
      <c r="L29" s="26">
        <v>179524</v>
      </c>
      <c r="M29" s="26">
        <v>179524</v>
      </c>
      <c r="N29" s="26">
        <v>0</v>
      </c>
      <c r="O29" s="26">
        <v>0</v>
      </c>
      <c r="P29" s="26">
        <v>0</v>
      </c>
      <c r="Q29" s="26">
        <v>0</v>
      </c>
      <c r="R29" s="26">
        <v>327012</v>
      </c>
      <c r="S29" s="26">
        <v>0</v>
      </c>
      <c r="T29" s="26">
        <v>166646</v>
      </c>
      <c r="U29" s="26">
        <v>493658</v>
      </c>
      <c r="V29" s="26">
        <v>1053431</v>
      </c>
      <c r="W29" s="26">
        <v>2594707</v>
      </c>
      <c r="X29" s="26">
        <v>-1541276</v>
      </c>
      <c r="Y29" s="106">
        <v>-59.4</v>
      </c>
      <c r="Z29" s="121">
        <v>2594707</v>
      </c>
    </row>
    <row r="30" spans="1:26" ht="13.5">
      <c r="A30" s="159" t="s">
        <v>118</v>
      </c>
      <c r="B30" s="158" t="s">
        <v>95</v>
      </c>
      <c r="C30" s="121">
        <v>30224848</v>
      </c>
      <c r="D30" s="122">
        <v>32523000</v>
      </c>
      <c r="E30" s="26">
        <v>32523000</v>
      </c>
      <c r="F30" s="26">
        <v>208706</v>
      </c>
      <c r="G30" s="26">
        <v>-3705662</v>
      </c>
      <c r="H30" s="26">
        <v>3540038</v>
      </c>
      <c r="I30" s="26">
        <v>43082</v>
      </c>
      <c r="J30" s="26">
        <v>2164559</v>
      </c>
      <c r="K30" s="26">
        <v>2267408</v>
      </c>
      <c r="L30" s="26">
        <v>5882855</v>
      </c>
      <c r="M30" s="26">
        <v>10314822</v>
      </c>
      <c r="N30" s="26">
        <v>2360306</v>
      </c>
      <c r="O30" s="26">
        <v>2055426</v>
      </c>
      <c r="P30" s="26">
        <v>3860157</v>
      </c>
      <c r="Q30" s="26">
        <v>8275889</v>
      </c>
      <c r="R30" s="26">
        <v>3294315</v>
      </c>
      <c r="S30" s="26">
        <v>0</v>
      </c>
      <c r="T30" s="26">
        <v>14104827</v>
      </c>
      <c r="U30" s="26">
        <v>17399142</v>
      </c>
      <c r="V30" s="26">
        <v>36032935</v>
      </c>
      <c r="W30" s="26">
        <v>32523000</v>
      </c>
      <c r="X30" s="26">
        <v>3509935</v>
      </c>
      <c r="Y30" s="106">
        <v>10.79</v>
      </c>
      <c r="Z30" s="121">
        <v>32523000</v>
      </c>
    </row>
    <row r="31" spans="1:26" ht="13.5">
      <c r="A31" s="159" t="s">
        <v>119</v>
      </c>
      <c r="B31" s="158" t="s">
        <v>120</v>
      </c>
      <c r="C31" s="121">
        <v>16242123</v>
      </c>
      <c r="D31" s="122">
        <v>5056812</v>
      </c>
      <c r="E31" s="26">
        <v>5056812</v>
      </c>
      <c r="F31" s="26">
        <v>0</v>
      </c>
      <c r="G31" s="26">
        <v>0</v>
      </c>
      <c r="H31" s="26">
        <v>861554</v>
      </c>
      <c r="I31" s="26">
        <v>861554</v>
      </c>
      <c r="J31" s="26">
        <v>1006867</v>
      </c>
      <c r="K31" s="26">
        <v>1116913</v>
      </c>
      <c r="L31" s="26">
        <v>817706</v>
      </c>
      <c r="M31" s="26">
        <v>2941486</v>
      </c>
      <c r="N31" s="26">
        <v>1657755</v>
      </c>
      <c r="O31" s="26">
        <v>639640</v>
      </c>
      <c r="P31" s="26">
        <v>0</v>
      </c>
      <c r="Q31" s="26">
        <v>2297395</v>
      </c>
      <c r="R31" s="26">
        <v>0</v>
      </c>
      <c r="S31" s="26">
        <v>0</v>
      </c>
      <c r="T31" s="26">
        <v>0</v>
      </c>
      <c r="U31" s="26">
        <v>0</v>
      </c>
      <c r="V31" s="26">
        <v>6100435</v>
      </c>
      <c r="W31" s="26">
        <v>5056812</v>
      </c>
      <c r="X31" s="26">
        <v>1043623</v>
      </c>
      <c r="Y31" s="106">
        <v>20.64</v>
      </c>
      <c r="Z31" s="121">
        <v>5056812</v>
      </c>
    </row>
    <row r="32" spans="1:26" ht="13.5">
      <c r="A32" s="159" t="s">
        <v>121</v>
      </c>
      <c r="B32" s="158"/>
      <c r="C32" s="121">
        <v>0</v>
      </c>
      <c r="D32" s="122">
        <v>68836534</v>
      </c>
      <c r="E32" s="26">
        <v>68836534</v>
      </c>
      <c r="F32" s="26">
        <v>86475</v>
      </c>
      <c r="G32" s="26">
        <v>-97677</v>
      </c>
      <c r="H32" s="26">
        <v>601265</v>
      </c>
      <c r="I32" s="26">
        <v>590063</v>
      </c>
      <c r="J32" s="26">
        <v>915744</v>
      </c>
      <c r="K32" s="26">
        <v>-21930</v>
      </c>
      <c r="L32" s="26">
        <v>1906798</v>
      </c>
      <c r="M32" s="26">
        <v>2800612</v>
      </c>
      <c r="N32" s="26">
        <v>180178</v>
      </c>
      <c r="O32" s="26">
        <v>240819</v>
      </c>
      <c r="P32" s="26">
        <v>760390</v>
      </c>
      <c r="Q32" s="26">
        <v>1181387</v>
      </c>
      <c r="R32" s="26">
        <v>165141</v>
      </c>
      <c r="S32" s="26">
        <v>156742</v>
      </c>
      <c r="T32" s="26">
        <v>3712982</v>
      </c>
      <c r="U32" s="26">
        <v>4034865</v>
      </c>
      <c r="V32" s="26">
        <v>8606927</v>
      </c>
      <c r="W32" s="26">
        <v>68836534</v>
      </c>
      <c r="X32" s="26">
        <v>-60229607</v>
      </c>
      <c r="Y32" s="106">
        <v>-87.5</v>
      </c>
      <c r="Z32" s="121">
        <v>68836534</v>
      </c>
    </row>
    <row r="33" spans="1:26" ht="13.5">
      <c r="A33" s="159" t="s">
        <v>41</v>
      </c>
      <c r="B33" s="158"/>
      <c r="C33" s="121">
        <v>4384615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43948079</v>
      </c>
      <c r="D34" s="122">
        <v>14982795</v>
      </c>
      <c r="E34" s="26">
        <v>14982795</v>
      </c>
      <c r="F34" s="26">
        <v>1345019</v>
      </c>
      <c r="G34" s="26">
        <v>11868399</v>
      </c>
      <c r="H34" s="26">
        <v>4940869</v>
      </c>
      <c r="I34" s="26">
        <v>18154287</v>
      </c>
      <c r="J34" s="26">
        <v>17758600</v>
      </c>
      <c r="K34" s="26">
        <v>7814705</v>
      </c>
      <c r="L34" s="26">
        <v>10286503</v>
      </c>
      <c r="M34" s="26">
        <v>35859808</v>
      </c>
      <c r="N34" s="26">
        <v>3975162</v>
      </c>
      <c r="O34" s="26">
        <v>1139571</v>
      </c>
      <c r="P34" s="26">
        <v>7157148</v>
      </c>
      <c r="Q34" s="26">
        <v>12271881</v>
      </c>
      <c r="R34" s="26">
        <v>3083146</v>
      </c>
      <c r="S34" s="26">
        <v>1110390</v>
      </c>
      <c r="T34" s="26">
        <v>16045307</v>
      </c>
      <c r="U34" s="26">
        <v>20238843</v>
      </c>
      <c r="V34" s="26">
        <v>86524819</v>
      </c>
      <c r="W34" s="26">
        <v>14982795</v>
      </c>
      <c r="X34" s="26">
        <v>71542024</v>
      </c>
      <c r="Y34" s="106">
        <v>477.49</v>
      </c>
      <c r="Z34" s="121">
        <v>14982795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152036009</v>
      </c>
      <c r="D36" s="165">
        <f t="shared" si="1"/>
        <v>210213272</v>
      </c>
      <c r="E36" s="166">
        <f t="shared" si="1"/>
        <v>210213272</v>
      </c>
      <c r="F36" s="166">
        <f t="shared" si="1"/>
        <v>7316692</v>
      </c>
      <c r="G36" s="166">
        <f t="shared" si="1"/>
        <v>2192593</v>
      </c>
      <c r="H36" s="166">
        <f t="shared" si="1"/>
        <v>14994096</v>
      </c>
      <c r="I36" s="166">
        <f t="shared" si="1"/>
        <v>24503381</v>
      </c>
      <c r="J36" s="166">
        <f t="shared" si="1"/>
        <v>26963483</v>
      </c>
      <c r="K36" s="166">
        <f t="shared" si="1"/>
        <v>16078532</v>
      </c>
      <c r="L36" s="166">
        <f t="shared" si="1"/>
        <v>24380599</v>
      </c>
      <c r="M36" s="166">
        <f t="shared" si="1"/>
        <v>67422614</v>
      </c>
      <c r="N36" s="166">
        <f t="shared" si="1"/>
        <v>13830020</v>
      </c>
      <c r="O36" s="166">
        <f t="shared" si="1"/>
        <v>9781708</v>
      </c>
      <c r="P36" s="166">
        <f t="shared" si="1"/>
        <v>19908952</v>
      </c>
      <c r="Q36" s="166">
        <f t="shared" si="1"/>
        <v>43520680</v>
      </c>
      <c r="R36" s="166">
        <f t="shared" si="1"/>
        <v>13628637</v>
      </c>
      <c r="S36" s="166">
        <f t="shared" si="1"/>
        <v>7492974</v>
      </c>
      <c r="T36" s="166">
        <f t="shared" si="1"/>
        <v>42227692</v>
      </c>
      <c r="U36" s="166">
        <f t="shared" si="1"/>
        <v>63349303</v>
      </c>
      <c r="V36" s="166">
        <f t="shared" si="1"/>
        <v>198795978</v>
      </c>
      <c r="W36" s="166">
        <f t="shared" si="1"/>
        <v>210213272</v>
      </c>
      <c r="X36" s="166">
        <f t="shared" si="1"/>
        <v>-11417294</v>
      </c>
      <c r="Y36" s="167">
        <f>+IF(W36&lt;&gt;0,+(X36/W36)*100,0)</f>
        <v>-5.431290751232871</v>
      </c>
      <c r="Z36" s="164">
        <f>SUM(Z25:Z35)</f>
        <v>210213272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-29072819</v>
      </c>
      <c r="D38" s="176">
        <f t="shared" si="2"/>
        <v>-10070569</v>
      </c>
      <c r="E38" s="72">
        <f t="shared" si="2"/>
        <v>-10070569</v>
      </c>
      <c r="F38" s="72">
        <f t="shared" si="2"/>
        <v>14249463</v>
      </c>
      <c r="G38" s="72">
        <f t="shared" si="2"/>
        <v>-262432</v>
      </c>
      <c r="H38" s="72">
        <f t="shared" si="2"/>
        <v>-13266053</v>
      </c>
      <c r="I38" s="72">
        <f t="shared" si="2"/>
        <v>720978</v>
      </c>
      <c r="J38" s="72">
        <f t="shared" si="2"/>
        <v>4623457</v>
      </c>
      <c r="K38" s="72">
        <f t="shared" si="2"/>
        <v>-6935274</v>
      </c>
      <c r="L38" s="72">
        <f t="shared" si="2"/>
        <v>-1359766</v>
      </c>
      <c r="M38" s="72">
        <f t="shared" si="2"/>
        <v>-3671583</v>
      </c>
      <c r="N38" s="72">
        <f t="shared" si="2"/>
        <v>-11818256</v>
      </c>
      <c r="O38" s="72">
        <f t="shared" si="2"/>
        <v>2227420</v>
      </c>
      <c r="P38" s="72">
        <f t="shared" si="2"/>
        <v>3405138</v>
      </c>
      <c r="Q38" s="72">
        <f t="shared" si="2"/>
        <v>-6185698</v>
      </c>
      <c r="R38" s="72">
        <f t="shared" si="2"/>
        <v>-12459620</v>
      </c>
      <c r="S38" s="72">
        <f t="shared" si="2"/>
        <v>1932778</v>
      </c>
      <c r="T38" s="72">
        <f t="shared" si="2"/>
        <v>-31769132</v>
      </c>
      <c r="U38" s="72">
        <f t="shared" si="2"/>
        <v>-42295974</v>
      </c>
      <c r="V38" s="72">
        <f t="shared" si="2"/>
        <v>-51432277</v>
      </c>
      <c r="W38" s="72">
        <f>IF(E22=E36,0,W22-W36)</f>
        <v>-10070569</v>
      </c>
      <c r="X38" s="72">
        <f t="shared" si="2"/>
        <v>-41361708</v>
      </c>
      <c r="Y38" s="177">
        <f>+IF(W38&lt;&gt;0,+(X38/W38)*100,0)</f>
        <v>410.71867935168314</v>
      </c>
      <c r="Z38" s="175">
        <f>+Z22-Z36</f>
        <v>-10070569</v>
      </c>
    </row>
    <row r="39" spans="1:26" ht="13.5">
      <c r="A39" s="157" t="s">
        <v>45</v>
      </c>
      <c r="B39" s="161"/>
      <c r="C39" s="121">
        <v>26926404</v>
      </c>
      <c r="D39" s="122">
        <v>28892000</v>
      </c>
      <c r="E39" s="26">
        <v>28892000</v>
      </c>
      <c r="F39" s="26">
        <v>0</v>
      </c>
      <c r="G39" s="26">
        <v>0</v>
      </c>
      <c r="H39" s="26">
        <v>0</v>
      </c>
      <c r="I39" s="26">
        <v>0</v>
      </c>
      <c r="J39" s="26">
        <v>15000000</v>
      </c>
      <c r="K39" s="26">
        <v>10000000</v>
      </c>
      <c r="L39" s="26">
        <v>0</v>
      </c>
      <c r="M39" s="26">
        <v>25000000</v>
      </c>
      <c r="N39" s="26">
        <v>2000000</v>
      </c>
      <c r="O39" s="26">
        <v>-2000000</v>
      </c>
      <c r="P39" s="26">
        <v>3892000</v>
      </c>
      <c r="Q39" s="26">
        <v>3892000</v>
      </c>
      <c r="R39" s="26">
        <v>0</v>
      </c>
      <c r="S39" s="26">
        <v>0</v>
      </c>
      <c r="T39" s="26">
        <v>0</v>
      </c>
      <c r="U39" s="26">
        <v>0</v>
      </c>
      <c r="V39" s="26">
        <v>28892000</v>
      </c>
      <c r="W39" s="26">
        <v>28892000</v>
      </c>
      <c r="X39" s="26">
        <v>0</v>
      </c>
      <c r="Y39" s="106">
        <v>0</v>
      </c>
      <c r="Z39" s="121">
        <v>28892000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-2146415</v>
      </c>
      <c r="D42" s="183">
        <f t="shared" si="3"/>
        <v>18821431</v>
      </c>
      <c r="E42" s="54">
        <f t="shared" si="3"/>
        <v>18821431</v>
      </c>
      <c r="F42" s="54">
        <f t="shared" si="3"/>
        <v>14249463</v>
      </c>
      <c r="G42" s="54">
        <f t="shared" si="3"/>
        <v>-262432</v>
      </c>
      <c r="H42" s="54">
        <f t="shared" si="3"/>
        <v>-13266053</v>
      </c>
      <c r="I42" s="54">
        <f t="shared" si="3"/>
        <v>720978</v>
      </c>
      <c r="J42" s="54">
        <f t="shared" si="3"/>
        <v>19623457</v>
      </c>
      <c r="K42" s="54">
        <f t="shared" si="3"/>
        <v>3064726</v>
      </c>
      <c r="L42" s="54">
        <f t="shared" si="3"/>
        <v>-1359766</v>
      </c>
      <c r="M42" s="54">
        <f t="shared" si="3"/>
        <v>21328417</v>
      </c>
      <c r="N42" s="54">
        <f t="shared" si="3"/>
        <v>-9818256</v>
      </c>
      <c r="O42" s="54">
        <f t="shared" si="3"/>
        <v>227420</v>
      </c>
      <c r="P42" s="54">
        <f t="shared" si="3"/>
        <v>7297138</v>
      </c>
      <c r="Q42" s="54">
        <f t="shared" si="3"/>
        <v>-2293698</v>
      </c>
      <c r="R42" s="54">
        <f t="shared" si="3"/>
        <v>-12459620</v>
      </c>
      <c r="S42" s="54">
        <f t="shared" si="3"/>
        <v>1932778</v>
      </c>
      <c r="T42" s="54">
        <f t="shared" si="3"/>
        <v>-31769132</v>
      </c>
      <c r="U42" s="54">
        <f t="shared" si="3"/>
        <v>-42295974</v>
      </c>
      <c r="V42" s="54">
        <f t="shared" si="3"/>
        <v>-22540277</v>
      </c>
      <c r="W42" s="54">
        <f t="shared" si="3"/>
        <v>18821431</v>
      </c>
      <c r="X42" s="54">
        <f t="shared" si="3"/>
        <v>-41361708</v>
      </c>
      <c r="Y42" s="184">
        <f>+IF(W42&lt;&gt;0,+(X42/W42)*100,0)</f>
        <v>-219.7585720235619</v>
      </c>
      <c r="Z42" s="182">
        <f>SUM(Z38:Z41)</f>
        <v>18821431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-2146415</v>
      </c>
      <c r="D44" s="187">
        <f t="shared" si="4"/>
        <v>18821431</v>
      </c>
      <c r="E44" s="43">
        <f t="shared" si="4"/>
        <v>18821431</v>
      </c>
      <c r="F44" s="43">
        <f t="shared" si="4"/>
        <v>14249463</v>
      </c>
      <c r="G44" s="43">
        <f t="shared" si="4"/>
        <v>-262432</v>
      </c>
      <c r="H44" s="43">
        <f t="shared" si="4"/>
        <v>-13266053</v>
      </c>
      <c r="I44" s="43">
        <f t="shared" si="4"/>
        <v>720978</v>
      </c>
      <c r="J44" s="43">
        <f t="shared" si="4"/>
        <v>19623457</v>
      </c>
      <c r="K44" s="43">
        <f t="shared" si="4"/>
        <v>3064726</v>
      </c>
      <c r="L44" s="43">
        <f t="shared" si="4"/>
        <v>-1359766</v>
      </c>
      <c r="M44" s="43">
        <f t="shared" si="4"/>
        <v>21328417</v>
      </c>
      <c r="N44" s="43">
        <f t="shared" si="4"/>
        <v>-9818256</v>
      </c>
      <c r="O44" s="43">
        <f t="shared" si="4"/>
        <v>227420</v>
      </c>
      <c r="P44" s="43">
        <f t="shared" si="4"/>
        <v>7297138</v>
      </c>
      <c r="Q44" s="43">
        <f t="shared" si="4"/>
        <v>-2293698</v>
      </c>
      <c r="R44" s="43">
        <f t="shared" si="4"/>
        <v>-12459620</v>
      </c>
      <c r="S44" s="43">
        <f t="shared" si="4"/>
        <v>1932778</v>
      </c>
      <c r="T44" s="43">
        <f t="shared" si="4"/>
        <v>-31769132</v>
      </c>
      <c r="U44" s="43">
        <f t="shared" si="4"/>
        <v>-42295974</v>
      </c>
      <c r="V44" s="43">
        <f t="shared" si="4"/>
        <v>-22540277</v>
      </c>
      <c r="W44" s="43">
        <f t="shared" si="4"/>
        <v>18821431</v>
      </c>
      <c r="X44" s="43">
        <f t="shared" si="4"/>
        <v>-41361708</v>
      </c>
      <c r="Y44" s="188">
        <f>+IF(W44&lt;&gt;0,+(X44/W44)*100,0)</f>
        <v>-219.7585720235619</v>
      </c>
      <c r="Z44" s="186">
        <f>+Z42-Z43</f>
        <v>18821431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-2146415</v>
      </c>
      <c r="D46" s="183">
        <f t="shared" si="5"/>
        <v>18821431</v>
      </c>
      <c r="E46" s="54">
        <f t="shared" si="5"/>
        <v>18821431</v>
      </c>
      <c r="F46" s="54">
        <f t="shared" si="5"/>
        <v>14249463</v>
      </c>
      <c r="G46" s="54">
        <f t="shared" si="5"/>
        <v>-262432</v>
      </c>
      <c r="H46" s="54">
        <f t="shared" si="5"/>
        <v>-13266053</v>
      </c>
      <c r="I46" s="54">
        <f t="shared" si="5"/>
        <v>720978</v>
      </c>
      <c r="J46" s="54">
        <f t="shared" si="5"/>
        <v>19623457</v>
      </c>
      <c r="K46" s="54">
        <f t="shared" si="5"/>
        <v>3064726</v>
      </c>
      <c r="L46" s="54">
        <f t="shared" si="5"/>
        <v>-1359766</v>
      </c>
      <c r="M46" s="54">
        <f t="shared" si="5"/>
        <v>21328417</v>
      </c>
      <c r="N46" s="54">
        <f t="shared" si="5"/>
        <v>-9818256</v>
      </c>
      <c r="O46" s="54">
        <f t="shared" si="5"/>
        <v>227420</v>
      </c>
      <c r="P46" s="54">
        <f t="shared" si="5"/>
        <v>7297138</v>
      </c>
      <c r="Q46" s="54">
        <f t="shared" si="5"/>
        <v>-2293698</v>
      </c>
      <c r="R46" s="54">
        <f t="shared" si="5"/>
        <v>-12459620</v>
      </c>
      <c r="S46" s="54">
        <f t="shared" si="5"/>
        <v>1932778</v>
      </c>
      <c r="T46" s="54">
        <f t="shared" si="5"/>
        <v>-31769132</v>
      </c>
      <c r="U46" s="54">
        <f t="shared" si="5"/>
        <v>-42295974</v>
      </c>
      <c r="V46" s="54">
        <f t="shared" si="5"/>
        <v>-22540277</v>
      </c>
      <c r="W46" s="54">
        <f t="shared" si="5"/>
        <v>18821431</v>
      </c>
      <c r="X46" s="54">
        <f t="shared" si="5"/>
        <v>-41361708</v>
      </c>
      <c r="Y46" s="184">
        <f>+IF(W46&lt;&gt;0,+(X46/W46)*100,0)</f>
        <v>-219.7585720235619</v>
      </c>
      <c r="Z46" s="182">
        <f>SUM(Z44:Z45)</f>
        <v>18821431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-15129480</v>
      </c>
      <c r="E47" s="125">
        <v>-15129480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1</v>
      </c>
      <c r="M47" s="26">
        <v>1</v>
      </c>
      <c r="N47" s="26">
        <v>-188115</v>
      </c>
      <c r="O47" s="48">
        <v>-199719</v>
      </c>
      <c r="P47" s="26">
        <v>-194646</v>
      </c>
      <c r="Q47" s="26">
        <v>-582480</v>
      </c>
      <c r="R47" s="26">
        <v>176</v>
      </c>
      <c r="S47" s="125">
        <v>-196364</v>
      </c>
      <c r="T47" s="26">
        <v>195825</v>
      </c>
      <c r="U47" s="26">
        <v>-363</v>
      </c>
      <c r="V47" s="48">
        <v>-582842</v>
      </c>
      <c r="W47" s="26">
        <v>-15129480</v>
      </c>
      <c r="X47" s="26">
        <v>14546638</v>
      </c>
      <c r="Y47" s="106">
        <v>-96.15</v>
      </c>
      <c r="Z47" s="121">
        <v>-15129480</v>
      </c>
    </row>
    <row r="48" spans="1:26" ht="13.5">
      <c r="A48" s="191" t="s">
        <v>48</v>
      </c>
      <c r="B48" s="192"/>
      <c r="C48" s="193">
        <f aca="true" t="shared" si="6" ref="C48:X48">SUM(C46:C47)</f>
        <v>-2146415</v>
      </c>
      <c r="D48" s="194">
        <f t="shared" si="6"/>
        <v>3691951</v>
      </c>
      <c r="E48" s="195">
        <f t="shared" si="6"/>
        <v>3691951</v>
      </c>
      <c r="F48" s="195">
        <f t="shared" si="6"/>
        <v>14249463</v>
      </c>
      <c r="G48" s="196">
        <f t="shared" si="6"/>
        <v>-262432</v>
      </c>
      <c r="H48" s="196">
        <f t="shared" si="6"/>
        <v>-13266053</v>
      </c>
      <c r="I48" s="196">
        <f t="shared" si="6"/>
        <v>720978</v>
      </c>
      <c r="J48" s="196">
        <f t="shared" si="6"/>
        <v>19623457</v>
      </c>
      <c r="K48" s="196">
        <f t="shared" si="6"/>
        <v>3064726</v>
      </c>
      <c r="L48" s="195">
        <f t="shared" si="6"/>
        <v>-1359765</v>
      </c>
      <c r="M48" s="195">
        <f t="shared" si="6"/>
        <v>21328418</v>
      </c>
      <c r="N48" s="196">
        <f t="shared" si="6"/>
        <v>-10006371</v>
      </c>
      <c r="O48" s="196">
        <f t="shared" si="6"/>
        <v>27701</v>
      </c>
      <c r="P48" s="196">
        <f t="shared" si="6"/>
        <v>7102492</v>
      </c>
      <c r="Q48" s="196">
        <f t="shared" si="6"/>
        <v>-2876178</v>
      </c>
      <c r="R48" s="196">
        <f t="shared" si="6"/>
        <v>-12459444</v>
      </c>
      <c r="S48" s="195">
        <f t="shared" si="6"/>
        <v>1736414</v>
      </c>
      <c r="T48" s="195">
        <f t="shared" si="6"/>
        <v>-31573307</v>
      </c>
      <c r="U48" s="196">
        <f t="shared" si="6"/>
        <v>-42296337</v>
      </c>
      <c r="V48" s="196">
        <f t="shared" si="6"/>
        <v>-23123119</v>
      </c>
      <c r="W48" s="196">
        <f t="shared" si="6"/>
        <v>3691951</v>
      </c>
      <c r="X48" s="196">
        <f t="shared" si="6"/>
        <v>-26815070</v>
      </c>
      <c r="Y48" s="197">
        <f>+IF(W48&lt;&gt;0,+(X48/W48)*100,0)</f>
        <v>-726.3116438977657</v>
      </c>
      <c r="Z48" s="198">
        <f>SUM(Z46:Z47)</f>
        <v>3691951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46780120</v>
      </c>
      <c r="D5" s="120">
        <f t="shared" si="0"/>
        <v>5800000</v>
      </c>
      <c r="E5" s="66">
        <f t="shared" si="0"/>
        <v>5800000</v>
      </c>
      <c r="F5" s="66">
        <f t="shared" si="0"/>
        <v>0</v>
      </c>
      <c r="G5" s="66">
        <f t="shared" si="0"/>
        <v>4542</v>
      </c>
      <c r="H5" s="66">
        <f t="shared" si="0"/>
        <v>52</v>
      </c>
      <c r="I5" s="66">
        <f t="shared" si="0"/>
        <v>4594</v>
      </c>
      <c r="J5" s="66">
        <f t="shared" si="0"/>
        <v>0</v>
      </c>
      <c r="K5" s="66">
        <f t="shared" si="0"/>
        <v>0</v>
      </c>
      <c r="L5" s="66">
        <f t="shared" si="0"/>
        <v>0</v>
      </c>
      <c r="M5" s="66">
        <f t="shared" si="0"/>
        <v>0</v>
      </c>
      <c r="N5" s="66">
        <f t="shared" si="0"/>
        <v>0</v>
      </c>
      <c r="O5" s="66">
        <f t="shared" si="0"/>
        <v>0</v>
      </c>
      <c r="P5" s="66">
        <f t="shared" si="0"/>
        <v>0</v>
      </c>
      <c r="Q5" s="66">
        <f t="shared" si="0"/>
        <v>0</v>
      </c>
      <c r="R5" s="66">
        <f t="shared" si="0"/>
        <v>0</v>
      </c>
      <c r="S5" s="66">
        <f t="shared" si="0"/>
        <v>1958</v>
      </c>
      <c r="T5" s="66">
        <f t="shared" si="0"/>
        <v>8216</v>
      </c>
      <c r="U5" s="66">
        <f t="shared" si="0"/>
        <v>10174</v>
      </c>
      <c r="V5" s="66">
        <f t="shared" si="0"/>
        <v>14768</v>
      </c>
      <c r="W5" s="66">
        <f t="shared" si="0"/>
        <v>5800000</v>
      </c>
      <c r="X5" s="66">
        <f t="shared" si="0"/>
        <v>-5785232</v>
      </c>
      <c r="Y5" s="103">
        <f>+IF(W5&lt;&gt;0,+(X5/W5)*100,0)</f>
        <v>-99.74537931034483</v>
      </c>
      <c r="Z5" s="119">
        <f>SUM(Z6:Z8)</f>
        <v>5800000</v>
      </c>
    </row>
    <row r="6" spans="1:26" ht="13.5">
      <c r="A6" s="104" t="s">
        <v>74</v>
      </c>
      <c r="B6" s="102"/>
      <c r="C6" s="121">
        <v>46780120</v>
      </c>
      <c r="D6" s="122">
        <v>3150000</v>
      </c>
      <c r="E6" s="26">
        <v>3150000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3150000</v>
      </c>
      <c r="X6" s="26">
        <v>-3150000</v>
      </c>
      <c r="Y6" s="106">
        <v>-100</v>
      </c>
      <c r="Z6" s="28">
        <v>3150000</v>
      </c>
    </row>
    <row r="7" spans="1:26" ht="13.5">
      <c r="A7" s="104" t="s">
        <v>75</v>
      </c>
      <c r="B7" s="102"/>
      <c r="C7" s="123"/>
      <c r="D7" s="124">
        <v>150000</v>
      </c>
      <c r="E7" s="125">
        <v>150000</v>
      </c>
      <c r="F7" s="125"/>
      <c r="G7" s="125">
        <v>4542</v>
      </c>
      <c r="H7" s="125">
        <v>52</v>
      </c>
      <c r="I7" s="125">
        <v>4594</v>
      </c>
      <c r="J7" s="125"/>
      <c r="K7" s="125"/>
      <c r="L7" s="125"/>
      <c r="M7" s="125"/>
      <c r="N7" s="125"/>
      <c r="O7" s="125"/>
      <c r="P7" s="125"/>
      <c r="Q7" s="125"/>
      <c r="R7" s="125"/>
      <c r="S7" s="125">
        <v>1958</v>
      </c>
      <c r="T7" s="125">
        <v>8216</v>
      </c>
      <c r="U7" s="125">
        <v>10174</v>
      </c>
      <c r="V7" s="125">
        <v>14768</v>
      </c>
      <c r="W7" s="125">
        <v>150000</v>
      </c>
      <c r="X7" s="125">
        <v>-135232</v>
      </c>
      <c r="Y7" s="107">
        <v>-90.15</v>
      </c>
      <c r="Z7" s="200">
        <v>150000</v>
      </c>
    </row>
    <row r="8" spans="1:26" ht="13.5">
      <c r="A8" s="104" t="s">
        <v>76</v>
      </c>
      <c r="B8" s="102"/>
      <c r="C8" s="121"/>
      <c r="D8" s="122">
        <v>2500000</v>
      </c>
      <c r="E8" s="26">
        <v>2500000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>
        <v>2500000</v>
      </c>
      <c r="X8" s="26">
        <v>-2500000</v>
      </c>
      <c r="Y8" s="106">
        <v>-100</v>
      </c>
      <c r="Z8" s="28">
        <v>2500000</v>
      </c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6750000</v>
      </c>
      <c r="E9" s="66">
        <f t="shared" si="1"/>
        <v>6750000</v>
      </c>
      <c r="F9" s="66">
        <f t="shared" si="1"/>
        <v>6726</v>
      </c>
      <c r="G9" s="66">
        <f t="shared" si="1"/>
        <v>82479</v>
      </c>
      <c r="H9" s="66">
        <f t="shared" si="1"/>
        <v>33149</v>
      </c>
      <c r="I9" s="66">
        <f t="shared" si="1"/>
        <v>122354</v>
      </c>
      <c r="J9" s="66">
        <f t="shared" si="1"/>
        <v>8146</v>
      </c>
      <c r="K9" s="66">
        <f t="shared" si="1"/>
        <v>8758</v>
      </c>
      <c r="L9" s="66">
        <f t="shared" si="1"/>
        <v>15995</v>
      </c>
      <c r="M9" s="66">
        <f t="shared" si="1"/>
        <v>32899</v>
      </c>
      <c r="N9" s="66">
        <f t="shared" si="1"/>
        <v>38077</v>
      </c>
      <c r="O9" s="66">
        <f t="shared" si="1"/>
        <v>4948</v>
      </c>
      <c r="P9" s="66">
        <f t="shared" si="1"/>
        <v>127109</v>
      </c>
      <c r="Q9" s="66">
        <f t="shared" si="1"/>
        <v>170134</v>
      </c>
      <c r="R9" s="66">
        <f t="shared" si="1"/>
        <v>213302</v>
      </c>
      <c r="S9" s="66">
        <f t="shared" si="1"/>
        <v>28772</v>
      </c>
      <c r="T9" s="66">
        <f t="shared" si="1"/>
        <v>138659</v>
      </c>
      <c r="U9" s="66">
        <f t="shared" si="1"/>
        <v>380733</v>
      </c>
      <c r="V9" s="66">
        <f t="shared" si="1"/>
        <v>706120</v>
      </c>
      <c r="W9" s="66">
        <f t="shared" si="1"/>
        <v>6750000</v>
      </c>
      <c r="X9" s="66">
        <f t="shared" si="1"/>
        <v>-6043880</v>
      </c>
      <c r="Y9" s="103">
        <f>+IF(W9&lt;&gt;0,+(X9/W9)*100,0)</f>
        <v>-89.53896296296297</v>
      </c>
      <c r="Z9" s="68">
        <f>SUM(Z10:Z14)</f>
        <v>6750000</v>
      </c>
    </row>
    <row r="10" spans="1:26" ht="13.5">
      <c r="A10" s="104" t="s">
        <v>78</v>
      </c>
      <c r="B10" s="102"/>
      <c r="C10" s="121"/>
      <c r="D10" s="122">
        <v>400000</v>
      </c>
      <c r="E10" s="26">
        <v>400000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>
        <v>400000</v>
      </c>
      <c r="X10" s="26">
        <v>-400000</v>
      </c>
      <c r="Y10" s="106">
        <v>-100</v>
      </c>
      <c r="Z10" s="28">
        <v>400000</v>
      </c>
    </row>
    <row r="11" spans="1:26" ht="13.5">
      <c r="A11" s="104" t="s">
        <v>79</v>
      </c>
      <c r="B11" s="102"/>
      <c r="C11" s="121"/>
      <c r="D11" s="122"/>
      <c r="E11" s="26"/>
      <c r="F11" s="26">
        <v>6726</v>
      </c>
      <c r="G11" s="26">
        <v>82479</v>
      </c>
      <c r="H11" s="26">
        <v>33149</v>
      </c>
      <c r="I11" s="26">
        <v>122354</v>
      </c>
      <c r="J11" s="26">
        <v>8146</v>
      </c>
      <c r="K11" s="26">
        <v>8758</v>
      </c>
      <c r="L11" s="26">
        <v>15995</v>
      </c>
      <c r="M11" s="26">
        <v>32899</v>
      </c>
      <c r="N11" s="26">
        <v>34610</v>
      </c>
      <c r="O11" s="26">
        <v>4948</v>
      </c>
      <c r="P11" s="26">
        <v>127109</v>
      </c>
      <c r="Q11" s="26">
        <v>166667</v>
      </c>
      <c r="R11" s="26">
        <v>213302</v>
      </c>
      <c r="S11" s="26">
        <v>28772</v>
      </c>
      <c r="T11" s="26">
        <v>116236</v>
      </c>
      <c r="U11" s="26">
        <v>358310</v>
      </c>
      <c r="V11" s="26">
        <v>680230</v>
      </c>
      <c r="W11" s="26"/>
      <c r="X11" s="26">
        <v>680230</v>
      </c>
      <c r="Y11" s="106"/>
      <c r="Z11" s="28"/>
    </row>
    <row r="12" spans="1:26" ht="13.5">
      <c r="A12" s="104" t="s">
        <v>80</v>
      </c>
      <c r="B12" s="102"/>
      <c r="C12" s="121"/>
      <c r="D12" s="122">
        <v>6350000</v>
      </c>
      <c r="E12" s="26">
        <v>6350000</v>
      </c>
      <c r="F12" s="26"/>
      <c r="G12" s="26"/>
      <c r="H12" s="26"/>
      <c r="I12" s="26"/>
      <c r="J12" s="26"/>
      <c r="K12" s="26"/>
      <c r="L12" s="26"/>
      <c r="M12" s="26"/>
      <c r="N12" s="26">
        <v>3467</v>
      </c>
      <c r="O12" s="26"/>
      <c r="P12" s="26"/>
      <c r="Q12" s="26">
        <v>3467</v>
      </c>
      <c r="R12" s="26"/>
      <c r="S12" s="26"/>
      <c r="T12" s="26">
        <v>22423</v>
      </c>
      <c r="U12" s="26">
        <v>22423</v>
      </c>
      <c r="V12" s="26">
        <v>25890</v>
      </c>
      <c r="W12" s="26">
        <v>6350000</v>
      </c>
      <c r="X12" s="26">
        <v>-6324110</v>
      </c>
      <c r="Y12" s="106">
        <v>-99.59</v>
      </c>
      <c r="Z12" s="28">
        <v>6350000</v>
      </c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21815000</v>
      </c>
      <c r="E15" s="66">
        <f t="shared" si="2"/>
        <v>21815000</v>
      </c>
      <c r="F15" s="66">
        <f t="shared" si="2"/>
        <v>0</v>
      </c>
      <c r="G15" s="66">
        <f t="shared" si="2"/>
        <v>5000</v>
      </c>
      <c r="H15" s="66">
        <f t="shared" si="2"/>
        <v>117796</v>
      </c>
      <c r="I15" s="66">
        <f t="shared" si="2"/>
        <v>122796</v>
      </c>
      <c r="J15" s="66">
        <f t="shared" si="2"/>
        <v>83034</v>
      </c>
      <c r="K15" s="66">
        <f t="shared" si="2"/>
        <v>214242</v>
      </c>
      <c r="L15" s="66">
        <f t="shared" si="2"/>
        <v>3611</v>
      </c>
      <c r="M15" s="66">
        <f t="shared" si="2"/>
        <v>300887</v>
      </c>
      <c r="N15" s="66">
        <f t="shared" si="2"/>
        <v>5324</v>
      </c>
      <c r="O15" s="66">
        <f t="shared" si="2"/>
        <v>244214</v>
      </c>
      <c r="P15" s="66">
        <f t="shared" si="2"/>
        <v>213334</v>
      </c>
      <c r="Q15" s="66">
        <f t="shared" si="2"/>
        <v>462872</v>
      </c>
      <c r="R15" s="66">
        <f t="shared" si="2"/>
        <v>2332</v>
      </c>
      <c r="S15" s="66">
        <f t="shared" si="2"/>
        <v>6024</v>
      </c>
      <c r="T15" s="66">
        <f t="shared" si="2"/>
        <v>7974</v>
      </c>
      <c r="U15" s="66">
        <f t="shared" si="2"/>
        <v>16330</v>
      </c>
      <c r="V15" s="66">
        <f t="shared" si="2"/>
        <v>902885</v>
      </c>
      <c r="W15" s="66">
        <f t="shared" si="2"/>
        <v>21815000</v>
      </c>
      <c r="X15" s="66">
        <f t="shared" si="2"/>
        <v>-20912115</v>
      </c>
      <c r="Y15" s="103">
        <f>+IF(W15&lt;&gt;0,+(X15/W15)*100,0)</f>
        <v>-95.8611735044694</v>
      </c>
      <c r="Z15" s="68">
        <f>SUM(Z16:Z18)</f>
        <v>21815000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>
        <v>57</v>
      </c>
      <c r="U16" s="26">
        <v>57</v>
      </c>
      <c r="V16" s="26">
        <v>57</v>
      </c>
      <c r="W16" s="26"/>
      <c r="X16" s="26">
        <v>57</v>
      </c>
      <c r="Y16" s="106"/>
      <c r="Z16" s="28"/>
    </row>
    <row r="17" spans="1:26" ht="13.5">
      <c r="A17" s="104" t="s">
        <v>85</v>
      </c>
      <c r="B17" s="102"/>
      <c r="C17" s="121"/>
      <c r="D17" s="122">
        <v>21815000</v>
      </c>
      <c r="E17" s="26">
        <v>21815000</v>
      </c>
      <c r="F17" s="26"/>
      <c r="G17" s="26">
        <v>5000</v>
      </c>
      <c r="H17" s="26">
        <v>117796</v>
      </c>
      <c r="I17" s="26">
        <v>122796</v>
      </c>
      <c r="J17" s="26">
        <v>83034</v>
      </c>
      <c r="K17" s="26">
        <v>214242</v>
      </c>
      <c r="L17" s="26">
        <v>3611</v>
      </c>
      <c r="M17" s="26">
        <v>300887</v>
      </c>
      <c r="N17" s="26">
        <v>5324</v>
      </c>
      <c r="O17" s="26">
        <v>244214</v>
      </c>
      <c r="P17" s="26">
        <v>213334</v>
      </c>
      <c r="Q17" s="26">
        <v>462872</v>
      </c>
      <c r="R17" s="26">
        <v>2332</v>
      </c>
      <c r="S17" s="26">
        <v>6024</v>
      </c>
      <c r="T17" s="26">
        <v>7917</v>
      </c>
      <c r="U17" s="26">
        <v>16273</v>
      </c>
      <c r="V17" s="26">
        <v>902828</v>
      </c>
      <c r="W17" s="26">
        <v>21815000</v>
      </c>
      <c r="X17" s="26">
        <v>-20912172</v>
      </c>
      <c r="Y17" s="106">
        <v>-95.86</v>
      </c>
      <c r="Z17" s="28">
        <v>21815000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14674000</v>
      </c>
      <c r="E19" s="66">
        <f t="shared" si="3"/>
        <v>14674000</v>
      </c>
      <c r="F19" s="66">
        <f t="shared" si="3"/>
        <v>47203</v>
      </c>
      <c r="G19" s="66">
        <f t="shared" si="3"/>
        <v>87879</v>
      </c>
      <c r="H19" s="66">
        <f t="shared" si="3"/>
        <v>139</v>
      </c>
      <c r="I19" s="66">
        <f t="shared" si="3"/>
        <v>135221</v>
      </c>
      <c r="J19" s="66">
        <f t="shared" si="3"/>
        <v>3610</v>
      </c>
      <c r="K19" s="66">
        <f t="shared" si="3"/>
        <v>44585</v>
      </c>
      <c r="L19" s="66">
        <f t="shared" si="3"/>
        <v>-2322</v>
      </c>
      <c r="M19" s="66">
        <f t="shared" si="3"/>
        <v>45873</v>
      </c>
      <c r="N19" s="66">
        <f t="shared" si="3"/>
        <v>6975</v>
      </c>
      <c r="O19" s="66">
        <f t="shared" si="3"/>
        <v>2205</v>
      </c>
      <c r="P19" s="66">
        <f t="shared" si="3"/>
        <v>44</v>
      </c>
      <c r="Q19" s="66">
        <f t="shared" si="3"/>
        <v>9224</v>
      </c>
      <c r="R19" s="66">
        <f t="shared" si="3"/>
        <v>0</v>
      </c>
      <c r="S19" s="66">
        <f t="shared" si="3"/>
        <v>629</v>
      </c>
      <c r="T19" s="66">
        <f t="shared" si="3"/>
        <v>3162</v>
      </c>
      <c r="U19" s="66">
        <f t="shared" si="3"/>
        <v>3791</v>
      </c>
      <c r="V19" s="66">
        <f t="shared" si="3"/>
        <v>194109</v>
      </c>
      <c r="W19" s="66">
        <f t="shared" si="3"/>
        <v>14674000</v>
      </c>
      <c r="X19" s="66">
        <f t="shared" si="3"/>
        <v>-14479891</v>
      </c>
      <c r="Y19" s="103">
        <f>+IF(W19&lt;&gt;0,+(X19/W19)*100,0)</f>
        <v>-98.67719094997955</v>
      </c>
      <c r="Z19" s="68">
        <f>SUM(Z20:Z23)</f>
        <v>14674000</v>
      </c>
    </row>
    <row r="20" spans="1:26" ht="13.5">
      <c r="A20" s="104" t="s">
        <v>88</v>
      </c>
      <c r="B20" s="102"/>
      <c r="C20" s="121"/>
      <c r="D20" s="122">
        <v>7419000</v>
      </c>
      <c r="E20" s="26">
        <v>7419000</v>
      </c>
      <c r="F20" s="26"/>
      <c r="G20" s="26">
        <v>19211</v>
      </c>
      <c r="H20" s="26"/>
      <c r="I20" s="26">
        <v>19211</v>
      </c>
      <c r="J20" s="26">
        <v>3471</v>
      </c>
      <c r="K20" s="26">
        <v>986</v>
      </c>
      <c r="L20" s="26">
        <v>-2392</v>
      </c>
      <c r="M20" s="26">
        <v>2065</v>
      </c>
      <c r="N20" s="26">
        <v>5538</v>
      </c>
      <c r="O20" s="26"/>
      <c r="P20" s="26">
        <v>44</v>
      </c>
      <c r="Q20" s="26">
        <v>5582</v>
      </c>
      <c r="R20" s="26"/>
      <c r="S20" s="26"/>
      <c r="T20" s="26"/>
      <c r="U20" s="26"/>
      <c r="V20" s="26">
        <v>26858</v>
      </c>
      <c r="W20" s="26">
        <v>7419000</v>
      </c>
      <c r="X20" s="26">
        <v>-7392142</v>
      </c>
      <c r="Y20" s="106">
        <v>-99.64</v>
      </c>
      <c r="Z20" s="28">
        <v>7419000</v>
      </c>
    </row>
    <row r="21" spans="1:26" ht="13.5">
      <c r="A21" s="104" t="s">
        <v>89</v>
      </c>
      <c r="B21" s="102"/>
      <c r="C21" s="121"/>
      <c r="D21" s="122">
        <v>4755000</v>
      </c>
      <c r="E21" s="26">
        <v>4755000</v>
      </c>
      <c r="F21" s="26">
        <v>3370</v>
      </c>
      <c r="G21" s="26"/>
      <c r="H21" s="26"/>
      <c r="I21" s="26">
        <v>3370</v>
      </c>
      <c r="J21" s="26"/>
      <c r="K21" s="26">
        <v>1640</v>
      </c>
      <c r="L21" s="26">
        <v>70</v>
      </c>
      <c r="M21" s="26">
        <v>1710</v>
      </c>
      <c r="N21" s="26"/>
      <c r="O21" s="26">
        <v>2205</v>
      </c>
      <c r="P21" s="26"/>
      <c r="Q21" s="26">
        <v>2205</v>
      </c>
      <c r="R21" s="26"/>
      <c r="S21" s="26"/>
      <c r="T21" s="26"/>
      <c r="U21" s="26"/>
      <c r="V21" s="26">
        <v>7285</v>
      </c>
      <c r="W21" s="26">
        <v>4755000</v>
      </c>
      <c r="X21" s="26">
        <v>-4747715</v>
      </c>
      <c r="Y21" s="106">
        <v>-99.85</v>
      </c>
      <c r="Z21" s="28">
        <v>4755000</v>
      </c>
    </row>
    <row r="22" spans="1:26" ht="13.5">
      <c r="A22" s="104" t="s">
        <v>90</v>
      </c>
      <c r="B22" s="102"/>
      <c r="C22" s="123"/>
      <c r="D22" s="124"/>
      <c r="E22" s="125"/>
      <c r="F22" s="125">
        <v>43833</v>
      </c>
      <c r="G22" s="125">
        <v>68668</v>
      </c>
      <c r="H22" s="125">
        <v>139</v>
      </c>
      <c r="I22" s="125">
        <v>112640</v>
      </c>
      <c r="J22" s="125">
        <v>139</v>
      </c>
      <c r="K22" s="125">
        <v>41959</v>
      </c>
      <c r="L22" s="125"/>
      <c r="M22" s="125">
        <v>42098</v>
      </c>
      <c r="N22" s="125">
        <v>1437</v>
      </c>
      <c r="O22" s="125"/>
      <c r="P22" s="125"/>
      <c r="Q22" s="125">
        <v>1437</v>
      </c>
      <c r="R22" s="125"/>
      <c r="S22" s="125">
        <v>629</v>
      </c>
      <c r="T22" s="125">
        <v>3162</v>
      </c>
      <c r="U22" s="125">
        <v>3791</v>
      </c>
      <c r="V22" s="125">
        <v>159966</v>
      </c>
      <c r="W22" s="125"/>
      <c r="X22" s="125">
        <v>159966</v>
      </c>
      <c r="Y22" s="107"/>
      <c r="Z22" s="200"/>
    </row>
    <row r="23" spans="1:26" ht="13.5">
      <c r="A23" s="104" t="s">
        <v>91</v>
      </c>
      <c r="B23" s="102"/>
      <c r="C23" s="121"/>
      <c r="D23" s="122">
        <v>2500000</v>
      </c>
      <c r="E23" s="26">
        <v>2500000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>
        <v>2500000</v>
      </c>
      <c r="X23" s="26">
        <v>-2500000</v>
      </c>
      <c r="Y23" s="106">
        <v>-100</v>
      </c>
      <c r="Z23" s="28">
        <v>2500000</v>
      </c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46780120</v>
      </c>
      <c r="D25" s="206">
        <f t="shared" si="4"/>
        <v>49039000</v>
      </c>
      <c r="E25" s="195">
        <f t="shared" si="4"/>
        <v>49039000</v>
      </c>
      <c r="F25" s="195">
        <f t="shared" si="4"/>
        <v>53929</v>
      </c>
      <c r="G25" s="195">
        <f t="shared" si="4"/>
        <v>179900</v>
      </c>
      <c r="H25" s="195">
        <f t="shared" si="4"/>
        <v>151136</v>
      </c>
      <c r="I25" s="195">
        <f t="shared" si="4"/>
        <v>384965</v>
      </c>
      <c r="J25" s="195">
        <f t="shared" si="4"/>
        <v>94790</v>
      </c>
      <c r="K25" s="195">
        <f t="shared" si="4"/>
        <v>267585</v>
      </c>
      <c r="L25" s="195">
        <f t="shared" si="4"/>
        <v>17284</v>
      </c>
      <c r="M25" s="195">
        <f t="shared" si="4"/>
        <v>379659</v>
      </c>
      <c r="N25" s="195">
        <f t="shared" si="4"/>
        <v>50376</v>
      </c>
      <c r="O25" s="195">
        <f t="shared" si="4"/>
        <v>251367</v>
      </c>
      <c r="P25" s="195">
        <f t="shared" si="4"/>
        <v>340487</v>
      </c>
      <c r="Q25" s="195">
        <f t="shared" si="4"/>
        <v>642230</v>
      </c>
      <c r="R25" s="195">
        <f t="shared" si="4"/>
        <v>215634</v>
      </c>
      <c r="S25" s="195">
        <f t="shared" si="4"/>
        <v>37383</v>
      </c>
      <c r="T25" s="195">
        <f t="shared" si="4"/>
        <v>158011</v>
      </c>
      <c r="U25" s="195">
        <f t="shared" si="4"/>
        <v>411028</v>
      </c>
      <c r="V25" s="195">
        <f t="shared" si="4"/>
        <v>1817882</v>
      </c>
      <c r="W25" s="195">
        <f t="shared" si="4"/>
        <v>49039000</v>
      </c>
      <c r="X25" s="195">
        <f t="shared" si="4"/>
        <v>-47221118</v>
      </c>
      <c r="Y25" s="207">
        <f>+IF(W25&lt;&gt;0,+(X25/W25)*100,0)</f>
        <v>-96.29298721425805</v>
      </c>
      <c r="Z25" s="208">
        <f>+Z5+Z9+Z15+Z19+Z24</f>
        <v>49039000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>
        <v>33892000</v>
      </c>
      <c r="E28" s="26">
        <v>33892000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>
        <v>33892000</v>
      </c>
      <c r="X28" s="26">
        <v>-33892000</v>
      </c>
      <c r="Y28" s="106">
        <v>-100</v>
      </c>
      <c r="Z28" s="121">
        <v>33892000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33892000</v>
      </c>
      <c r="E32" s="43">
        <f t="shared" si="5"/>
        <v>33892000</v>
      </c>
      <c r="F32" s="43">
        <f t="shared" si="5"/>
        <v>0</v>
      </c>
      <c r="G32" s="43">
        <f t="shared" si="5"/>
        <v>0</v>
      </c>
      <c r="H32" s="43">
        <f t="shared" si="5"/>
        <v>0</v>
      </c>
      <c r="I32" s="43">
        <f t="shared" si="5"/>
        <v>0</v>
      </c>
      <c r="J32" s="43">
        <f t="shared" si="5"/>
        <v>0</v>
      </c>
      <c r="K32" s="43">
        <f t="shared" si="5"/>
        <v>0</v>
      </c>
      <c r="L32" s="43">
        <f t="shared" si="5"/>
        <v>0</v>
      </c>
      <c r="M32" s="43">
        <f t="shared" si="5"/>
        <v>0</v>
      </c>
      <c r="N32" s="43">
        <f t="shared" si="5"/>
        <v>0</v>
      </c>
      <c r="O32" s="43">
        <f t="shared" si="5"/>
        <v>0</v>
      </c>
      <c r="P32" s="43">
        <f t="shared" si="5"/>
        <v>0</v>
      </c>
      <c r="Q32" s="43">
        <f t="shared" si="5"/>
        <v>0</v>
      </c>
      <c r="R32" s="43">
        <f t="shared" si="5"/>
        <v>0</v>
      </c>
      <c r="S32" s="43">
        <f t="shared" si="5"/>
        <v>0</v>
      </c>
      <c r="T32" s="43">
        <f t="shared" si="5"/>
        <v>0</v>
      </c>
      <c r="U32" s="43">
        <f t="shared" si="5"/>
        <v>0</v>
      </c>
      <c r="V32" s="43">
        <f t="shared" si="5"/>
        <v>0</v>
      </c>
      <c r="W32" s="43">
        <f t="shared" si="5"/>
        <v>33892000</v>
      </c>
      <c r="X32" s="43">
        <f t="shared" si="5"/>
        <v>-33892000</v>
      </c>
      <c r="Y32" s="188">
        <f>+IF(W32&lt;&gt;0,+(X32/W32)*100,0)</f>
        <v>-100</v>
      </c>
      <c r="Z32" s="45">
        <f>SUM(Z28:Z31)</f>
        <v>33892000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>
        <v>158011</v>
      </c>
      <c r="U33" s="26">
        <v>158011</v>
      </c>
      <c r="V33" s="26">
        <v>158011</v>
      </c>
      <c r="W33" s="26"/>
      <c r="X33" s="26">
        <v>158011</v>
      </c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>
        <v>15147000</v>
      </c>
      <c r="E35" s="26">
        <v>15147000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>
        <v>15147000</v>
      </c>
      <c r="X35" s="26">
        <v>-15147000</v>
      </c>
      <c r="Y35" s="106">
        <v>-100</v>
      </c>
      <c r="Z35" s="28">
        <v>15147000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49039000</v>
      </c>
      <c r="E36" s="196">
        <f t="shared" si="6"/>
        <v>49039000</v>
      </c>
      <c r="F36" s="196">
        <f t="shared" si="6"/>
        <v>0</v>
      </c>
      <c r="G36" s="196">
        <f t="shared" si="6"/>
        <v>0</v>
      </c>
      <c r="H36" s="196">
        <f t="shared" si="6"/>
        <v>0</v>
      </c>
      <c r="I36" s="196">
        <f t="shared" si="6"/>
        <v>0</v>
      </c>
      <c r="J36" s="196">
        <f t="shared" si="6"/>
        <v>0</v>
      </c>
      <c r="K36" s="196">
        <f t="shared" si="6"/>
        <v>0</v>
      </c>
      <c r="L36" s="196">
        <f t="shared" si="6"/>
        <v>0</v>
      </c>
      <c r="M36" s="196">
        <f t="shared" si="6"/>
        <v>0</v>
      </c>
      <c r="N36" s="196">
        <f t="shared" si="6"/>
        <v>0</v>
      </c>
      <c r="O36" s="196">
        <f t="shared" si="6"/>
        <v>0</v>
      </c>
      <c r="P36" s="196">
        <f t="shared" si="6"/>
        <v>0</v>
      </c>
      <c r="Q36" s="196">
        <f t="shared" si="6"/>
        <v>0</v>
      </c>
      <c r="R36" s="196">
        <f t="shared" si="6"/>
        <v>0</v>
      </c>
      <c r="S36" s="196">
        <f t="shared" si="6"/>
        <v>0</v>
      </c>
      <c r="T36" s="196">
        <f t="shared" si="6"/>
        <v>158011</v>
      </c>
      <c r="U36" s="196">
        <f t="shared" si="6"/>
        <v>158011</v>
      </c>
      <c r="V36" s="196">
        <f t="shared" si="6"/>
        <v>158011</v>
      </c>
      <c r="W36" s="196">
        <f t="shared" si="6"/>
        <v>49039000</v>
      </c>
      <c r="X36" s="196">
        <f t="shared" si="6"/>
        <v>-48880989</v>
      </c>
      <c r="Y36" s="197">
        <f>+IF(W36&lt;&gt;0,+(X36/W36)*100,0)</f>
        <v>-99.67778502824282</v>
      </c>
      <c r="Z36" s="215">
        <f>SUM(Z32:Z35)</f>
        <v>49039000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14430</v>
      </c>
      <c r="D6" s="25">
        <v>1526000</v>
      </c>
      <c r="E6" s="26">
        <v>1526000</v>
      </c>
      <c r="F6" s="26">
        <v>10173000</v>
      </c>
      <c r="G6" s="26">
        <v>10174000</v>
      </c>
      <c r="H6" s="26">
        <v>24684000</v>
      </c>
      <c r="I6" s="26">
        <v>45031000</v>
      </c>
      <c r="J6" s="26">
        <v>10955000</v>
      </c>
      <c r="K6" s="26">
        <v>15511000</v>
      </c>
      <c r="L6" s="26">
        <v>16295000</v>
      </c>
      <c r="M6" s="26">
        <v>42761000</v>
      </c>
      <c r="N6" s="26"/>
      <c r="O6" s="26">
        <v>1316396</v>
      </c>
      <c r="P6" s="26">
        <v>6561539</v>
      </c>
      <c r="Q6" s="26">
        <v>7877935</v>
      </c>
      <c r="R6" s="26">
        <v>1392934</v>
      </c>
      <c r="S6" s="26"/>
      <c r="T6" s="26"/>
      <c r="U6" s="26">
        <v>1392934</v>
      </c>
      <c r="V6" s="26">
        <v>97062869</v>
      </c>
      <c r="W6" s="26">
        <v>1526000</v>
      </c>
      <c r="X6" s="26">
        <v>95536869</v>
      </c>
      <c r="Y6" s="106">
        <v>6260.61</v>
      </c>
      <c r="Z6" s="28">
        <v>1526000</v>
      </c>
    </row>
    <row r="7" spans="1:26" ht="13.5">
      <c r="A7" s="225" t="s">
        <v>146</v>
      </c>
      <c r="B7" s="158" t="s">
        <v>71</v>
      </c>
      <c r="C7" s="121"/>
      <c r="D7" s="25">
        <v>10835000</v>
      </c>
      <c r="E7" s="26">
        <v>10835000</v>
      </c>
      <c r="F7" s="26"/>
      <c r="G7" s="26"/>
      <c r="H7" s="26"/>
      <c r="I7" s="26"/>
      <c r="J7" s="26"/>
      <c r="K7" s="26">
        <v>853000</v>
      </c>
      <c r="L7" s="26">
        <v>853000</v>
      </c>
      <c r="M7" s="26">
        <v>1706000</v>
      </c>
      <c r="N7" s="26">
        <v>853133</v>
      </c>
      <c r="O7" s="26">
        <v>2988953</v>
      </c>
      <c r="P7" s="26">
        <v>2853133</v>
      </c>
      <c r="Q7" s="26">
        <v>6695219</v>
      </c>
      <c r="R7" s="26">
        <v>2853133</v>
      </c>
      <c r="S7" s="26">
        <v>10867512</v>
      </c>
      <c r="T7" s="26">
        <v>336252</v>
      </c>
      <c r="U7" s="26">
        <v>14056897</v>
      </c>
      <c r="V7" s="26">
        <v>22458116</v>
      </c>
      <c r="W7" s="26">
        <v>10835000</v>
      </c>
      <c r="X7" s="26">
        <v>11623116</v>
      </c>
      <c r="Y7" s="106">
        <v>107.27</v>
      </c>
      <c r="Z7" s="28">
        <v>10835000</v>
      </c>
    </row>
    <row r="8" spans="1:26" ht="13.5">
      <c r="A8" s="225" t="s">
        <v>147</v>
      </c>
      <c r="B8" s="158" t="s">
        <v>71</v>
      </c>
      <c r="C8" s="121">
        <v>13927475</v>
      </c>
      <c r="D8" s="25">
        <v>62330000</v>
      </c>
      <c r="E8" s="26">
        <v>62330000</v>
      </c>
      <c r="F8" s="26">
        <v>34390000</v>
      </c>
      <c r="G8" s="26">
        <v>34390000</v>
      </c>
      <c r="H8" s="26">
        <v>27354000</v>
      </c>
      <c r="I8" s="26">
        <v>96134000</v>
      </c>
      <c r="J8" s="26">
        <v>15294000</v>
      </c>
      <c r="K8" s="26">
        <v>23460000</v>
      </c>
      <c r="L8" s="26">
        <v>49471000</v>
      </c>
      <c r="M8" s="26">
        <v>88225000</v>
      </c>
      <c r="N8" s="26">
        <v>14192777</v>
      </c>
      <c r="O8" s="26"/>
      <c r="P8" s="26">
        <v>15404452</v>
      </c>
      <c r="Q8" s="26">
        <v>29597229</v>
      </c>
      <c r="R8" s="26">
        <v>9905105</v>
      </c>
      <c r="S8" s="26">
        <v>10237944</v>
      </c>
      <c r="T8" s="26">
        <v>11590259</v>
      </c>
      <c r="U8" s="26">
        <v>31733308</v>
      </c>
      <c r="V8" s="26">
        <v>245689537</v>
      </c>
      <c r="W8" s="26">
        <v>62330000</v>
      </c>
      <c r="X8" s="26">
        <v>183359537</v>
      </c>
      <c r="Y8" s="106">
        <v>294.18</v>
      </c>
      <c r="Z8" s="28">
        <v>62330000</v>
      </c>
    </row>
    <row r="9" spans="1:26" ht="13.5">
      <c r="A9" s="225" t="s">
        <v>148</v>
      </c>
      <c r="B9" s="158"/>
      <c r="C9" s="121">
        <v>11513141</v>
      </c>
      <c r="D9" s="25">
        <v>2710000</v>
      </c>
      <c r="E9" s="26">
        <v>2710000</v>
      </c>
      <c r="F9" s="26">
        <v>8754000</v>
      </c>
      <c r="G9" s="26">
        <v>8764000</v>
      </c>
      <c r="H9" s="26">
        <v>8944000</v>
      </c>
      <c r="I9" s="26">
        <v>26462000</v>
      </c>
      <c r="J9" s="26">
        <v>10593000</v>
      </c>
      <c r="K9" s="26">
        <v>11730000</v>
      </c>
      <c r="L9" s="26">
        <v>10845000</v>
      </c>
      <c r="M9" s="26">
        <v>33168000</v>
      </c>
      <c r="N9" s="26">
        <v>3255518</v>
      </c>
      <c r="O9" s="26">
        <v>14543826</v>
      </c>
      <c r="P9" s="26">
        <v>5211656</v>
      </c>
      <c r="Q9" s="26">
        <v>23011000</v>
      </c>
      <c r="R9" s="26">
        <v>4942408</v>
      </c>
      <c r="S9" s="26">
        <v>4002048</v>
      </c>
      <c r="T9" s="26"/>
      <c r="U9" s="26">
        <v>8944456</v>
      </c>
      <c r="V9" s="26">
        <v>91585456</v>
      </c>
      <c r="W9" s="26">
        <v>2710000</v>
      </c>
      <c r="X9" s="26">
        <v>88875456</v>
      </c>
      <c r="Y9" s="106">
        <v>3279.54</v>
      </c>
      <c r="Z9" s="28">
        <v>2710000</v>
      </c>
    </row>
    <row r="10" spans="1:26" ht="13.5">
      <c r="A10" s="225" t="s">
        <v>149</v>
      </c>
      <c r="B10" s="158"/>
      <c r="C10" s="121">
        <v>1409111</v>
      </c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>
        <v>3593686</v>
      </c>
      <c r="P10" s="26"/>
      <c r="Q10" s="125">
        <v>3593686</v>
      </c>
      <c r="R10" s="125"/>
      <c r="S10" s="26"/>
      <c r="T10" s="125"/>
      <c r="U10" s="125"/>
      <c r="V10" s="125">
        <v>3593686</v>
      </c>
      <c r="W10" s="26"/>
      <c r="X10" s="125">
        <v>3593686</v>
      </c>
      <c r="Y10" s="107"/>
      <c r="Z10" s="200"/>
    </row>
    <row r="11" spans="1:26" ht="13.5">
      <c r="A11" s="225" t="s">
        <v>150</v>
      </c>
      <c r="B11" s="158" t="s">
        <v>95</v>
      </c>
      <c r="C11" s="121">
        <v>2434040</v>
      </c>
      <c r="D11" s="25">
        <v>3855000</v>
      </c>
      <c r="E11" s="26">
        <v>3855000</v>
      </c>
      <c r="F11" s="26">
        <v>4521000</v>
      </c>
      <c r="G11" s="26">
        <v>4485000</v>
      </c>
      <c r="H11" s="26">
        <v>4465000</v>
      </c>
      <c r="I11" s="26">
        <v>13471000</v>
      </c>
      <c r="J11" s="26">
        <v>2528000</v>
      </c>
      <c r="K11" s="26">
        <v>2566000</v>
      </c>
      <c r="L11" s="26">
        <v>2541000</v>
      </c>
      <c r="M11" s="26">
        <v>7635000</v>
      </c>
      <c r="N11" s="26">
        <v>2584755</v>
      </c>
      <c r="O11" s="26">
        <v>2738122</v>
      </c>
      <c r="P11" s="26">
        <v>3326643</v>
      </c>
      <c r="Q11" s="26">
        <v>8649520</v>
      </c>
      <c r="R11" s="26">
        <v>5310075</v>
      </c>
      <c r="S11" s="26">
        <v>4352514</v>
      </c>
      <c r="T11" s="26">
        <v>4299265</v>
      </c>
      <c r="U11" s="26">
        <v>13961854</v>
      </c>
      <c r="V11" s="26">
        <v>43717374</v>
      </c>
      <c r="W11" s="26">
        <v>3855000</v>
      </c>
      <c r="X11" s="26">
        <v>39862374</v>
      </c>
      <c r="Y11" s="106">
        <v>1034.04</v>
      </c>
      <c r="Z11" s="28">
        <v>3855000</v>
      </c>
    </row>
    <row r="12" spans="1:26" ht="13.5">
      <c r="A12" s="226" t="s">
        <v>55</v>
      </c>
      <c r="B12" s="227"/>
      <c r="C12" s="138">
        <f aca="true" t="shared" si="0" ref="C12:X12">SUM(C6:C11)</f>
        <v>29298197</v>
      </c>
      <c r="D12" s="38">
        <f t="shared" si="0"/>
        <v>81256000</v>
      </c>
      <c r="E12" s="39">
        <f t="shared" si="0"/>
        <v>81256000</v>
      </c>
      <c r="F12" s="39">
        <f t="shared" si="0"/>
        <v>57838000</v>
      </c>
      <c r="G12" s="39">
        <f t="shared" si="0"/>
        <v>57813000</v>
      </c>
      <c r="H12" s="39">
        <f t="shared" si="0"/>
        <v>65447000</v>
      </c>
      <c r="I12" s="39">
        <f t="shared" si="0"/>
        <v>181098000</v>
      </c>
      <c r="J12" s="39">
        <f t="shared" si="0"/>
        <v>39370000</v>
      </c>
      <c r="K12" s="39">
        <f t="shared" si="0"/>
        <v>54120000</v>
      </c>
      <c r="L12" s="39">
        <f t="shared" si="0"/>
        <v>80005000</v>
      </c>
      <c r="M12" s="39">
        <f t="shared" si="0"/>
        <v>173495000</v>
      </c>
      <c r="N12" s="39">
        <f t="shared" si="0"/>
        <v>20886183</v>
      </c>
      <c r="O12" s="39">
        <f t="shared" si="0"/>
        <v>25180983</v>
      </c>
      <c r="P12" s="39">
        <f t="shared" si="0"/>
        <v>33357423</v>
      </c>
      <c r="Q12" s="39">
        <f t="shared" si="0"/>
        <v>79424589</v>
      </c>
      <c r="R12" s="39">
        <f t="shared" si="0"/>
        <v>24403655</v>
      </c>
      <c r="S12" s="39">
        <f t="shared" si="0"/>
        <v>29460018</v>
      </c>
      <c r="T12" s="39">
        <f t="shared" si="0"/>
        <v>16225776</v>
      </c>
      <c r="U12" s="39">
        <f t="shared" si="0"/>
        <v>70089449</v>
      </c>
      <c r="V12" s="39">
        <f t="shared" si="0"/>
        <v>504107038</v>
      </c>
      <c r="W12" s="39">
        <f t="shared" si="0"/>
        <v>81256000</v>
      </c>
      <c r="X12" s="39">
        <f t="shared" si="0"/>
        <v>422851038</v>
      </c>
      <c r="Y12" s="140">
        <f>+IF(W12&lt;&gt;0,+(X12/W12)*100,0)</f>
        <v>520.3936177020773</v>
      </c>
      <c r="Z12" s="40">
        <f>SUM(Z6:Z11)</f>
        <v>81256000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>
        <v>5000000</v>
      </c>
      <c r="E16" s="26">
        <v>5000000</v>
      </c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>
        <v>5000000</v>
      </c>
      <c r="X16" s="125">
        <v>-5000000</v>
      </c>
      <c r="Y16" s="107">
        <v>-100</v>
      </c>
      <c r="Z16" s="200">
        <v>5000000</v>
      </c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>
        <v>9217000</v>
      </c>
      <c r="G18" s="26">
        <v>9217000</v>
      </c>
      <c r="H18" s="26">
        <v>9218000</v>
      </c>
      <c r="I18" s="26">
        <v>27652000</v>
      </c>
      <c r="J18" s="26">
        <v>5248000</v>
      </c>
      <c r="K18" s="26"/>
      <c r="L18" s="26"/>
      <c r="M18" s="26">
        <v>5248000</v>
      </c>
      <c r="N18" s="26"/>
      <c r="O18" s="26"/>
      <c r="P18" s="26"/>
      <c r="Q18" s="26"/>
      <c r="R18" s="26"/>
      <c r="S18" s="26"/>
      <c r="T18" s="26"/>
      <c r="U18" s="26"/>
      <c r="V18" s="26">
        <v>32900000</v>
      </c>
      <c r="W18" s="26"/>
      <c r="X18" s="26">
        <v>32900000</v>
      </c>
      <c r="Y18" s="106"/>
      <c r="Z18" s="28"/>
    </row>
    <row r="19" spans="1:26" ht="13.5">
      <c r="A19" s="225" t="s">
        <v>156</v>
      </c>
      <c r="B19" s="158" t="s">
        <v>98</v>
      </c>
      <c r="C19" s="121">
        <v>46676499</v>
      </c>
      <c r="D19" s="25">
        <v>57890000</v>
      </c>
      <c r="E19" s="26">
        <v>57890000</v>
      </c>
      <c r="F19" s="26">
        <v>85192000</v>
      </c>
      <c r="G19" s="26">
        <v>85192000</v>
      </c>
      <c r="H19" s="26">
        <v>85192000</v>
      </c>
      <c r="I19" s="26">
        <v>255576000</v>
      </c>
      <c r="J19" s="26">
        <v>54449000</v>
      </c>
      <c r="K19" s="26">
        <v>46677000</v>
      </c>
      <c r="L19" s="26">
        <v>65337000</v>
      </c>
      <c r="M19" s="26">
        <v>166463000</v>
      </c>
      <c r="N19" s="26">
        <v>46676500</v>
      </c>
      <c r="O19" s="26">
        <v>46676500</v>
      </c>
      <c r="P19" s="26">
        <v>74331000</v>
      </c>
      <c r="Q19" s="26">
        <v>167684000</v>
      </c>
      <c r="R19" s="26">
        <v>46676500</v>
      </c>
      <c r="S19" s="26">
        <v>46676500</v>
      </c>
      <c r="T19" s="26">
        <v>46676500</v>
      </c>
      <c r="U19" s="26">
        <v>140029500</v>
      </c>
      <c r="V19" s="26">
        <v>729752500</v>
      </c>
      <c r="W19" s="26">
        <v>57890000</v>
      </c>
      <c r="X19" s="26">
        <v>671862500</v>
      </c>
      <c r="Y19" s="106">
        <v>1160.58</v>
      </c>
      <c r="Z19" s="28">
        <v>57890000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>
        <v>1</v>
      </c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>
        <v>1</v>
      </c>
      <c r="O21" s="26"/>
      <c r="P21" s="26">
        <v>1</v>
      </c>
      <c r="Q21" s="26">
        <v>2</v>
      </c>
      <c r="R21" s="26">
        <v>1</v>
      </c>
      <c r="S21" s="26">
        <v>1</v>
      </c>
      <c r="T21" s="26">
        <v>1</v>
      </c>
      <c r="U21" s="26">
        <v>3</v>
      </c>
      <c r="V21" s="26">
        <v>5</v>
      </c>
      <c r="W21" s="26"/>
      <c r="X21" s="26">
        <v>5</v>
      </c>
      <c r="Y21" s="106"/>
      <c r="Z21" s="28"/>
    </row>
    <row r="22" spans="1:26" ht="13.5">
      <c r="A22" s="225" t="s">
        <v>159</v>
      </c>
      <c r="B22" s="158"/>
      <c r="C22" s="121">
        <v>103621</v>
      </c>
      <c r="D22" s="25"/>
      <c r="E22" s="26"/>
      <c r="F22" s="26"/>
      <c r="G22" s="26"/>
      <c r="H22" s="26"/>
      <c r="I22" s="26"/>
      <c r="J22" s="26">
        <v>104000</v>
      </c>
      <c r="K22" s="26">
        <v>104000</v>
      </c>
      <c r="L22" s="26">
        <v>104000</v>
      </c>
      <c r="M22" s="26">
        <v>312000</v>
      </c>
      <c r="N22" s="26">
        <v>103621</v>
      </c>
      <c r="O22" s="26">
        <v>103621</v>
      </c>
      <c r="P22" s="26">
        <v>103621</v>
      </c>
      <c r="Q22" s="26">
        <v>310863</v>
      </c>
      <c r="R22" s="26">
        <v>103621</v>
      </c>
      <c r="S22" s="26">
        <v>103621</v>
      </c>
      <c r="T22" s="26">
        <v>103621</v>
      </c>
      <c r="U22" s="26">
        <v>310863</v>
      </c>
      <c r="V22" s="26">
        <v>933726</v>
      </c>
      <c r="W22" s="26"/>
      <c r="X22" s="26">
        <v>933726</v>
      </c>
      <c r="Y22" s="106"/>
      <c r="Z22" s="28"/>
    </row>
    <row r="23" spans="1:26" ht="13.5">
      <c r="A23" s="225" t="s">
        <v>160</v>
      </c>
      <c r="B23" s="158"/>
      <c r="C23" s="121">
        <v>2853134</v>
      </c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49633255</v>
      </c>
      <c r="D24" s="42">
        <f t="shared" si="1"/>
        <v>62890000</v>
      </c>
      <c r="E24" s="43">
        <f t="shared" si="1"/>
        <v>62890000</v>
      </c>
      <c r="F24" s="43">
        <f t="shared" si="1"/>
        <v>94409000</v>
      </c>
      <c r="G24" s="43">
        <f t="shared" si="1"/>
        <v>94409000</v>
      </c>
      <c r="H24" s="43">
        <f t="shared" si="1"/>
        <v>94410000</v>
      </c>
      <c r="I24" s="43">
        <f t="shared" si="1"/>
        <v>283228000</v>
      </c>
      <c r="J24" s="43">
        <f t="shared" si="1"/>
        <v>59801000</v>
      </c>
      <c r="K24" s="43">
        <f t="shared" si="1"/>
        <v>46781000</v>
      </c>
      <c r="L24" s="43">
        <f t="shared" si="1"/>
        <v>65441000</v>
      </c>
      <c r="M24" s="43">
        <f t="shared" si="1"/>
        <v>172023000</v>
      </c>
      <c r="N24" s="43">
        <f t="shared" si="1"/>
        <v>46780122</v>
      </c>
      <c r="O24" s="43">
        <f t="shared" si="1"/>
        <v>46780121</v>
      </c>
      <c r="P24" s="43">
        <f t="shared" si="1"/>
        <v>74434622</v>
      </c>
      <c r="Q24" s="43">
        <f t="shared" si="1"/>
        <v>167994865</v>
      </c>
      <c r="R24" s="43">
        <f t="shared" si="1"/>
        <v>46780122</v>
      </c>
      <c r="S24" s="43">
        <f t="shared" si="1"/>
        <v>46780122</v>
      </c>
      <c r="T24" s="43">
        <f t="shared" si="1"/>
        <v>46780122</v>
      </c>
      <c r="U24" s="43">
        <f t="shared" si="1"/>
        <v>140340366</v>
      </c>
      <c r="V24" s="43">
        <f t="shared" si="1"/>
        <v>763586231</v>
      </c>
      <c r="W24" s="43">
        <f t="shared" si="1"/>
        <v>62890000</v>
      </c>
      <c r="X24" s="43">
        <f t="shared" si="1"/>
        <v>700696231</v>
      </c>
      <c r="Y24" s="188">
        <f>+IF(W24&lt;&gt;0,+(X24/W24)*100,0)</f>
        <v>1114.1616012084592</v>
      </c>
      <c r="Z24" s="45">
        <f>SUM(Z15:Z23)</f>
        <v>62890000</v>
      </c>
    </row>
    <row r="25" spans="1:26" ht="13.5">
      <c r="A25" s="226" t="s">
        <v>161</v>
      </c>
      <c r="B25" s="227"/>
      <c r="C25" s="138">
        <f aca="true" t="shared" si="2" ref="C25:X25">+C12+C24</f>
        <v>78931452</v>
      </c>
      <c r="D25" s="38">
        <f t="shared" si="2"/>
        <v>144146000</v>
      </c>
      <c r="E25" s="39">
        <f t="shared" si="2"/>
        <v>144146000</v>
      </c>
      <c r="F25" s="39">
        <f t="shared" si="2"/>
        <v>152247000</v>
      </c>
      <c r="G25" s="39">
        <f t="shared" si="2"/>
        <v>152222000</v>
      </c>
      <c r="H25" s="39">
        <f t="shared" si="2"/>
        <v>159857000</v>
      </c>
      <c r="I25" s="39">
        <f t="shared" si="2"/>
        <v>464326000</v>
      </c>
      <c r="J25" s="39">
        <f t="shared" si="2"/>
        <v>99171000</v>
      </c>
      <c r="K25" s="39">
        <f t="shared" si="2"/>
        <v>100901000</v>
      </c>
      <c r="L25" s="39">
        <f t="shared" si="2"/>
        <v>145446000</v>
      </c>
      <c r="M25" s="39">
        <f t="shared" si="2"/>
        <v>345518000</v>
      </c>
      <c r="N25" s="39">
        <f t="shared" si="2"/>
        <v>67666305</v>
      </c>
      <c r="O25" s="39">
        <f t="shared" si="2"/>
        <v>71961104</v>
      </c>
      <c r="P25" s="39">
        <f t="shared" si="2"/>
        <v>107792045</v>
      </c>
      <c r="Q25" s="39">
        <f t="shared" si="2"/>
        <v>247419454</v>
      </c>
      <c r="R25" s="39">
        <f t="shared" si="2"/>
        <v>71183777</v>
      </c>
      <c r="S25" s="39">
        <f t="shared" si="2"/>
        <v>76240140</v>
      </c>
      <c r="T25" s="39">
        <f t="shared" si="2"/>
        <v>63005898</v>
      </c>
      <c r="U25" s="39">
        <f t="shared" si="2"/>
        <v>210429815</v>
      </c>
      <c r="V25" s="39">
        <f t="shared" si="2"/>
        <v>1267693269</v>
      </c>
      <c r="W25" s="39">
        <f t="shared" si="2"/>
        <v>144146000</v>
      </c>
      <c r="X25" s="39">
        <f t="shared" si="2"/>
        <v>1123547269</v>
      </c>
      <c r="Y25" s="140">
        <f>+IF(W25&lt;&gt;0,+(X25/W25)*100,0)</f>
        <v>779.4508824386386</v>
      </c>
      <c r="Z25" s="40">
        <f>+Z12+Z24</f>
        <v>144146000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>
        <v>10743288</v>
      </c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>
        <v>-1348068</v>
      </c>
      <c r="O29" s="26"/>
      <c r="P29" s="26"/>
      <c r="Q29" s="26">
        <v>-1348068</v>
      </c>
      <c r="R29" s="26"/>
      <c r="S29" s="26"/>
      <c r="T29" s="26">
        <v>8443199</v>
      </c>
      <c r="U29" s="26">
        <v>8443199</v>
      </c>
      <c r="V29" s="26">
        <v>7095131</v>
      </c>
      <c r="W29" s="26"/>
      <c r="X29" s="26">
        <v>7095131</v>
      </c>
      <c r="Y29" s="106"/>
      <c r="Z29" s="28"/>
    </row>
    <row r="30" spans="1:26" ht="13.5">
      <c r="A30" s="225" t="s">
        <v>51</v>
      </c>
      <c r="B30" s="158" t="s">
        <v>93</v>
      </c>
      <c r="C30" s="121"/>
      <c r="D30" s="25">
        <v>1435000</v>
      </c>
      <c r="E30" s="26">
        <v>1435000</v>
      </c>
      <c r="F30" s="26"/>
      <c r="G30" s="26"/>
      <c r="H30" s="26"/>
      <c r="I30" s="26"/>
      <c r="J30" s="26">
        <v>1283000</v>
      </c>
      <c r="K30" s="26">
        <v>2214000</v>
      </c>
      <c r="L30" s="26">
        <v>2234000</v>
      </c>
      <c r="M30" s="26">
        <v>5731000</v>
      </c>
      <c r="N30" s="26">
        <v>9078260</v>
      </c>
      <c r="O30" s="26"/>
      <c r="P30" s="26"/>
      <c r="Q30" s="26">
        <v>9078260</v>
      </c>
      <c r="R30" s="26">
        <v>8838341</v>
      </c>
      <c r="S30" s="26">
        <v>8817519</v>
      </c>
      <c r="T30" s="26"/>
      <c r="U30" s="26">
        <v>17655860</v>
      </c>
      <c r="V30" s="26">
        <v>32465120</v>
      </c>
      <c r="W30" s="26">
        <v>1435000</v>
      </c>
      <c r="X30" s="26">
        <v>31030120</v>
      </c>
      <c r="Y30" s="106">
        <v>2162.38</v>
      </c>
      <c r="Z30" s="28">
        <v>1435000</v>
      </c>
    </row>
    <row r="31" spans="1:26" ht="13.5">
      <c r="A31" s="225" t="s">
        <v>165</v>
      </c>
      <c r="B31" s="158"/>
      <c r="C31" s="121">
        <v>3043039</v>
      </c>
      <c r="D31" s="25">
        <v>2284000</v>
      </c>
      <c r="E31" s="26">
        <v>2284000</v>
      </c>
      <c r="F31" s="26">
        <v>3043000</v>
      </c>
      <c r="G31" s="26"/>
      <c r="H31" s="26"/>
      <c r="I31" s="26">
        <v>3043000</v>
      </c>
      <c r="J31" s="26">
        <v>3064000</v>
      </c>
      <c r="K31" s="26">
        <v>3073000</v>
      </c>
      <c r="L31" s="26">
        <v>3069000</v>
      </c>
      <c r="M31" s="26">
        <v>9206000</v>
      </c>
      <c r="N31" s="26">
        <v>2978802</v>
      </c>
      <c r="O31" s="26">
        <v>2982583</v>
      </c>
      <c r="P31" s="26">
        <v>2989670</v>
      </c>
      <c r="Q31" s="26">
        <v>8951055</v>
      </c>
      <c r="R31" s="26">
        <v>3004554</v>
      </c>
      <c r="S31" s="26">
        <v>3003068</v>
      </c>
      <c r="T31" s="26">
        <v>5137735</v>
      </c>
      <c r="U31" s="26">
        <v>11145357</v>
      </c>
      <c r="V31" s="26">
        <v>32345412</v>
      </c>
      <c r="W31" s="26">
        <v>2284000</v>
      </c>
      <c r="X31" s="26">
        <v>30061412</v>
      </c>
      <c r="Y31" s="106">
        <v>1316.17</v>
      </c>
      <c r="Z31" s="28">
        <v>2284000</v>
      </c>
    </row>
    <row r="32" spans="1:26" ht="13.5">
      <c r="A32" s="225" t="s">
        <v>166</v>
      </c>
      <c r="B32" s="158" t="s">
        <v>93</v>
      </c>
      <c r="C32" s="121">
        <v>38068585</v>
      </c>
      <c r="D32" s="25">
        <v>7760000</v>
      </c>
      <c r="E32" s="26">
        <v>7760000</v>
      </c>
      <c r="F32" s="26">
        <v>79789000</v>
      </c>
      <c r="G32" s="26">
        <v>79865000</v>
      </c>
      <c r="H32" s="26">
        <v>85990000</v>
      </c>
      <c r="I32" s="26">
        <v>245644000</v>
      </c>
      <c r="J32" s="26">
        <v>36113000</v>
      </c>
      <c r="K32" s="26">
        <v>40831000</v>
      </c>
      <c r="L32" s="26">
        <v>52131000</v>
      </c>
      <c r="M32" s="26">
        <v>129075000</v>
      </c>
      <c r="N32" s="26">
        <v>19144122</v>
      </c>
      <c r="O32" s="26">
        <v>23985039</v>
      </c>
      <c r="P32" s="26">
        <v>25051890</v>
      </c>
      <c r="Q32" s="26">
        <v>68181051</v>
      </c>
      <c r="R32" s="26">
        <v>26664904</v>
      </c>
      <c r="S32" s="26">
        <v>24783582</v>
      </c>
      <c r="T32" s="26">
        <v>51623980</v>
      </c>
      <c r="U32" s="26">
        <v>103072466</v>
      </c>
      <c r="V32" s="26">
        <v>545972517</v>
      </c>
      <c r="W32" s="26">
        <v>7760000</v>
      </c>
      <c r="X32" s="26">
        <v>538212517</v>
      </c>
      <c r="Y32" s="106">
        <v>6935.73</v>
      </c>
      <c r="Z32" s="28">
        <v>7760000</v>
      </c>
    </row>
    <row r="33" spans="1:26" ht="13.5">
      <c r="A33" s="225" t="s">
        <v>167</v>
      </c>
      <c r="B33" s="158"/>
      <c r="C33" s="121">
        <v>6159295</v>
      </c>
      <c r="D33" s="25">
        <v>5908000</v>
      </c>
      <c r="E33" s="26">
        <v>5908000</v>
      </c>
      <c r="F33" s="26"/>
      <c r="G33" s="26"/>
      <c r="H33" s="26"/>
      <c r="I33" s="26"/>
      <c r="J33" s="26">
        <v>6159000</v>
      </c>
      <c r="K33" s="26">
        <v>6159000</v>
      </c>
      <c r="L33" s="26">
        <v>5294000</v>
      </c>
      <c r="M33" s="26">
        <v>17612000</v>
      </c>
      <c r="N33" s="26">
        <v>1017486</v>
      </c>
      <c r="O33" s="26">
        <v>1826234</v>
      </c>
      <c r="P33" s="26">
        <v>1826234</v>
      </c>
      <c r="Q33" s="26">
        <v>4669954</v>
      </c>
      <c r="R33" s="26">
        <v>1826234</v>
      </c>
      <c r="S33" s="26"/>
      <c r="T33" s="26">
        <v>12158649</v>
      </c>
      <c r="U33" s="26">
        <v>13984883</v>
      </c>
      <c r="V33" s="26">
        <v>36266837</v>
      </c>
      <c r="W33" s="26">
        <v>5908000</v>
      </c>
      <c r="X33" s="26">
        <v>30358837</v>
      </c>
      <c r="Y33" s="106">
        <v>513.86</v>
      </c>
      <c r="Z33" s="28">
        <v>5908000</v>
      </c>
    </row>
    <row r="34" spans="1:26" ht="13.5">
      <c r="A34" s="226" t="s">
        <v>57</v>
      </c>
      <c r="B34" s="227"/>
      <c r="C34" s="138">
        <f aca="true" t="shared" si="3" ref="C34:X34">SUM(C29:C33)</f>
        <v>58014207</v>
      </c>
      <c r="D34" s="38">
        <f t="shared" si="3"/>
        <v>17387000</v>
      </c>
      <c r="E34" s="39">
        <f t="shared" si="3"/>
        <v>17387000</v>
      </c>
      <c r="F34" s="39">
        <f t="shared" si="3"/>
        <v>82832000</v>
      </c>
      <c r="G34" s="39">
        <f t="shared" si="3"/>
        <v>79865000</v>
      </c>
      <c r="H34" s="39">
        <f t="shared" si="3"/>
        <v>85990000</v>
      </c>
      <c r="I34" s="39">
        <f t="shared" si="3"/>
        <v>248687000</v>
      </c>
      <c r="J34" s="39">
        <f t="shared" si="3"/>
        <v>46619000</v>
      </c>
      <c r="K34" s="39">
        <f t="shared" si="3"/>
        <v>52277000</v>
      </c>
      <c r="L34" s="39">
        <f t="shared" si="3"/>
        <v>62728000</v>
      </c>
      <c r="M34" s="39">
        <f t="shared" si="3"/>
        <v>161624000</v>
      </c>
      <c r="N34" s="39">
        <f t="shared" si="3"/>
        <v>30870602</v>
      </c>
      <c r="O34" s="39">
        <f t="shared" si="3"/>
        <v>28793856</v>
      </c>
      <c r="P34" s="39">
        <f t="shared" si="3"/>
        <v>29867794</v>
      </c>
      <c r="Q34" s="39">
        <f t="shared" si="3"/>
        <v>89532252</v>
      </c>
      <c r="R34" s="39">
        <f t="shared" si="3"/>
        <v>40334033</v>
      </c>
      <c r="S34" s="39">
        <f t="shared" si="3"/>
        <v>36604169</v>
      </c>
      <c r="T34" s="39">
        <f t="shared" si="3"/>
        <v>77363563</v>
      </c>
      <c r="U34" s="39">
        <f t="shared" si="3"/>
        <v>154301765</v>
      </c>
      <c r="V34" s="39">
        <f t="shared" si="3"/>
        <v>654145017</v>
      </c>
      <c r="W34" s="39">
        <f t="shared" si="3"/>
        <v>17387000</v>
      </c>
      <c r="X34" s="39">
        <f t="shared" si="3"/>
        <v>636758017</v>
      </c>
      <c r="Y34" s="140">
        <f>+IF(W34&lt;&gt;0,+(X34/W34)*100,0)</f>
        <v>3662.2650083395642</v>
      </c>
      <c r="Z34" s="40">
        <f>SUM(Z29:Z33)</f>
        <v>17387000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7355955</v>
      </c>
      <c r="D37" s="25">
        <v>6765000</v>
      </c>
      <c r="E37" s="26">
        <v>6765000</v>
      </c>
      <c r="F37" s="26">
        <v>10072000</v>
      </c>
      <c r="G37" s="26">
        <v>10097000</v>
      </c>
      <c r="H37" s="26">
        <v>10048000</v>
      </c>
      <c r="I37" s="26">
        <v>30217000</v>
      </c>
      <c r="J37" s="26">
        <v>8722000</v>
      </c>
      <c r="K37" s="26">
        <v>7290000</v>
      </c>
      <c r="L37" s="26">
        <v>6869000</v>
      </c>
      <c r="M37" s="26">
        <v>22881000</v>
      </c>
      <c r="N37" s="26"/>
      <c r="O37" s="26">
        <v>9054003</v>
      </c>
      <c r="P37" s="26">
        <v>9053841</v>
      </c>
      <c r="Q37" s="26">
        <v>18107844</v>
      </c>
      <c r="R37" s="26"/>
      <c r="S37" s="26"/>
      <c r="T37" s="26"/>
      <c r="U37" s="26"/>
      <c r="V37" s="26">
        <v>71205844</v>
      </c>
      <c r="W37" s="26">
        <v>6765000</v>
      </c>
      <c r="X37" s="26">
        <v>64440844</v>
      </c>
      <c r="Y37" s="106">
        <v>952.56</v>
      </c>
      <c r="Z37" s="28">
        <v>6765000</v>
      </c>
    </row>
    <row r="38" spans="1:26" ht="13.5">
      <c r="A38" s="225" t="s">
        <v>167</v>
      </c>
      <c r="B38" s="158"/>
      <c r="C38" s="121">
        <v>207487</v>
      </c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7563442</v>
      </c>
      <c r="D39" s="42">
        <f t="shared" si="4"/>
        <v>6765000</v>
      </c>
      <c r="E39" s="43">
        <f t="shared" si="4"/>
        <v>6765000</v>
      </c>
      <c r="F39" s="43">
        <f t="shared" si="4"/>
        <v>10072000</v>
      </c>
      <c r="G39" s="43">
        <f t="shared" si="4"/>
        <v>10097000</v>
      </c>
      <c r="H39" s="43">
        <f t="shared" si="4"/>
        <v>10048000</v>
      </c>
      <c r="I39" s="43">
        <f t="shared" si="4"/>
        <v>30217000</v>
      </c>
      <c r="J39" s="43">
        <f t="shared" si="4"/>
        <v>8722000</v>
      </c>
      <c r="K39" s="43">
        <f t="shared" si="4"/>
        <v>7290000</v>
      </c>
      <c r="L39" s="43">
        <f t="shared" si="4"/>
        <v>6869000</v>
      </c>
      <c r="M39" s="43">
        <f t="shared" si="4"/>
        <v>22881000</v>
      </c>
      <c r="N39" s="43">
        <f t="shared" si="4"/>
        <v>0</v>
      </c>
      <c r="O39" s="43">
        <f t="shared" si="4"/>
        <v>9054003</v>
      </c>
      <c r="P39" s="43">
        <f t="shared" si="4"/>
        <v>9053841</v>
      </c>
      <c r="Q39" s="43">
        <f t="shared" si="4"/>
        <v>18107844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71205844</v>
      </c>
      <c r="W39" s="43">
        <f t="shared" si="4"/>
        <v>6765000</v>
      </c>
      <c r="X39" s="43">
        <f t="shared" si="4"/>
        <v>64440844</v>
      </c>
      <c r="Y39" s="188">
        <f>+IF(W39&lt;&gt;0,+(X39/W39)*100,0)</f>
        <v>952.5623651145603</v>
      </c>
      <c r="Z39" s="45">
        <f>SUM(Z37:Z38)</f>
        <v>6765000</v>
      </c>
    </row>
    <row r="40" spans="1:26" ht="13.5">
      <c r="A40" s="226" t="s">
        <v>169</v>
      </c>
      <c r="B40" s="227"/>
      <c r="C40" s="138">
        <f aca="true" t="shared" si="5" ref="C40:X40">+C34+C39</f>
        <v>65577649</v>
      </c>
      <c r="D40" s="38">
        <f t="shared" si="5"/>
        <v>24152000</v>
      </c>
      <c r="E40" s="39">
        <f t="shared" si="5"/>
        <v>24152000</v>
      </c>
      <c r="F40" s="39">
        <f t="shared" si="5"/>
        <v>92904000</v>
      </c>
      <c r="G40" s="39">
        <f t="shared" si="5"/>
        <v>89962000</v>
      </c>
      <c r="H40" s="39">
        <f t="shared" si="5"/>
        <v>96038000</v>
      </c>
      <c r="I40" s="39">
        <f t="shared" si="5"/>
        <v>278904000</v>
      </c>
      <c r="J40" s="39">
        <f t="shared" si="5"/>
        <v>55341000</v>
      </c>
      <c r="K40" s="39">
        <f t="shared" si="5"/>
        <v>59567000</v>
      </c>
      <c r="L40" s="39">
        <f t="shared" si="5"/>
        <v>69597000</v>
      </c>
      <c r="M40" s="39">
        <f t="shared" si="5"/>
        <v>184505000</v>
      </c>
      <c r="N40" s="39">
        <f t="shared" si="5"/>
        <v>30870602</v>
      </c>
      <c r="O40" s="39">
        <f t="shared" si="5"/>
        <v>37847859</v>
      </c>
      <c r="P40" s="39">
        <f t="shared" si="5"/>
        <v>38921635</v>
      </c>
      <c r="Q40" s="39">
        <f t="shared" si="5"/>
        <v>107640096</v>
      </c>
      <c r="R40" s="39">
        <f t="shared" si="5"/>
        <v>40334033</v>
      </c>
      <c r="S40" s="39">
        <f t="shared" si="5"/>
        <v>36604169</v>
      </c>
      <c r="T40" s="39">
        <f t="shared" si="5"/>
        <v>77363563</v>
      </c>
      <c r="U40" s="39">
        <f t="shared" si="5"/>
        <v>154301765</v>
      </c>
      <c r="V40" s="39">
        <f t="shared" si="5"/>
        <v>725350861</v>
      </c>
      <c r="W40" s="39">
        <f t="shared" si="5"/>
        <v>24152000</v>
      </c>
      <c r="X40" s="39">
        <f t="shared" si="5"/>
        <v>701198861</v>
      </c>
      <c r="Y40" s="140">
        <f>+IF(W40&lt;&gt;0,+(X40/W40)*100,0)</f>
        <v>2903.274515568069</v>
      </c>
      <c r="Z40" s="40">
        <f>+Z34+Z39</f>
        <v>24152000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13353803</v>
      </c>
      <c r="D42" s="234">
        <f t="shared" si="6"/>
        <v>119994000</v>
      </c>
      <c r="E42" s="235">
        <f t="shared" si="6"/>
        <v>119994000</v>
      </c>
      <c r="F42" s="235">
        <f t="shared" si="6"/>
        <v>59343000</v>
      </c>
      <c r="G42" s="235">
        <f t="shared" si="6"/>
        <v>62260000</v>
      </c>
      <c r="H42" s="235">
        <f t="shared" si="6"/>
        <v>63819000</v>
      </c>
      <c r="I42" s="235">
        <f t="shared" si="6"/>
        <v>185422000</v>
      </c>
      <c r="J42" s="235">
        <f t="shared" si="6"/>
        <v>43830000</v>
      </c>
      <c r="K42" s="235">
        <f t="shared" si="6"/>
        <v>41334000</v>
      </c>
      <c r="L42" s="235">
        <f t="shared" si="6"/>
        <v>75849000</v>
      </c>
      <c r="M42" s="235">
        <f t="shared" si="6"/>
        <v>161013000</v>
      </c>
      <c r="N42" s="235">
        <f t="shared" si="6"/>
        <v>36795703</v>
      </c>
      <c r="O42" s="235">
        <f t="shared" si="6"/>
        <v>34113245</v>
      </c>
      <c r="P42" s="235">
        <f t="shared" si="6"/>
        <v>68870410</v>
      </c>
      <c r="Q42" s="235">
        <f t="shared" si="6"/>
        <v>139779358</v>
      </c>
      <c r="R42" s="235">
        <f t="shared" si="6"/>
        <v>30849744</v>
      </c>
      <c r="S42" s="235">
        <f t="shared" si="6"/>
        <v>39635971</v>
      </c>
      <c r="T42" s="235">
        <f t="shared" si="6"/>
        <v>-14357665</v>
      </c>
      <c r="U42" s="235">
        <f t="shared" si="6"/>
        <v>56128050</v>
      </c>
      <c r="V42" s="235">
        <f t="shared" si="6"/>
        <v>542342408</v>
      </c>
      <c r="W42" s="235">
        <f t="shared" si="6"/>
        <v>119994000</v>
      </c>
      <c r="X42" s="235">
        <f t="shared" si="6"/>
        <v>422348408</v>
      </c>
      <c r="Y42" s="236">
        <f>+IF(W42&lt;&gt;0,+(X42/W42)*100,0)</f>
        <v>351.9746053969365</v>
      </c>
      <c r="Z42" s="237">
        <f>+Z25-Z40</f>
        <v>119994000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13353803</v>
      </c>
      <c r="D45" s="25">
        <v>113613000</v>
      </c>
      <c r="E45" s="26">
        <v>113613000</v>
      </c>
      <c r="F45" s="26">
        <v>59343000</v>
      </c>
      <c r="G45" s="26">
        <v>62260000</v>
      </c>
      <c r="H45" s="26">
        <v>63819000</v>
      </c>
      <c r="I45" s="26">
        <v>185422000</v>
      </c>
      <c r="J45" s="26">
        <v>43830000</v>
      </c>
      <c r="K45" s="26">
        <v>41334000</v>
      </c>
      <c r="L45" s="26">
        <v>75849000</v>
      </c>
      <c r="M45" s="26">
        <v>161013000</v>
      </c>
      <c r="N45" s="26">
        <v>36795703</v>
      </c>
      <c r="O45" s="26">
        <v>34113245</v>
      </c>
      <c r="P45" s="26">
        <v>68870410</v>
      </c>
      <c r="Q45" s="26">
        <v>139779358</v>
      </c>
      <c r="R45" s="26">
        <v>30849744</v>
      </c>
      <c r="S45" s="26">
        <v>39635971</v>
      </c>
      <c r="T45" s="26">
        <v>-14357665</v>
      </c>
      <c r="U45" s="26">
        <v>56128050</v>
      </c>
      <c r="V45" s="26">
        <v>542342408</v>
      </c>
      <c r="W45" s="26">
        <v>113613000</v>
      </c>
      <c r="X45" s="26">
        <v>428729408</v>
      </c>
      <c r="Y45" s="105">
        <v>377.36</v>
      </c>
      <c r="Z45" s="28">
        <v>113613000</v>
      </c>
    </row>
    <row r="46" spans="1:26" ht="13.5">
      <c r="A46" s="225" t="s">
        <v>173</v>
      </c>
      <c r="B46" s="158" t="s">
        <v>93</v>
      </c>
      <c r="C46" s="121"/>
      <c r="D46" s="25">
        <v>6381000</v>
      </c>
      <c r="E46" s="26">
        <v>6381000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>
        <v>6381000</v>
      </c>
      <c r="X46" s="26">
        <v>-6381000</v>
      </c>
      <c r="Y46" s="105">
        <v>-100</v>
      </c>
      <c r="Z46" s="28">
        <v>6381000</v>
      </c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13353803</v>
      </c>
      <c r="D48" s="240">
        <f t="shared" si="7"/>
        <v>119994000</v>
      </c>
      <c r="E48" s="195">
        <f t="shared" si="7"/>
        <v>119994000</v>
      </c>
      <c r="F48" s="195">
        <f t="shared" si="7"/>
        <v>59343000</v>
      </c>
      <c r="G48" s="195">
        <f t="shared" si="7"/>
        <v>62260000</v>
      </c>
      <c r="H48" s="195">
        <f t="shared" si="7"/>
        <v>63819000</v>
      </c>
      <c r="I48" s="195">
        <f t="shared" si="7"/>
        <v>185422000</v>
      </c>
      <c r="J48" s="195">
        <f t="shared" si="7"/>
        <v>43830000</v>
      </c>
      <c r="K48" s="195">
        <f t="shared" si="7"/>
        <v>41334000</v>
      </c>
      <c r="L48" s="195">
        <f t="shared" si="7"/>
        <v>75849000</v>
      </c>
      <c r="M48" s="195">
        <f t="shared" si="7"/>
        <v>161013000</v>
      </c>
      <c r="N48" s="195">
        <f t="shared" si="7"/>
        <v>36795703</v>
      </c>
      <c r="O48" s="195">
        <f t="shared" si="7"/>
        <v>34113245</v>
      </c>
      <c r="P48" s="195">
        <f t="shared" si="7"/>
        <v>68870410</v>
      </c>
      <c r="Q48" s="195">
        <f t="shared" si="7"/>
        <v>139779358</v>
      </c>
      <c r="R48" s="195">
        <f t="shared" si="7"/>
        <v>30849744</v>
      </c>
      <c r="S48" s="195">
        <f t="shared" si="7"/>
        <v>39635971</v>
      </c>
      <c r="T48" s="195">
        <f t="shared" si="7"/>
        <v>-14357665</v>
      </c>
      <c r="U48" s="195">
        <f t="shared" si="7"/>
        <v>56128050</v>
      </c>
      <c r="V48" s="195">
        <f t="shared" si="7"/>
        <v>542342408</v>
      </c>
      <c r="W48" s="195">
        <f t="shared" si="7"/>
        <v>119994000</v>
      </c>
      <c r="X48" s="195">
        <f t="shared" si="7"/>
        <v>422348408</v>
      </c>
      <c r="Y48" s="241">
        <f>+IF(W48&lt;&gt;0,+(X48/W48)*100,0)</f>
        <v>351.9746053969365</v>
      </c>
      <c r="Z48" s="208">
        <f>SUM(Z45:Z47)</f>
        <v>119994000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75837979</v>
      </c>
      <c r="D6" s="25">
        <v>130214000</v>
      </c>
      <c r="E6" s="26">
        <v>130214000</v>
      </c>
      <c r="F6" s="26">
        <v>8529282</v>
      </c>
      <c r="G6" s="26">
        <v>8674913</v>
      </c>
      <c r="H6" s="26">
        <v>9728838</v>
      </c>
      <c r="I6" s="26">
        <v>26933033</v>
      </c>
      <c r="J6" s="26">
        <v>8722848</v>
      </c>
      <c r="K6" s="26">
        <v>9520853</v>
      </c>
      <c r="L6" s="26">
        <v>26910251</v>
      </c>
      <c r="M6" s="26">
        <v>45153952</v>
      </c>
      <c r="N6" s="26">
        <v>9369575</v>
      </c>
      <c r="O6" s="26">
        <v>9611370</v>
      </c>
      <c r="P6" s="26">
        <v>8591726</v>
      </c>
      <c r="Q6" s="26">
        <v>27572671</v>
      </c>
      <c r="R6" s="26">
        <v>10512791</v>
      </c>
      <c r="S6" s="26">
        <v>9849165</v>
      </c>
      <c r="T6" s="26">
        <v>10237467</v>
      </c>
      <c r="U6" s="26">
        <v>30599423</v>
      </c>
      <c r="V6" s="26">
        <v>130259079</v>
      </c>
      <c r="W6" s="26">
        <v>130214000</v>
      </c>
      <c r="X6" s="26">
        <v>45079</v>
      </c>
      <c r="Y6" s="106">
        <v>0.03</v>
      </c>
      <c r="Z6" s="28">
        <v>130214000</v>
      </c>
    </row>
    <row r="7" spans="1:26" ht="13.5">
      <c r="A7" s="225" t="s">
        <v>180</v>
      </c>
      <c r="B7" s="158" t="s">
        <v>71</v>
      </c>
      <c r="C7" s="121">
        <v>60527446</v>
      </c>
      <c r="D7" s="25">
        <v>82742000</v>
      </c>
      <c r="E7" s="26">
        <v>82742000</v>
      </c>
      <c r="F7" s="26">
        <v>20446979</v>
      </c>
      <c r="G7" s="26">
        <v>15750000</v>
      </c>
      <c r="H7" s="26"/>
      <c r="I7" s="26">
        <v>36196979</v>
      </c>
      <c r="J7" s="26"/>
      <c r="K7" s="26">
        <v>2104064</v>
      </c>
      <c r="L7" s="26"/>
      <c r="M7" s="26">
        <v>2104064</v>
      </c>
      <c r="N7" s="26">
        <v>1000000</v>
      </c>
      <c r="O7" s="26"/>
      <c r="P7" s="26">
        <v>14441087</v>
      </c>
      <c r="Q7" s="26">
        <v>15441087</v>
      </c>
      <c r="R7" s="26"/>
      <c r="S7" s="26"/>
      <c r="T7" s="26"/>
      <c r="U7" s="26"/>
      <c r="V7" s="26">
        <v>53742130</v>
      </c>
      <c r="W7" s="26">
        <v>82742000</v>
      </c>
      <c r="X7" s="26">
        <v>-28999870</v>
      </c>
      <c r="Y7" s="106">
        <v>-35.05</v>
      </c>
      <c r="Z7" s="28">
        <v>82742000</v>
      </c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>
        <v>10000000</v>
      </c>
      <c r="L8" s="26">
        <v>2000000</v>
      </c>
      <c r="M8" s="26">
        <v>12000000</v>
      </c>
      <c r="N8" s="26"/>
      <c r="O8" s="26"/>
      <c r="P8" s="26">
        <v>3892000</v>
      </c>
      <c r="Q8" s="26">
        <v>3892000</v>
      </c>
      <c r="R8" s="26"/>
      <c r="S8" s="26"/>
      <c r="T8" s="26"/>
      <c r="U8" s="26"/>
      <c r="V8" s="26">
        <v>15892000</v>
      </c>
      <c r="W8" s="26"/>
      <c r="X8" s="26">
        <v>15892000</v>
      </c>
      <c r="Y8" s="106"/>
      <c r="Z8" s="28"/>
    </row>
    <row r="9" spans="1:26" ht="13.5">
      <c r="A9" s="225" t="s">
        <v>182</v>
      </c>
      <c r="B9" s="158"/>
      <c r="C9" s="121"/>
      <c r="D9" s="25"/>
      <c r="E9" s="26"/>
      <c r="F9" s="26">
        <v>4000000</v>
      </c>
      <c r="G9" s="26"/>
      <c r="H9" s="26"/>
      <c r="I9" s="26">
        <v>4000000</v>
      </c>
      <c r="J9" s="26">
        <v>6000000</v>
      </c>
      <c r="K9" s="26"/>
      <c r="L9" s="26"/>
      <c r="M9" s="26">
        <v>6000000</v>
      </c>
      <c r="N9" s="26"/>
      <c r="O9" s="26"/>
      <c r="P9" s="26"/>
      <c r="Q9" s="26"/>
      <c r="R9" s="26"/>
      <c r="S9" s="26"/>
      <c r="T9" s="26"/>
      <c r="U9" s="26"/>
      <c r="V9" s="26">
        <v>10000000</v>
      </c>
      <c r="W9" s="26"/>
      <c r="X9" s="26">
        <v>10000000</v>
      </c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-121920682</v>
      </c>
      <c r="D12" s="25">
        <v>-63579000</v>
      </c>
      <c r="E12" s="26">
        <v>-63579000</v>
      </c>
      <c r="F12" s="26">
        <v>-20641211</v>
      </c>
      <c r="G12" s="26">
        <v>-19198226</v>
      </c>
      <c r="H12" s="26">
        <v>-14949200</v>
      </c>
      <c r="I12" s="26">
        <v>-54788637</v>
      </c>
      <c r="J12" s="26">
        <v>-13719430</v>
      </c>
      <c r="K12" s="26">
        <v>-11482071</v>
      </c>
      <c r="L12" s="26">
        <v>-30327075</v>
      </c>
      <c r="M12" s="26">
        <v>-55528576</v>
      </c>
      <c r="N12" s="26">
        <v>-11741372</v>
      </c>
      <c r="O12" s="26">
        <v>-10867964</v>
      </c>
      <c r="P12" s="26">
        <v>-25070603</v>
      </c>
      <c r="Q12" s="26">
        <v>-47679939</v>
      </c>
      <c r="R12" s="26">
        <v>-11570203</v>
      </c>
      <c r="S12" s="26">
        <v>-9772883</v>
      </c>
      <c r="T12" s="26">
        <v>-10437431</v>
      </c>
      <c r="U12" s="26">
        <v>-31780517</v>
      </c>
      <c r="V12" s="26">
        <v>-189777669</v>
      </c>
      <c r="W12" s="26">
        <v>-63579000</v>
      </c>
      <c r="X12" s="26">
        <v>-126198669</v>
      </c>
      <c r="Y12" s="106">
        <v>198.49</v>
      </c>
      <c r="Z12" s="28">
        <v>-63579000</v>
      </c>
    </row>
    <row r="13" spans="1:26" ht="13.5">
      <c r="A13" s="225" t="s">
        <v>39</v>
      </c>
      <c r="B13" s="158"/>
      <c r="C13" s="121">
        <v>-2051414</v>
      </c>
      <c r="D13" s="25">
        <v>-91389000</v>
      </c>
      <c r="E13" s="26">
        <v>-91389000</v>
      </c>
      <c r="F13" s="26">
        <v>-20305</v>
      </c>
      <c r="G13" s="26">
        <v>-18852</v>
      </c>
      <c r="H13" s="26">
        <v>-31352</v>
      </c>
      <c r="I13" s="26">
        <v>-70509</v>
      </c>
      <c r="J13" s="26">
        <v>-29397</v>
      </c>
      <c r="K13" s="26">
        <v>-1</v>
      </c>
      <c r="L13" s="26">
        <v>-16636</v>
      </c>
      <c r="M13" s="26">
        <v>-46034</v>
      </c>
      <c r="N13" s="26">
        <v>-41958</v>
      </c>
      <c r="O13" s="26">
        <v>-51438</v>
      </c>
      <c r="P13" s="26">
        <v>-25320</v>
      </c>
      <c r="Q13" s="26">
        <v>-118716</v>
      </c>
      <c r="R13" s="26">
        <v>-18537</v>
      </c>
      <c r="S13" s="26">
        <v>-22482</v>
      </c>
      <c r="T13" s="26">
        <v>-25384</v>
      </c>
      <c r="U13" s="26">
        <v>-66403</v>
      </c>
      <c r="V13" s="26">
        <v>-301662</v>
      </c>
      <c r="W13" s="26">
        <v>-91389000</v>
      </c>
      <c r="X13" s="26">
        <v>91087338</v>
      </c>
      <c r="Y13" s="106">
        <v>-99.67</v>
      </c>
      <c r="Z13" s="28">
        <v>-91389000</v>
      </c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12393329</v>
      </c>
      <c r="D15" s="38">
        <f t="shared" si="0"/>
        <v>57988000</v>
      </c>
      <c r="E15" s="39">
        <f t="shared" si="0"/>
        <v>57988000</v>
      </c>
      <c r="F15" s="39">
        <f t="shared" si="0"/>
        <v>12314745</v>
      </c>
      <c r="G15" s="39">
        <f t="shared" si="0"/>
        <v>5207835</v>
      </c>
      <c r="H15" s="39">
        <f t="shared" si="0"/>
        <v>-5251714</v>
      </c>
      <c r="I15" s="39">
        <f t="shared" si="0"/>
        <v>12270866</v>
      </c>
      <c r="J15" s="39">
        <f t="shared" si="0"/>
        <v>974021</v>
      </c>
      <c r="K15" s="39">
        <f t="shared" si="0"/>
        <v>10142845</v>
      </c>
      <c r="L15" s="39">
        <f t="shared" si="0"/>
        <v>-1433460</v>
      </c>
      <c r="M15" s="39">
        <f t="shared" si="0"/>
        <v>9683406</v>
      </c>
      <c r="N15" s="39">
        <f t="shared" si="0"/>
        <v>-1413755</v>
      </c>
      <c r="O15" s="39">
        <f t="shared" si="0"/>
        <v>-1308032</v>
      </c>
      <c r="P15" s="39">
        <f t="shared" si="0"/>
        <v>1828890</v>
      </c>
      <c r="Q15" s="39">
        <f t="shared" si="0"/>
        <v>-892897</v>
      </c>
      <c r="R15" s="39">
        <f t="shared" si="0"/>
        <v>-1075949</v>
      </c>
      <c r="S15" s="39">
        <f t="shared" si="0"/>
        <v>53800</v>
      </c>
      <c r="T15" s="39">
        <f t="shared" si="0"/>
        <v>-225348</v>
      </c>
      <c r="U15" s="39">
        <f t="shared" si="0"/>
        <v>-1247497</v>
      </c>
      <c r="V15" s="39">
        <f t="shared" si="0"/>
        <v>19813878</v>
      </c>
      <c r="W15" s="39">
        <f t="shared" si="0"/>
        <v>57988000</v>
      </c>
      <c r="X15" s="39">
        <f t="shared" si="0"/>
        <v>-38174122</v>
      </c>
      <c r="Y15" s="140">
        <f>+IF(W15&lt;&gt;0,+(X15/W15)*100,0)</f>
        <v>-65.83107194591985</v>
      </c>
      <c r="Z15" s="40">
        <f>SUM(Z6:Z14)</f>
        <v>57988000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-9056059</v>
      </c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>
        <v>-12110000</v>
      </c>
      <c r="E22" s="26">
        <v>-12110000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>
        <v>-12110000</v>
      </c>
      <c r="X22" s="26">
        <v>12110000</v>
      </c>
      <c r="Y22" s="106">
        <v>-100</v>
      </c>
      <c r="Z22" s="28">
        <v>-12110000</v>
      </c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/>
      <c r="D24" s="25">
        <v>-36929000</v>
      </c>
      <c r="E24" s="26">
        <v>-36929000</v>
      </c>
      <c r="F24" s="26"/>
      <c r="G24" s="26"/>
      <c r="H24" s="26"/>
      <c r="I24" s="26"/>
      <c r="J24" s="26"/>
      <c r="K24" s="26">
        <v>-6912655</v>
      </c>
      <c r="L24" s="26"/>
      <c r="M24" s="26">
        <v>-6912655</v>
      </c>
      <c r="N24" s="26"/>
      <c r="O24" s="26"/>
      <c r="P24" s="26"/>
      <c r="Q24" s="26"/>
      <c r="R24" s="26"/>
      <c r="S24" s="26"/>
      <c r="T24" s="26"/>
      <c r="U24" s="26"/>
      <c r="V24" s="26">
        <v>-6912655</v>
      </c>
      <c r="W24" s="26">
        <v>-36929000</v>
      </c>
      <c r="X24" s="26">
        <v>30016345</v>
      </c>
      <c r="Y24" s="106">
        <v>-81.28</v>
      </c>
      <c r="Z24" s="28">
        <v>-36929000</v>
      </c>
    </row>
    <row r="25" spans="1:26" ht="13.5">
      <c r="A25" s="226" t="s">
        <v>193</v>
      </c>
      <c r="B25" s="227"/>
      <c r="C25" s="138">
        <f aca="true" t="shared" si="1" ref="C25:X25">SUM(C19:C24)</f>
        <v>-9056059</v>
      </c>
      <c r="D25" s="38">
        <f t="shared" si="1"/>
        <v>-49039000</v>
      </c>
      <c r="E25" s="39">
        <f t="shared" si="1"/>
        <v>-49039000</v>
      </c>
      <c r="F25" s="39">
        <f t="shared" si="1"/>
        <v>0</v>
      </c>
      <c r="G25" s="39">
        <f t="shared" si="1"/>
        <v>0</v>
      </c>
      <c r="H25" s="39">
        <f t="shared" si="1"/>
        <v>0</v>
      </c>
      <c r="I25" s="39">
        <f t="shared" si="1"/>
        <v>0</v>
      </c>
      <c r="J25" s="39">
        <f t="shared" si="1"/>
        <v>0</v>
      </c>
      <c r="K25" s="39">
        <f t="shared" si="1"/>
        <v>-6912655</v>
      </c>
      <c r="L25" s="39">
        <f t="shared" si="1"/>
        <v>0</v>
      </c>
      <c r="M25" s="39">
        <f t="shared" si="1"/>
        <v>-6912655</v>
      </c>
      <c r="N25" s="39">
        <f t="shared" si="1"/>
        <v>0</v>
      </c>
      <c r="O25" s="39">
        <f t="shared" si="1"/>
        <v>0</v>
      </c>
      <c r="P25" s="39">
        <f t="shared" si="1"/>
        <v>0</v>
      </c>
      <c r="Q25" s="39">
        <f t="shared" si="1"/>
        <v>0</v>
      </c>
      <c r="R25" s="39">
        <f t="shared" si="1"/>
        <v>0</v>
      </c>
      <c r="S25" s="39">
        <f t="shared" si="1"/>
        <v>0</v>
      </c>
      <c r="T25" s="39">
        <f t="shared" si="1"/>
        <v>0</v>
      </c>
      <c r="U25" s="39">
        <f t="shared" si="1"/>
        <v>0</v>
      </c>
      <c r="V25" s="39">
        <f t="shared" si="1"/>
        <v>-6912655</v>
      </c>
      <c r="W25" s="39">
        <f t="shared" si="1"/>
        <v>-49039000</v>
      </c>
      <c r="X25" s="39">
        <f t="shared" si="1"/>
        <v>42126345</v>
      </c>
      <c r="Y25" s="140">
        <f>+IF(W25&lt;&gt;0,+(X25/W25)*100,0)</f>
        <v>-85.90376027243623</v>
      </c>
      <c r="Z25" s="40">
        <f>SUM(Z19:Z24)</f>
        <v>-49039000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>
        <v>2587</v>
      </c>
      <c r="H29" s="26"/>
      <c r="I29" s="26">
        <v>2587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>
        <v>2587</v>
      </c>
      <c r="W29" s="26"/>
      <c r="X29" s="26">
        <v>2587</v>
      </c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-7467851</v>
      </c>
      <c r="D33" s="25">
        <v>-1568000</v>
      </c>
      <c r="E33" s="26">
        <v>-1568000</v>
      </c>
      <c r="F33" s="26">
        <v>-11217730</v>
      </c>
      <c r="G33" s="26">
        <v>-4700</v>
      </c>
      <c r="H33" s="26"/>
      <c r="I33" s="26">
        <v>-11222430</v>
      </c>
      <c r="J33" s="26"/>
      <c r="K33" s="26">
        <v>-51473</v>
      </c>
      <c r="L33" s="26">
        <v>-527537</v>
      </c>
      <c r="M33" s="26">
        <v>-579010</v>
      </c>
      <c r="N33" s="26"/>
      <c r="O33" s="26"/>
      <c r="P33" s="26">
        <v>-578119</v>
      </c>
      <c r="Q33" s="26">
        <v>-578119</v>
      </c>
      <c r="R33" s="26"/>
      <c r="S33" s="26"/>
      <c r="T33" s="26"/>
      <c r="U33" s="26"/>
      <c r="V33" s="26">
        <v>-12379559</v>
      </c>
      <c r="W33" s="26">
        <v>-1568000</v>
      </c>
      <c r="X33" s="26">
        <v>-10811559</v>
      </c>
      <c r="Y33" s="106">
        <v>689.51</v>
      </c>
      <c r="Z33" s="28">
        <v>-1568000</v>
      </c>
    </row>
    <row r="34" spans="1:26" ht="13.5">
      <c r="A34" s="226" t="s">
        <v>199</v>
      </c>
      <c r="B34" s="227"/>
      <c r="C34" s="138">
        <f aca="true" t="shared" si="2" ref="C34:X34">SUM(C29:C33)</f>
        <v>-7467851</v>
      </c>
      <c r="D34" s="38">
        <f t="shared" si="2"/>
        <v>-1568000</v>
      </c>
      <c r="E34" s="39">
        <f t="shared" si="2"/>
        <v>-1568000</v>
      </c>
      <c r="F34" s="39">
        <f t="shared" si="2"/>
        <v>-11217730</v>
      </c>
      <c r="G34" s="39">
        <f t="shared" si="2"/>
        <v>-2113</v>
      </c>
      <c r="H34" s="39">
        <f t="shared" si="2"/>
        <v>0</v>
      </c>
      <c r="I34" s="39">
        <f t="shared" si="2"/>
        <v>-11219843</v>
      </c>
      <c r="J34" s="39">
        <f t="shared" si="2"/>
        <v>0</v>
      </c>
      <c r="K34" s="39">
        <f t="shared" si="2"/>
        <v>-51473</v>
      </c>
      <c r="L34" s="39">
        <f t="shared" si="2"/>
        <v>-527537</v>
      </c>
      <c r="M34" s="39">
        <f t="shared" si="2"/>
        <v>-579010</v>
      </c>
      <c r="N34" s="39">
        <f t="shared" si="2"/>
        <v>0</v>
      </c>
      <c r="O34" s="39">
        <f t="shared" si="2"/>
        <v>0</v>
      </c>
      <c r="P34" s="39">
        <f t="shared" si="2"/>
        <v>-578119</v>
      </c>
      <c r="Q34" s="39">
        <f t="shared" si="2"/>
        <v>-578119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-12376972</v>
      </c>
      <c r="W34" s="39">
        <f t="shared" si="2"/>
        <v>-1568000</v>
      </c>
      <c r="X34" s="39">
        <f t="shared" si="2"/>
        <v>-10808972</v>
      </c>
      <c r="Y34" s="140">
        <f>+IF(W34&lt;&gt;0,+(X34/W34)*100,0)</f>
        <v>689.3477040816326</v>
      </c>
      <c r="Z34" s="40">
        <f>SUM(Z29:Z33)</f>
        <v>-1568000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-4130581</v>
      </c>
      <c r="D36" s="65">
        <f t="shared" si="3"/>
        <v>7381000</v>
      </c>
      <c r="E36" s="66">
        <f t="shared" si="3"/>
        <v>7381000</v>
      </c>
      <c r="F36" s="66">
        <f t="shared" si="3"/>
        <v>1097015</v>
      </c>
      <c r="G36" s="66">
        <f t="shared" si="3"/>
        <v>5205722</v>
      </c>
      <c r="H36" s="66">
        <f t="shared" si="3"/>
        <v>-5251714</v>
      </c>
      <c r="I36" s="66">
        <f t="shared" si="3"/>
        <v>1051023</v>
      </c>
      <c r="J36" s="66">
        <f t="shared" si="3"/>
        <v>974021</v>
      </c>
      <c r="K36" s="66">
        <f t="shared" si="3"/>
        <v>3178717</v>
      </c>
      <c r="L36" s="66">
        <f t="shared" si="3"/>
        <v>-1960997</v>
      </c>
      <c r="M36" s="66">
        <f t="shared" si="3"/>
        <v>2191741</v>
      </c>
      <c r="N36" s="66">
        <f t="shared" si="3"/>
        <v>-1413755</v>
      </c>
      <c r="O36" s="66">
        <f t="shared" si="3"/>
        <v>-1308032</v>
      </c>
      <c r="P36" s="66">
        <f t="shared" si="3"/>
        <v>1250771</v>
      </c>
      <c r="Q36" s="66">
        <f t="shared" si="3"/>
        <v>-1471016</v>
      </c>
      <c r="R36" s="66">
        <f t="shared" si="3"/>
        <v>-1075949</v>
      </c>
      <c r="S36" s="66">
        <f t="shared" si="3"/>
        <v>53800</v>
      </c>
      <c r="T36" s="66">
        <f t="shared" si="3"/>
        <v>-225348</v>
      </c>
      <c r="U36" s="66">
        <f t="shared" si="3"/>
        <v>-1247497</v>
      </c>
      <c r="V36" s="66">
        <f t="shared" si="3"/>
        <v>524251</v>
      </c>
      <c r="W36" s="66">
        <f t="shared" si="3"/>
        <v>7381000</v>
      </c>
      <c r="X36" s="66">
        <f t="shared" si="3"/>
        <v>-6856749</v>
      </c>
      <c r="Y36" s="103">
        <f>+IF(W36&lt;&gt;0,+(X36/W36)*100,0)</f>
        <v>-92.89729034006233</v>
      </c>
      <c r="Z36" s="68">
        <f>+Z15+Z25+Z34</f>
        <v>7381000</v>
      </c>
    </row>
    <row r="37" spans="1:26" ht="13.5">
      <c r="A37" s="225" t="s">
        <v>201</v>
      </c>
      <c r="B37" s="158" t="s">
        <v>95</v>
      </c>
      <c r="C37" s="119">
        <v>-6598284</v>
      </c>
      <c r="D37" s="65">
        <v>950000</v>
      </c>
      <c r="E37" s="66">
        <v>950000</v>
      </c>
      <c r="F37" s="66">
        <v>-4731</v>
      </c>
      <c r="G37" s="66">
        <v>1092284</v>
      </c>
      <c r="H37" s="66">
        <v>6298006</v>
      </c>
      <c r="I37" s="66">
        <v>-4731</v>
      </c>
      <c r="J37" s="66">
        <v>1046292</v>
      </c>
      <c r="K37" s="66">
        <v>2020313</v>
      </c>
      <c r="L37" s="66">
        <v>5199030</v>
      </c>
      <c r="M37" s="66">
        <v>1046292</v>
      </c>
      <c r="N37" s="66">
        <v>3238033</v>
      </c>
      <c r="O37" s="66">
        <v>1824278</v>
      </c>
      <c r="P37" s="66">
        <v>516246</v>
      </c>
      <c r="Q37" s="66">
        <v>3238033</v>
      </c>
      <c r="R37" s="66">
        <v>1767017</v>
      </c>
      <c r="S37" s="66">
        <v>691068</v>
      </c>
      <c r="T37" s="66">
        <v>744868</v>
      </c>
      <c r="U37" s="66">
        <v>1767017</v>
      </c>
      <c r="V37" s="66">
        <v>-4731</v>
      </c>
      <c r="W37" s="66">
        <v>950000</v>
      </c>
      <c r="X37" s="66">
        <v>-954731</v>
      </c>
      <c r="Y37" s="103">
        <v>-100.5</v>
      </c>
      <c r="Z37" s="68">
        <v>950000</v>
      </c>
    </row>
    <row r="38" spans="1:26" ht="13.5">
      <c r="A38" s="243" t="s">
        <v>202</v>
      </c>
      <c r="B38" s="232" t="s">
        <v>95</v>
      </c>
      <c r="C38" s="233">
        <v>-10728865</v>
      </c>
      <c r="D38" s="234">
        <v>8331000</v>
      </c>
      <c r="E38" s="235">
        <v>8331000</v>
      </c>
      <c r="F38" s="235">
        <v>1092284</v>
      </c>
      <c r="G38" s="235">
        <v>6298006</v>
      </c>
      <c r="H38" s="235">
        <v>1046292</v>
      </c>
      <c r="I38" s="235">
        <v>1046292</v>
      </c>
      <c r="J38" s="235">
        <v>2020313</v>
      </c>
      <c r="K38" s="235">
        <v>5199030</v>
      </c>
      <c r="L38" s="235">
        <v>3238033</v>
      </c>
      <c r="M38" s="235">
        <v>3238033</v>
      </c>
      <c r="N38" s="235">
        <v>1824278</v>
      </c>
      <c r="O38" s="235">
        <v>516246</v>
      </c>
      <c r="P38" s="235">
        <v>1767017</v>
      </c>
      <c r="Q38" s="235">
        <v>1767017</v>
      </c>
      <c r="R38" s="235">
        <v>691068</v>
      </c>
      <c r="S38" s="235">
        <v>744868</v>
      </c>
      <c r="T38" s="235">
        <v>519520</v>
      </c>
      <c r="U38" s="235">
        <v>519520</v>
      </c>
      <c r="V38" s="235">
        <v>519520</v>
      </c>
      <c r="W38" s="235">
        <v>8331000</v>
      </c>
      <c r="X38" s="235">
        <v>-7811480</v>
      </c>
      <c r="Y38" s="236">
        <v>-93.76</v>
      </c>
      <c r="Z38" s="237">
        <v>8331000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2011-08-12T16:19:53Z</dcterms:created>
  <dcterms:modified xsi:type="dcterms:W3CDTF">2011-08-12T16:19:53Z</dcterms:modified>
  <cp:category/>
  <cp:version/>
  <cp:contentType/>
  <cp:contentStatus/>
</cp:coreProperties>
</file>