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<sst xmlns="http://schemas.openxmlformats.org/spreadsheetml/2006/main" count="497" uniqueCount="248">
  <si>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Limpopo: Makhuduthamaga(LIM473)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</si>
  <si>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</si>
  <si>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</si>
  <si>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</si>
  <si>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</si>
  <si>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</si>
  <si>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</si>
  <si>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</si>
  <si>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</si>
  <si>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</si>
  <si>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</si>
  <si>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</si>
  <si>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</si>
  <si>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</si>
  <si>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</si>
  <si>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</si>
  <si>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</si>
  <si>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</si>
  <si>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</si>
  <si>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</si>
  <si>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</si>
  <si>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</si>
  <si>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</si>
  <si>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</si>
  <si>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</si>
  <si>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</si>
  <si>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</si>
  <si>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</si>
  <si>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</si>
  <si>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</si>
  <si>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</si>
  <si>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</si>
  <si>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</si>
  <si>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</si>
  <si>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</si>
  <si>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</si>
  <si>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</si>
  <si>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</si>
  <si>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</si>
  <si>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</si>
  <si>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</si>
  <si>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</si>
  <si>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</si>
  <si>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</si>
  <si>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</si>
  <si>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</si>
  <si>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</si>
  <si>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</si>
  <si>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</si>
  <si>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</si>
  <si>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</si>
  <si>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</si>
  <si>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</si>
  <si>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</si>
  <si>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</si>
  <si>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</si>
  <si>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</si>
  <si>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</si>
  <si>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</si>
  <si>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</si>
  <si>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</si>
  <si>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</si>
  <si>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</si>
  <si>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</si>
  <si>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</si>
  <si>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</si>
  <si>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</si>
  <si>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</si>
  <si>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</si>
  <si>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Makhuduthamaga(LIM473)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</si>
  <si>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</si>
  <si>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</si>
  <si>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</si>
  <si>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</si>
  <si>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</si>
  <si>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</si>
  <si>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</si>
  <si>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</si>
  <si>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</si>
  <si>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</si>
  <si>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</si>
  <si>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</si>
  <si>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</si>
  <si>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</si>
  <si>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</si>
  <si>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</si>
  <si>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</si>
  <si>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</si>
  <si>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</si>
  <si>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</si>
  <si>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</si>
  <si>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</si>
  <si>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</si>
  <si>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</si>
  <si>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</si>
  <si>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</si>
  <si>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</si>
  <si>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</si>
  <si>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</si>
  <si>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Makhuduthamaga(LIM473)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</si>
  <si>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</si>
  <si>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</si>
  <si>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</si>
  <si>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</si>
  <si>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</si>
  <si>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</si>
  <si>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</si>
  <si>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</si>
  <si>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</si>
  <si>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</si>
  <si>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</si>
  <si>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</si>
  <si>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</si>
  <si>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</si>
  <si>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</si>
  <si>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</si>
  <si>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</si>
  <si>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</si>
  <si>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</si>
  <si>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</si>
  <si>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</si>
  <si>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</si>
  <si>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</si>
  <si>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</si>
  <si>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</si>
  <si>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</si>
  <si>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</si>
  <si>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</si>
  <si>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</si>
  <si>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</si>
  <si>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</si>
  <si>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</si>
  <si>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Limpopo: Makhuduthamaga(LIM473)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</si>
  <si>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</si>
  <si>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</si>
  <si>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</si>
  <si>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</si>
  <si>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</si>
  <si>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</si>
  <si>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</si>
  <si>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</si>
  <si>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</si>
  <si>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Limpopo: Makhuduthamaga(LIM473)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</si>
  <si>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</si>
  <si>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</si>
  <si>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</si>
  <si>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</si>
  <si>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</si>
  <si>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</si>
  <si>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</si>
  <si>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</si>
  <si>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</si>
  <si>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</si>
  <si>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</si>
  <si>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</si>
  <si>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</si>
  <si>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</si>
  <si>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</si>
  <si>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</si>
  <si>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</si>
  <si>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</si>
  <si>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</si>
  <si>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</si>
  <si>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</si>
  <si>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</si>
  <si>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</si>
  <si>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</si>
  <si>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</si>
  <si>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</si>
  <si>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</si>
  <si>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</si>
  <si>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</si>
  <si>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</si>
  <si>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</si>
  <si>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</si>
  <si>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</si>
  <si>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Makhuduthamaga(LIM473)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</si>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</sst>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17956005</v>
      </c>
      <c r="C5" s="25">
        <v>16100000</v>
      </c>
      <c r="D5" s="26">
        <v>16100000</v>
      </c>
      <c r="E5" s="26">
        <v>2072263</v>
      </c>
      <c r="F5" s="26">
        <v>1909309</v>
      </c>
      <c r="G5" s="26">
        <v>2072263</v>
      </c>
      <c r="H5" s="26">
        <v>6053835</v>
      </c>
      <c r="I5" s="26">
        <v>1894439</v>
      </c>
      <c r="J5" s="26">
        <v>2016630</v>
      </c>
      <c r="K5" s="26">
        <v>2003905</v>
      </c>
      <c r="L5" s="26">
        <v>5914974</v>
      </c>
      <c r="M5" s="26">
        <v>2003905</v>
      </c>
      <c r="N5" s="26">
        <v>2003905</v>
      </c>
      <c r="O5" s="26">
        <v>2003905</v>
      </c>
      <c r="P5" s="26">
        <v>6011715</v>
      </c>
      <c r="Q5" s="26">
        <v>2003905</v>
      </c>
      <c r="R5" s="26">
        <v>2157380</v>
      </c>
      <c r="S5" s="26">
        <v>2409655</v>
      </c>
      <c r="T5" s="26">
        <v>6570940</v>
      </c>
      <c r="U5" s="26">
        <v>24551464</v>
      </c>
      <c r="V5" s="26">
        <v>16100000</v>
      </c>
      <c r="W5" s="26">
        <v>8451464</v>
      </c>
      <c r="X5" s="27">
        <v>52.49</v>
      </c>
      <c r="Y5" s="28">
        <v>16100000</v>
      </c>
    </row>
    <row r="6" spans="1:25" ht="13.5">
      <c r="A6" s="24" t="s">
        <v>31</v>
      </c>
      <c r="B6" s="2">
        <v>0</v>
      </c>
      <c r="C6" s="25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7">
        <v>0</v>
      </c>
      <c r="Y6" s="28">
        <v>0</v>
      </c>
    </row>
    <row r="7" spans="1:25" ht="13.5">
      <c r="A7" s="24" t="s">
        <v>32</v>
      </c>
      <c r="B7" s="2">
        <v>2193884</v>
      </c>
      <c r="C7" s="25">
        <v>2000000</v>
      </c>
      <c r="D7" s="26">
        <v>2000000</v>
      </c>
      <c r="E7" s="26">
        <v>163585</v>
      </c>
      <c r="F7" s="26">
        <v>179047</v>
      </c>
      <c r="G7" s="26">
        <v>186353</v>
      </c>
      <c r="H7" s="26">
        <v>528985</v>
      </c>
      <c r="I7" s="26">
        <v>274790</v>
      </c>
      <c r="J7" s="26">
        <v>309612</v>
      </c>
      <c r="K7" s="26">
        <v>262233</v>
      </c>
      <c r="L7" s="26">
        <v>846635</v>
      </c>
      <c r="M7" s="26">
        <v>286138</v>
      </c>
      <c r="N7" s="26">
        <v>286134</v>
      </c>
      <c r="O7" s="26">
        <v>245060</v>
      </c>
      <c r="P7" s="26">
        <v>817332</v>
      </c>
      <c r="Q7" s="26">
        <v>279359</v>
      </c>
      <c r="R7" s="26">
        <v>288510</v>
      </c>
      <c r="S7" s="26">
        <v>274616</v>
      </c>
      <c r="T7" s="26">
        <v>842485</v>
      </c>
      <c r="U7" s="26">
        <v>3035437</v>
      </c>
      <c r="V7" s="26">
        <v>2000000</v>
      </c>
      <c r="W7" s="26">
        <v>1035437</v>
      </c>
      <c r="X7" s="27">
        <v>51.77</v>
      </c>
      <c r="Y7" s="28">
        <v>2000000</v>
      </c>
    </row>
    <row r="8" spans="1:25" ht="13.5">
      <c r="A8" s="24" t="s">
        <v>33</v>
      </c>
      <c r="B8" s="2">
        <v>117027810</v>
      </c>
      <c r="C8" s="25">
        <v>109588000</v>
      </c>
      <c r="D8" s="26">
        <v>109588000</v>
      </c>
      <c r="E8" s="26">
        <v>46224048</v>
      </c>
      <c r="F8" s="26">
        <v>750000</v>
      </c>
      <c r="G8" s="26">
        <v>0</v>
      </c>
      <c r="H8" s="26">
        <v>46974048</v>
      </c>
      <c r="I8" s="26">
        <v>0</v>
      </c>
      <c r="J8" s="26">
        <v>0</v>
      </c>
      <c r="K8" s="26">
        <v>35779000</v>
      </c>
      <c r="L8" s="26">
        <v>35779000</v>
      </c>
      <c r="M8" s="26">
        <v>0</v>
      </c>
      <c r="N8" s="26">
        <v>0</v>
      </c>
      <c r="O8" s="26">
        <v>31390428</v>
      </c>
      <c r="P8" s="26">
        <v>31390428</v>
      </c>
      <c r="Q8" s="26">
        <v>0</v>
      </c>
      <c r="R8" s="26">
        <v>0</v>
      </c>
      <c r="S8" s="26">
        <v>0</v>
      </c>
      <c r="T8" s="26">
        <v>0</v>
      </c>
      <c r="U8" s="26">
        <v>114143476</v>
      </c>
      <c r="V8" s="26">
        <v>109588000</v>
      </c>
      <c r="W8" s="26">
        <v>4555476</v>
      </c>
      <c r="X8" s="27">
        <v>4.16</v>
      </c>
      <c r="Y8" s="28">
        <v>109588000</v>
      </c>
    </row>
    <row r="9" spans="1:25" ht="13.5">
      <c r="A9" s="24" t="s">
        <v>34</v>
      </c>
      <c r="B9" s="2">
        <v>3658558</v>
      </c>
      <c r="C9" s="25">
        <v>18093300</v>
      </c>
      <c r="D9" s="26">
        <v>18093300</v>
      </c>
      <c r="E9" s="26">
        <v>575664</v>
      </c>
      <c r="F9" s="26">
        <v>519672</v>
      </c>
      <c r="G9" s="26">
        <v>457101</v>
      </c>
      <c r="H9" s="26">
        <v>1552437</v>
      </c>
      <c r="I9" s="26">
        <v>187938</v>
      </c>
      <c r="J9" s="26">
        <v>543241</v>
      </c>
      <c r="K9" s="26">
        <v>231200</v>
      </c>
      <c r="L9" s="26">
        <v>962379</v>
      </c>
      <c r="M9" s="26">
        <v>3051169</v>
      </c>
      <c r="N9" s="26">
        <v>230950</v>
      </c>
      <c r="O9" s="26">
        <v>241555</v>
      </c>
      <c r="P9" s="26">
        <v>3523674</v>
      </c>
      <c r="Q9" s="26">
        <v>326713</v>
      </c>
      <c r="R9" s="26">
        <v>422971</v>
      </c>
      <c r="S9" s="26">
        <v>493985</v>
      </c>
      <c r="T9" s="26">
        <v>1243669</v>
      </c>
      <c r="U9" s="26">
        <v>7282159</v>
      </c>
      <c r="V9" s="26">
        <v>18093300</v>
      </c>
      <c r="W9" s="26">
        <v>-10811141</v>
      </c>
      <c r="X9" s="27">
        <v>-59.75</v>
      </c>
      <c r="Y9" s="28">
        <v>18093300</v>
      </c>
    </row>
    <row r="10" spans="1:25" ht="25.5">
      <c r="A10" s="29" t="s">
        <v>212</v>
      </c>
      <c r="B10" s="30">
        <f>SUM(B5:B9)</f>
        <v>140836257</v>
      </c>
      <c r="C10" s="31">
        <f aca="true" t="shared" si="0" ref="C10:Y10">SUM(C5:C9)</f>
        <v>145781300</v>
      </c>
      <c r="D10" s="32">
        <f t="shared" si="0"/>
        <v>145781300</v>
      </c>
      <c r="E10" s="32">
        <f t="shared" si="0"/>
        <v>49035560</v>
      </c>
      <c r="F10" s="32">
        <f t="shared" si="0"/>
        <v>3358028</v>
      </c>
      <c r="G10" s="32">
        <f t="shared" si="0"/>
        <v>2715717</v>
      </c>
      <c r="H10" s="32">
        <f t="shared" si="0"/>
        <v>55109305</v>
      </c>
      <c r="I10" s="32">
        <f t="shared" si="0"/>
        <v>2357167</v>
      </c>
      <c r="J10" s="32">
        <f t="shared" si="0"/>
        <v>2869483</v>
      </c>
      <c r="K10" s="32">
        <f t="shared" si="0"/>
        <v>38276338</v>
      </c>
      <c r="L10" s="32">
        <f t="shared" si="0"/>
        <v>43502988</v>
      </c>
      <c r="M10" s="32">
        <f t="shared" si="0"/>
        <v>5341212</v>
      </c>
      <c r="N10" s="32">
        <f t="shared" si="0"/>
        <v>2520989</v>
      </c>
      <c r="O10" s="32">
        <f t="shared" si="0"/>
        <v>33880948</v>
      </c>
      <c r="P10" s="32">
        <f t="shared" si="0"/>
        <v>41743149</v>
      </c>
      <c r="Q10" s="32">
        <f t="shared" si="0"/>
        <v>2609977</v>
      </c>
      <c r="R10" s="32">
        <f t="shared" si="0"/>
        <v>2868861</v>
      </c>
      <c r="S10" s="32">
        <f t="shared" si="0"/>
        <v>3178256</v>
      </c>
      <c r="T10" s="32">
        <f t="shared" si="0"/>
        <v>8657094</v>
      </c>
      <c r="U10" s="32">
        <f t="shared" si="0"/>
        <v>149012536</v>
      </c>
      <c r="V10" s="32">
        <f t="shared" si="0"/>
        <v>145781300</v>
      </c>
      <c r="W10" s="32">
        <f t="shared" si="0"/>
        <v>3231236</v>
      </c>
      <c r="X10" s="33">
        <f>+IF(V10&lt;&gt;0,(W10/V10)*100,0)</f>
        <v>2.2164955313198607</v>
      </c>
      <c r="Y10" s="34">
        <f t="shared" si="0"/>
        <v>145781300</v>
      </c>
    </row>
    <row r="11" spans="1:25" ht="13.5">
      <c r="A11" s="24" t="s">
        <v>36</v>
      </c>
      <c r="B11" s="2">
        <v>16821110</v>
      </c>
      <c r="C11" s="25">
        <v>29457878</v>
      </c>
      <c r="D11" s="26">
        <v>29457878</v>
      </c>
      <c r="E11" s="26">
        <v>1919303</v>
      </c>
      <c r="F11" s="26">
        <v>1534883</v>
      </c>
      <c r="G11" s="26">
        <v>1864723</v>
      </c>
      <c r="H11" s="26">
        <v>5318909</v>
      </c>
      <c r="I11" s="26">
        <v>1633235</v>
      </c>
      <c r="J11" s="26">
        <v>1747174</v>
      </c>
      <c r="K11" s="26">
        <v>1776971</v>
      </c>
      <c r="L11" s="26">
        <v>5157380</v>
      </c>
      <c r="M11" s="26">
        <v>1945293</v>
      </c>
      <c r="N11" s="26">
        <v>1756541</v>
      </c>
      <c r="O11" s="26">
        <v>1858288</v>
      </c>
      <c r="P11" s="26">
        <v>5560122</v>
      </c>
      <c r="Q11" s="26">
        <v>1813248</v>
      </c>
      <c r="R11" s="26">
        <v>1825112</v>
      </c>
      <c r="S11" s="26">
        <v>1868395</v>
      </c>
      <c r="T11" s="26">
        <v>5506755</v>
      </c>
      <c r="U11" s="26">
        <v>21543166</v>
      </c>
      <c r="V11" s="26">
        <v>29457878</v>
      </c>
      <c r="W11" s="26">
        <v>-7914712</v>
      </c>
      <c r="X11" s="27">
        <v>-26.87</v>
      </c>
      <c r="Y11" s="28">
        <v>29457878</v>
      </c>
    </row>
    <row r="12" spans="1:25" ht="13.5">
      <c r="A12" s="24" t="s">
        <v>37</v>
      </c>
      <c r="B12" s="2">
        <v>13635664</v>
      </c>
      <c r="C12" s="25">
        <v>14414689</v>
      </c>
      <c r="D12" s="26">
        <v>14414689</v>
      </c>
      <c r="E12" s="26">
        <v>1083410</v>
      </c>
      <c r="F12" s="26">
        <v>1075835</v>
      </c>
      <c r="G12" s="26">
        <v>1069616</v>
      </c>
      <c r="H12" s="26">
        <v>3228861</v>
      </c>
      <c r="I12" s="26">
        <v>1075640</v>
      </c>
      <c r="J12" s="26">
        <v>1092190</v>
      </c>
      <c r="K12" s="26">
        <v>1412506</v>
      </c>
      <c r="L12" s="26">
        <v>3580336</v>
      </c>
      <c r="M12" s="26">
        <v>1120599</v>
      </c>
      <c r="N12" s="26">
        <v>1117561</v>
      </c>
      <c r="O12" s="26">
        <v>1120736</v>
      </c>
      <c r="P12" s="26">
        <v>3358896</v>
      </c>
      <c r="Q12" s="26">
        <v>1129211</v>
      </c>
      <c r="R12" s="26">
        <v>797302</v>
      </c>
      <c r="S12" s="26">
        <v>1368987</v>
      </c>
      <c r="T12" s="26">
        <v>3295500</v>
      </c>
      <c r="U12" s="26">
        <v>13463593</v>
      </c>
      <c r="V12" s="26">
        <v>14414689</v>
      </c>
      <c r="W12" s="26">
        <v>-951096</v>
      </c>
      <c r="X12" s="27">
        <v>-6.6</v>
      </c>
      <c r="Y12" s="28">
        <v>14414689</v>
      </c>
    </row>
    <row r="13" spans="1:25" ht="13.5">
      <c r="A13" s="24" t="s">
        <v>213</v>
      </c>
      <c r="B13" s="2">
        <v>11759596</v>
      </c>
      <c r="C13" s="25">
        <v>0</v>
      </c>
      <c r="D13" s="26">
        <v>0</v>
      </c>
      <c r="E13" s="26">
        <v>0</v>
      </c>
      <c r="F13" s="26">
        <v>0</v>
      </c>
      <c r="G13" s="26">
        <v>45109</v>
      </c>
      <c r="H13" s="26">
        <v>45109</v>
      </c>
      <c r="I13" s="26">
        <v>1014659</v>
      </c>
      <c r="J13" s="26">
        <v>1021680</v>
      </c>
      <c r="K13" s="26">
        <v>1015667</v>
      </c>
      <c r="L13" s="26">
        <v>3052006</v>
      </c>
      <c r="M13" s="26">
        <v>1357800</v>
      </c>
      <c r="N13" s="26">
        <v>1015667</v>
      </c>
      <c r="O13" s="26">
        <v>1015667</v>
      </c>
      <c r="P13" s="26">
        <v>3389134</v>
      </c>
      <c r="Q13" s="26">
        <v>1015667</v>
      </c>
      <c r="R13" s="26">
        <v>1015667</v>
      </c>
      <c r="S13" s="26">
        <v>0</v>
      </c>
      <c r="T13" s="26">
        <v>2031334</v>
      </c>
      <c r="U13" s="26">
        <v>8517583</v>
      </c>
      <c r="V13" s="26">
        <v>0</v>
      </c>
      <c r="W13" s="26">
        <v>8517583</v>
      </c>
      <c r="X13" s="27">
        <v>0</v>
      </c>
      <c r="Y13" s="28">
        <v>0</v>
      </c>
    </row>
    <row r="14" spans="1:25" ht="13.5">
      <c r="A14" s="24" t="s">
        <v>39</v>
      </c>
      <c r="B14" s="2">
        <v>0</v>
      </c>
      <c r="C14" s="25">
        <v>0</v>
      </c>
      <c r="D14" s="26">
        <v>0</v>
      </c>
      <c r="E14" s="26">
        <v>8971</v>
      </c>
      <c r="F14" s="26">
        <v>0</v>
      </c>
      <c r="G14" s="26">
        <v>0</v>
      </c>
      <c r="H14" s="26">
        <v>8971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8971</v>
      </c>
      <c r="V14" s="26">
        <v>0</v>
      </c>
      <c r="W14" s="26">
        <v>8971</v>
      </c>
      <c r="X14" s="27">
        <v>0</v>
      </c>
      <c r="Y14" s="28">
        <v>0</v>
      </c>
    </row>
    <row r="15" spans="1:25" ht="13.5">
      <c r="A15" s="24" t="s">
        <v>40</v>
      </c>
      <c r="B15" s="2">
        <v>0</v>
      </c>
      <c r="C15" s="25">
        <v>0</v>
      </c>
      <c r="D15" s="26">
        <v>0</v>
      </c>
      <c r="E15" s="26">
        <v>0</v>
      </c>
      <c r="F15" s="26">
        <v>0</v>
      </c>
      <c r="G15" s="26">
        <v>11400</v>
      </c>
      <c r="H15" s="26">
        <v>11400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11400</v>
      </c>
      <c r="V15" s="26">
        <v>0</v>
      </c>
      <c r="W15" s="26">
        <v>11400</v>
      </c>
      <c r="X15" s="27">
        <v>0</v>
      </c>
      <c r="Y15" s="28">
        <v>0</v>
      </c>
    </row>
    <row r="16" spans="1:25" ht="13.5">
      <c r="A16" s="35" t="s">
        <v>41</v>
      </c>
      <c r="B16" s="2">
        <v>5874456</v>
      </c>
      <c r="C16" s="25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7">
        <v>0</v>
      </c>
      <c r="Y16" s="28">
        <v>0</v>
      </c>
    </row>
    <row r="17" spans="1:25" ht="13.5">
      <c r="A17" s="24" t="s">
        <v>42</v>
      </c>
      <c r="B17" s="2">
        <v>46473210</v>
      </c>
      <c r="C17" s="25">
        <v>53399699</v>
      </c>
      <c r="D17" s="26">
        <v>53399699</v>
      </c>
      <c r="E17" s="26">
        <v>2355851</v>
      </c>
      <c r="F17" s="26">
        <v>2580213</v>
      </c>
      <c r="G17" s="26">
        <v>2541742</v>
      </c>
      <c r="H17" s="26">
        <v>7477806</v>
      </c>
      <c r="I17" s="26">
        <v>2855465</v>
      </c>
      <c r="J17" s="26">
        <v>2704525</v>
      </c>
      <c r="K17" s="26">
        <v>1888586</v>
      </c>
      <c r="L17" s="26">
        <v>7448576</v>
      </c>
      <c r="M17" s="26">
        <v>2537052</v>
      </c>
      <c r="N17" s="26">
        <v>3286019</v>
      </c>
      <c r="O17" s="26">
        <v>4751535</v>
      </c>
      <c r="P17" s="26">
        <v>10574606</v>
      </c>
      <c r="Q17" s="26">
        <v>4123279</v>
      </c>
      <c r="R17" s="26">
        <v>3438040</v>
      </c>
      <c r="S17" s="26">
        <v>12047409</v>
      </c>
      <c r="T17" s="26">
        <v>19608728</v>
      </c>
      <c r="U17" s="26">
        <v>45109716</v>
      </c>
      <c r="V17" s="26">
        <v>53399699</v>
      </c>
      <c r="W17" s="26">
        <v>-8289983</v>
      </c>
      <c r="X17" s="27">
        <v>-15.52</v>
      </c>
      <c r="Y17" s="28">
        <v>53399699</v>
      </c>
    </row>
    <row r="18" spans="1:25" ht="13.5">
      <c r="A18" s="36" t="s">
        <v>43</v>
      </c>
      <c r="B18" s="37">
        <f>SUM(B11:B17)</f>
        <v>94564036</v>
      </c>
      <c r="C18" s="38">
        <f aca="true" t="shared" si="1" ref="C18:Y18">SUM(C11:C17)</f>
        <v>97272266</v>
      </c>
      <c r="D18" s="39">
        <f t="shared" si="1"/>
        <v>97272266</v>
      </c>
      <c r="E18" s="39">
        <f t="shared" si="1"/>
        <v>5367535</v>
      </c>
      <c r="F18" s="39">
        <f t="shared" si="1"/>
        <v>5190931</v>
      </c>
      <c r="G18" s="39">
        <f t="shared" si="1"/>
        <v>5532590</v>
      </c>
      <c r="H18" s="39">
        <f t="shared" si="1"/>
        <v>16091056</v>
      </c>
      <c r="I18" s="39">
        <f t="shared" si="1"/>
        <v>6578999</v>
      </c>
      <c r="J18" s="39">
        <f t="shared" si="1"/>
        <v>6565569</v>
      </c>
      <c r="K18" s="39">
        <f t="shared" si="1"/>
        <v>6093730</v>
      </c>
      <c r="L18" s="39">
        <f t="shared" si="1"/>
        <v>19238298</v>
      </c>
      <c r="M18" s="39">
        <f t="shared" si="1"/>
        <v>6960744</v>
      </c>
      <c r="N18" s="39">
        <f t="shared" si="1"/>
        <v>7175788</v>
      </c>
      <c r="O18" s="39">
        <f t="shared" si="1"/>
        <v>8746226</v>
      </c>
      <c r="P18" s="39">
        <f t="shared" si="1"/>
        <v>22882758</v>
      </c>
      <c r="Q18" s="39">
        <f t="shared" si="1"/>
        <v>8081405</v>
      </c>
      <c r="R18" s="39">
        <f t="shared" si="1"/>
        <v>7076121</v>
      </c>
      <c r="S18" s="39">
        <f t="shared" si="1"/>
        <v>15284791</v>
      </c>
      <c r="T18" s="39">
        <f t="shared" si="1"/>
        <v>30442317</v>
      </c>
      <c r="U18" s="39">
        <f t="shared" si="1"/>
        <v>88654429</v>
      </c>
      <c r="V18" s="39">
        <f t="shared" si="1"/>
        <v>97272266</v>
      </c>
      <c r="W18" s="39">
        <f t="shared" si="1"/>
        <v>-8617837</v>
      </c>
      <c r="X18" s="33">
        <f>+IF(V18&lt;&gt;0,(W18/V18)*100,0)</f>
        <v>-8.859500610379529</v>
      </c>
      <c r="Y18" s="40">
        <f t="shared" si="1"/>
        <v>97272266</v>
      </c>
    </row>
    <row r="19" spans="1:25" ht="13.5">
      <c r="A19" s="36" t="s">
        <v>44</v>
      </c>
      <c r="B19" s="41">
        <f>+B10-B18</f>
        <v>46272221</v>
      </c>
      <c r="C19" s="42">
        <f aca="true" t="shared" si="2" ref="C19:Y19">+C10-C18</f>
        <v>48509034</v>
      </c>
      <c r="D19" s="43">
        <f t="shared" si="2"/>
        <v>48509034</v>
      </c>
      <c r="E19" s="43">
        <f t="shared" si="2"/>
        <v>43668025</v>
      </c>
      <c r="F19" s="43">
        <f t="shared" si="2"/>
        <v>-1832903</v>
      </c>
      <c r="G19" s="43">
        <f t="shared" si="2"/>
        <v>-2816873</v>
      </c>
      <c r="H19" s="43">
        <f t="shared" si="2"/>
        <v>39018249</v>
      </c>
      <c r="I19" s="43">
        <f t="shared" si="2"/>
        <v>-4221832</v>
      </c>
      <c r="J19" s="43">
        <f t="shared" si="2"/>
        <v>-3696086</v>
      </c>
      <c r="K19" s="43">
        <f t="shared" si="2"/>
        <v>32182608</v>
      </c>
      <c r="L19" s="43">
        <f t="shared" si="2"/>
        <v>24264690</v>
      </c>
      <c r="M19" s="43">
        <f t="shared" si="2"/>
        <v>-1619532</v>
      </c>
      <c r="N19" s="43">
        <f t="shared" si="2"/>
        <v>-4654799</v>
      </c>
      <c r="O19" s="43">
        <f t="shared" si="2"/>
        <v>25134722</v>
      </c>
      <c r="P19" s="43">
        <f t="shared" si="2"/>
        <v>18860391</v>
      </c>
      <c r="Q19" s="43">
        <f t="shared" si="2"/>
        <v>-5471428</v>
      </c>
      <c r="R19" s="43">
        <f t="shared" si="2"/>
        <v>-4207260</v>
      </c>
      <c r="S19" s="43">
        <f t="shared" si="2"/>
        <v>-12106535</v>
      </c>
      <c r="T19" s="43">
        <f t="shared" si="2"/>
        <v>-21785223</v>
      </c>
      <c r="U19" s="43">
        <f t="shared" si="2"/>
        <v>60358107</v>
      </c>
      <c r="V19" s="43">
        <f>IF(D10=D18,0,V10-V18)</f>
        <v>48509034</v>
      </c>
      <c r="W19" s="43">
        <f t="shared" si="2"/>
        <v>11849073</v>
      </c>
      <c r="X19" s="44">
        <f>+IF(V19&lt;&gt;0,(W19/V19)*100,0)</f>
        <v>24.42652846890334</v>
      </c>
      <c r="Y19" s="45">
        <f t="shared" si="2"/>
        <v>48509034</v>
      </c>
    </row>
    <row r="20" spans="1:25" ht="13.5">
      <c r="A20" s="24" t="s">
        <v>45</v>
      </c>
      <c r="B20" s="2">
        <v>0</v>
      </c>
      <c r="C20" s="25">
        <v>28401000</v>
      </c>
      <c r="D20" s="26">
        <v>28401000</v>
      </c>
      <c r="E20" s="26">
        <v>0</v>
      </c>
      <c r="F20" s="26">
        <v>14751000</v>
      </c>
      <c r="G20" s="26">
        <v>0</v>
      </c>
      <c r="H20" s="26">
        <v>14751000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5000000</v>
      </c>
      <c r="P20" s="26">
        <v>5000000</v>
      </c>
      <c r="Q20" s="26">
        <v>0</v>
      </c>
      <c r="R20" s="26">
        <v>0</v>
      </c>
      <c r="S20" s="26">
        <v>0</v>
      </c>
      <c r="T20" s="26">
        <v>0</v>
      </c>
      <c r="U20" s="26">
        <v>19751000</v>
      </c>
      <c r="V20" s="26">
        <v>28401000</v>
      </c>
      <c r="W20" s="26">
        <v>-8650000</v>
      </c>
      <c r="X20" s="27">
        <v>-30.46</v>
      </c>
      <c r="Y20" s="28">
        <v>28401000</v>
      </c>
    </row>
    <row r="21" spans="1:25" ht="13.5">
      <c r="A21" s="24" t="s">
        <v>214</v>
      </c>
      <c r="B21" s="46">
        <v>0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46272221</v>
      </c>
      <c r="C22" s="53">
        <f aca="true" t="shared" si="3" ref="C22:Y22">SUM(C19:C21)</f>
        <v>76910034</v>
      </c>
      <c r="D22" s="54">
        <f t="shared" si="3"/>
        <v>76910034</v>
      </c>
      <c r="E22" s="54">
        <f t="shared" si="3"/>
        <v>43668025</v>
      </c>
      <c r="F22" s="54">
        <f t="shared" si="3"/>
        <v>12918097</v>
      </c>
      <c r="G22" s="54">
        <f t="shared" si="3"/>
        <v>-2816873</v>
      </c>
      <c r="H22" s="54">
        <f t="shared" si="3"/>
        <v>53769249</v>
      </c>
      <c r="I22" s="54">
        <f t="shared" si="3"/>
        <v>-4221832</v>
      </c>
      <c r="J22" s="54">
        <f t="shared" si="3"/>
        <v>-3696086</v>
      </c>
      <c r="K22" s="54">
        <f t="shared" si="3"/>
        <v>32182608</v>
      </c>
      <c r="L22" s="54">
        <f t="shared" si="3"/>
        <v>24264690</v>
      </c>
      <c r="M22" s="54">
        <f t="shared" si="3"/>
        <v>-1619532</v>
      </c>
      <c r="N22" s="54">
        <f t="shared" si="3"/>
        <v>-4654799</v>
      </c>
      <c r="O22" s="54">
        <f t="shared" si="3"/>
        <v>30134722</v>
      </c>
      <c r="P22" s="54">
        <f t="shared" si="3"/>
        <v>23860391</v>
      </c>
      <c r="Q22" s="54">
        <f t="shared" si="3"/>
        <v>-5471428</v>
      </c>
      <c r="R22" s="54">
        <f t="shared" si="3"/>
        <v>-4207260</v>
      </c>
      <c r="S22" s="54">
        <f t="shared" si="3"/>
        <v>-12106535</v>
      </c>
      <c r="T22" s="54">
        <f t="shared" si="3"/>
        <v>-21785223</v>
      </c>
      <c r="U22" s="54">
        <f t="shared" si="3"/>
        <v>80109107</v>
      </c>
      <c r="V22" s="54">
        <f t="shared" si="3"/>
        <v>76910034</v>
      </c>
      <c r="W22" s="54">
        <f t="shared" si="3"/>
        <v>3199073</v>
      </c>
      <c r="X22" s="55">
        <f>+IF(V22&lt;&gt;0,(W22/V22)*100,0)</f>
        <v>4.1595001765309325</v>
      </c>
      <c r="Y22" s="56">
        <f t="shared" si="3"/>
        <v>76910034</v>
      </c>
    </row>
    <row r="23" spans="1:25" ht="13.5">
      <c r="A23" s="57" t="s">
        <v>47</v>
      </c>
      <c r="B23" s="2">
        <v>0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8">
        <v>0</v>
      </c>
    </row>
    <row r="24" spans="1:25" ht="13.5">
      <c r="A24" s="58" t="s">
        <v>48</v>
      </c>
      <c r="B24" s="41">
        <f>SUM(B22:B23)</f>
        <v>46272221</v>
      </c>
      <c r="C24" s="42">
        <f aca="true" t="shared" si="4" ref="C24:Y24">SUM(C22:C23)</f>
        <v>76910034</v>
      </c>
      <c r="D24" s="43">
        <f t="shared" si="4"/>
        <v>76910034</v>
      </c>
      <c r="E24" s="43">
        <f t="shared" si="4"/>
        <v>43668025</v>
      </c>
      <c r="F24" s="43">
        <f t="shared" si="4"/>
        <v>12918097</v>
      </c>
      <c r="G24" s="43">
        <f t="shared" si="4"/>
        <v>-2816873</v>
      </c>
      <c r="H24" s="43">
        <f t="shared" si="4"/>
        <v>53769249</v>
      </c>
      <c r="I24" s="43">
        <f t="shared" si="4"/>
        <v>-4221832</v>
      </c>
      <c r="J24" s="43">
        <f t="shared" si="4"/>
        <v>-3696086</v>
      </c>
      <c r="K24" s="43">
        <f t="shared" si="4"/>
        <v>32182608</v>
      </c>
      <c r="L24" s="43">
        <f t="shared" si="4"/>
        <v>24264690</v>
      </c>
      <c r="M24" s="43">
        <f t="shared" si="4"/>
        <v>-1619532</v>
      </c>
      <c r="N24" s="43">
        <f t="shared" si="4"/>
        <v>-4654799</v>
      </c>
      <c r="O24" s="43">
        <f t="shared" si="4"/>
        <v>30134722</v>
      </c>
      <c r="P24" s="43">
        <f t="shared" si="4"/>
        <v>23860391</v>
      </c>
      <c r="Q24" s="43">
        <f t="shared" si="4"/>
        <v>-5471428</v>
      </c>
      <c r="R24" s="43">
        <f t="shared" si="4"/>
        <v>-4207260</v>
      </c>
      <c r="S24" s="43">
        <f t="shared" si="4"/>
        <v>-12106535</v>
      </c>
      <c r="T24" s="43">
        <f t="shared" si="4"/>
        <v>-21785223</v>
      </c>
      <c r="U24" s="43">
        <f t="shared" si="4"/>
        <v>80109107</v>
      </c>
      <c r="V24" s="43">
        <f t="shared" si="4"/>
        <v>76910034</v>
      </c>
      <c r="W24" s="43">
        <f t="shared" si="4"/>
        <v>3199073</v>
      </c>
      <c r="X24" s="44">
        <f>+IF(V24&lt;&gt;0,(W24/V24)*100,0)</f>
        <v>4.1595001765309325</v>
      </c>
      <c r="Y24" s="45">
        <f t="shared" si="4"/>
        <v>76910034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58482231</v>
      </c>
      <c r="C27" s="65">
        <v>76016831</v>
      </c>
      <c r="D27" s="66">
        <v>76016831</v>
      </c>
      <c r="E27" s="66">
        <v>3333263</v>
      </c>
      <c r="F27" s="66">
        <v>123900</v>
      </c>
      <c r="G27" s="66">
        <v>4176521</v>
      </c>
      <c r="H27" s="66">
        <v>7633684</v>
      </c>
      <c r="I27" s="66">
        <v>363704</v>
      </c>
      <c r="J27" s="66">
        <v>2540089</v>
      </c>
      <c r="K27" s="66">
        <v>3621704</v>
      </c>
      <c r="L27" s="66">
        <v>6525497</v>
      </c>
      <c r="M27" s="66">
        <v>1608191</v>
      </c>
      <c r="N27" s="66">
        <v>2826158</v>
      </c>
      <c r="O27" s="66">
        <v>8172775</v>
      </c>
      <c r="P27" s="66">
        <v>12607124</v>
      </c>
      <c r="Q27" s="66">
        <v>3958097</v>
      </c>
      <c r="R27" s="66">
        <v>7663505</v>
      </c>
      <c r="S27" s="66">
        <v>10214206</v>
      </c>
      <c r="T27" s="66">
        <v>21835808</v>
      </c>
      <c r="U27" s="66">
        <v>48602113</v>
      </c>
      <c r="V27" s="66">
        <v>76016831</v>
      </c>
      <c r="W27" s="66">
        <v>-27414718</v>
      </c>
      <c r="X27" s="67">
        <v>-36.06</v>
      </c>
      <c r="Y27" s="68">
        <v>76016831</v>
      </c>
    </row>
    <row r="28" spans="1:25" ht="13.5">
      <c r="A28" s="69" t="s">
        <v>45</v>
      </c>
      <c r="B28" s="2">
        <v>58482231</v>
      </c>
      <c r="C28" s="25">
        <v>76016831</v>
      </c>
      <c r="D28" s="26">
        <v>76016831</v>
      </c>
      <c r="E28" s="26">
        <v>3333263</v>
      </c>
      <c r="F28" s="26">
        <v>123900</v>
      </c>
      <c r="G28" s="26">
        <v>4240821</v>
      </c>
      <c r="H28" s="26">
        <v>7697984</v>
      </c>
      <c r="I28" s="26">
        <v>363704</v>
      </c>
      <c r="J28" s="26">
        <v>2540089</v>
      </c>
      <c r="K28" s="26">
        <v>3621704</v>
      </c>
      <c r="L28" s="26">
        <v>6525497</v>
      </c>
      <c r="M28" s="26">
        <v>1608191</v>
      </c>
      <c r="N28" s="26">
        <v>2826158</v>
      </c>
      <c r="O28" s="26">
        <v>8172775</v>
      </c>
      <c r="P28" s="26">
        <v>12607124</v>
      </c>
      <c r="Q28" s="26">
        <v>3958097</v>
      </c>
      <c r="R28" s="26">
        <v>7663505</v>
      </c>
      <c r="S28" s="26">
        <v>10214206</v>
      </c>
      <c r="T28" s="26">
        <v>21835808</v>
      </c>
      <c r="U28" s="26">
        <v>48666413</v>
      </c>
      <c r="V28" s="26">
        <v>76016831</v>
      </c>
      <c r="W28" s="26">
        <v>-27350418</v>
      </c>
      <c r="X28" s="27">
        <v>-35.98</v>
      </c>
      <c r="Y28" s="28">
        <v>76016831</v>
      </c>
    </row>
    <row r="29" spans="1:25" ht="13.5">
      <c r="A29" s="24" t="s">
        <v>217</v>
      </c>
      <c r="B29" s="2">
        <v>0</v>
      </c>
      <c r="C29" s="25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7">
        <v>0</v>
      </c>
      <c r="Y29" s="28">
        <v>0</v>
      </c>
    </row>
    <row r="30" spans="1:25" ht="13.5">
      <c r="A30" s="24" t="s">
        <v>51</v>
      </c>
      <c r="B30" s="2">
        <v>0</v>
      </c>
      <c r="C30" s="25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7">
        <v>0</v>
      </c>
      <c r="Y30" s="28">
        <v>0</v>
      </c>
    </row>
    <row r="31" spans="1:25" ht="13.5">
      <c r="A31" s="24" t="s">
        <v>52</v>
      </c>
      <c r="B31" s="2">
        <v>0</v>
      </c>
      <c r="C31" s="25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7">
        <v>0</v>
      </c>
      <c r="Y31" s="28">
        <v>0</v>
      </c>
    </row>
    <row r="32" spans="1:25" ht="13.5">
      <c r="A32" s="36" t="s">
        <v>53</v>
      </c>
      <c r="B32" s="3">
        <f>SUM(B28:B31)</f>
        <v>58482231</v>
      </c>
      <c r="C32" s="65">
        <f aca="true" t="shared" si="5" ref="C32:Y32">SUM(C28:C31)</f>
        <v>76016831</v>
      </c>
      <c r="D32" s="66">
        <f t="shared" si="5"/>
        <v>76016831</v>
      </c>
      <c r="E32" s="66">
        <f t="shared" si="5"/>
        <v>3333263</v>
      </c>
      <c r="F32" s="66">
        <f t="shared" si="5"/>
        <v>123900</v>
      </c>
      <c r="G32" s="66">
        <f t="shared" si="5"/>
        <v>4240821</v>
      </c>
      <c r="H32" s="66">
        <f t="shared" si="5"/>
        <v>7697984</v>
      </c>
      <c r="I32" s="66">
        <f t="shared" si="5"/>
        <v>363704</v>
      </c>
      <c r="J32" s="66">
        <f t="shared" si="5"/>
        <v>2540089</v>
      </c>
      <c r="K32" s="66">
        <f t="shared" si="5"/>
        <v>3621704</v>
      </c>
      <c r="L32" s="66">
        <f t="shared" si="5"/>
        <v>6525497</v>
      </c>
      <c r="M32" s="66">
        <f t="shared" si="5"/>
        <v>1608191</v>
      </c>
      <c r="N32" s="66">
        <f t="shared" si="5"/>
        <v>2826158</v>
      </c>
      <c r="O32" s="66">
        <f t="shared" si="5"/>
        <v>8172775</v>
      </c>
      <c r="P32" s="66">
        <f t="shared" si="5"/>
        <v>12607124</v>
      </c>
      <c r="Q32" s="66">
        <f t="shared" si="5"/>
        <v>3958097</v>
      </c>
      <c r="R32" s="66">
        <f t="shared" si="5"/>
        <v>7663505</v>
      </c>
      <c r="S32" s="66">
        <f t="shared" si="5"/>
        <v>10214206</v>
      </c>
      <c r="T32" s="66">
        <f t="shared" si="5"/>
        <v>21835808</v>
      </c>
      <c r="U32" s="66">
        <f t="shared" si="5"/>
        <v>48666413</v>
      </c>
      <c r="V32" s="66">
        <f t="shared" si="5"/>
        <v>76016831</v>
      </c>
      <c r="W32" s="66">
        <f t="shared" si="5"/>
        <v>-27350418</v>
      </c>
      <c r="X32" s="67">
        <f>+IF(V32&lt;&gt;0,(W32/V32)*100,0)</f>
        <v>-35.97942408306918</v>
      </c>
      <c r="Y32" s="68">
        <f t="shared" si="5"/>
        <v>76016831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90443564</v>
      </c>
      <c r="C35" s="25">
        <v>156321487</v>
      </c>
      <c r="D35" s="26">
        <v>156321487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156321487</v>
      </c>
      <c r="W35" s="26">
        <v>-156321487</v>
      </c>
      <c r="X35" s="27">
        <v>-100</v>
      </c>
      <c r="Y35" s="28">
        <v>156321487</v>
      </c>
    </row>
    <row r="36" spans="1:25" ht="13.5">
      <c r="A36" s="24" t="s">
        <v>56</v>
      </c>
      <c r="B36" s="2">
        <v>158635099</v>
      </c>
      <c r="C36" s="25">
        <v>273442831</v>
      </c>
      <c r="D36" s="26">
        <v>273442831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273442831</v>
      </c>
      <c r="W36" s="26">
        <v>-273442831</v>
      </c>
      <c r="X36" s="27">
        <v>-100</v>
      </c>
      <c r="Y36" s="28">
        <v>273442831</v>
      </c>
    </row>
    <row r="37" spans="1:25" ht="13.5">
      <c r="A37" s="24" t="s">
        <v>57</v>
      </c>
      <c r="B37" s="2">
        <v>24795529</v>
      </c>
      <c r="C37" s="25">
        <v>17923532</v>
      </c>
      <c r="D37" s="26">
        <v>17923532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17923532</v>
      </c>
      <c r="W37" s="26">
        <v>-17923532</v>
      </c>
      <c r="X37" s="27">
        <v>-100</v>
      </c>
      <c r="Y37" s="28">
        <v>17923532</v>
      </c>
    </row>
    <row r="38" spans="1:25" ht="13.5">
      <c r="A38" s="24" t="s">
        <v>58</v>
      </c>
      <c r="B38" s="2">
        <v>0</v>
      </c>
      <c r="C38" s="25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7">
        <v>0</v>
      </c>
      <c r="Y38" s="28">
        <v>0</v>
      </c>
    </row>
    <row r="39" spans="1:25" ht="13.5">
      <c r="A39" s="24" t="s">
        <v>59</v>
      </c>
      <c r="B39" s="2">
        <v>224283134</v>
      </c>
      <c r="C39" s="25">
        <v>411840786</v>
      </c>
      <c r="D39" s="26">
        <v>411840786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411840786</v>
      </c>
      <c r="W39" s="26">
        <v>-411840786</v>
      </c>
      <c r="X39" s="27">
        <v>-100</v>
      </c>
      <c r="Y39" s="28">
        <v>411840786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71302826</v>
      </c>
      <c r="C42" s="25">
        <v>78026256</v>
      </c>
      <c r="D42" s="26">
        <v>78026256</v>
      </c>
      <c r="E42" s="26">
        <v>55584606</v>
      </c>
      <c r="F42" s="26">
        <v>11365417</v>
      </c>
      <c r="G42" s="26">
        <v>-6995337</v>
      </c>
      <c r="H42" s="26">
        <v>59954686</v>
      </c>
      <c r="I42" s="26">
        <v>-6372683</v>
      </c>
      <c r="J42" s="26">
        <v>-6372815</v>
      </c>
      <c r="K42" s="26">
        <v>31079037</v>
      </c>
      <c r="L42" s="26">
        <v>18333539</v>
      </c>
      <c r="M42" s="26">
        <v>-826723</v>
      </c>
      <c r="N42" s="26">
        <v>-6434954</v>
      </c>
      <c r="O42" s="26">
        <v>29532802</v>
      </c>
      <c r="P42" s="26">
        <v>22271125</v>
      </c>
      <c r="Q42" s="26">
        <v>-6636913</v>
      </c>
      <c r="R42" s="26">
        <v>-2707127</v>
      </c>
      <c r="S42" s="26">
        <v>-8883064</v>
      </c>
      <c r="T42" s="26">
        <v>-18227104</v>
      </c>
      <c r="U42" s="26">
        <v>82332246</v>
      </c>
      <c r="V42" s="26">
        <v>78026256</v>
      </c>
      <c r="W42" s="26">
        <v>4305990</v>
      </c>
      <c r="X42" s="27">
        <v>5.52</v>
      </c>
      <c r="Y42" s="28">
        <v>78026256</v>
      </c>
    </row>
    <row r="43" spans="1:25" ht="13.5">
      <c r="A43" s="24" t="s">
        <v>62</v>
      </c>
      <c r="B43" s="2">
        <v>-58482231</v>
      </c>
      <c r="C43" s="25">
        <v>-76016831</v>
      </c>
      <c r="D43" s="26">
        <v>-76016831</v>
      </c>
      <c r="E43" s="26">
        <v>-3372710</v>
      </c>
      <c r="F43" s="26">
        <v>-1318076</v>
      </c>
      <c r="G43" s="26">
        <v>-4451775</v>
      </c>
      <c r="H43" s="26">
        <v>-9142561</v>
      </c>
      <c r="I43" s="26">
        <v>-583884</v>
      </c>
      <c r="J43" s="26">
        <v>-5304623</v>
      </c>
      <c r="K43" s="26">
        <v>-4852482</v>
      </c>
      <c r="L43" s="26">
        <v>-10740989</v>
      </c>
      <c r="M43" s="26">
        <v>-1353356</v>
      </c>
      <c r="N43" s="26">
        <v>-2958802</v>
      </c>
      <c r="O43" s="26">
        <v>-912389</v>
      </c>
      <c r="P43" s="26">
        <v>-5224547</v>
      </c>
      <c r="Q43" s="26">
        <v>-4308776</v>
      </c>
      <c r="R43" s="26">
        <v>-9861008</v>
      </c>
      <c r="S43" s="26">
        <v>-12815887</v>
      </c>
      <c r="T43" s="26">
        <v>-26985671</v>
      </c>
      <c r="U43" s="26">
        <v>-52093768</v>
      </c>
      <c r="V43" s="26">
        <v>-76016831</v>
      </c>
      <c r="W43" s="26">
        <v>23923063</v>
      </c>
      <c r="X43" s="27">
        <v>-31.47</v>
      </c>
      <c r="Y43" s="28">
        <v>-76016831</v>
      </c>
    </row>
    <row r="44" spans="1:25" ht="13.5">
      <c r="A44" s="24" t="s">
        <v>63</v>
      </c>
      <c r="B44" s="2">
        <v>0</v>
      </c>
      <c r="C44" s="25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7">
        <v>0</v>
      </c>
      <c r="Y44" s="28">
        <v>0</v>
      </c>
    </row>
    <row r="45" spans="1:25" ht="13.5">
      <c r="A45" s="36" t="s">
        <v>64</v>
      </c>
      <c r="B45" s="3">
        <v>65178257</v>
      </c>
      <c r="C45" s="65">
        <v>2009425</v>
      </c>
      <c r="D45" s="66">
        <v>2009425</v>
      </c>
      <c r="E45" s="66">
        <v>59203206</v>
      </c>
      <c r="F45" s="66">
        <v>69250547</v>
      </c>
      <c r="G45" s="66">
        <v>57803435</v>
      </c>
      <c r="H45" s="66">
        <v>57803435</v>
      </c>
      <c r="I45" s="66">
        <v>50846868</v>
      </c>
      <c r="J45" s="66">
        <v>39169430</v>
      </c>
      <c r="K45" s="66">
        <v>65395985</v>
      </c>
      <c r="L45" s="66">
        <v>65395985</v>
      </c>
      <c r="M45" s="66">
        <v>63215906</v>
      </c>
      <c r="N45" s="66">
        <v>53822150</v>
      </c>
      <c r="O45" s="66">
        <v>82442563</v>
      </c>
      <c r="P45" s="66">
        <v>82442563</v>
      </c>
      <c r="Q45" s="66">
        <v>71496874</v>
      </c>
      <c r="R45" s="66">
        <v>58928739</v>
      </c>
      <c r="S45" s="66">
        <v>37229788</v>
      </c>
      <c r="T45" s="66">
        <v>37229788</v>
      </c>
      <c r="U45" s="66">
        <v>37229788</v>
      </c>
      <c r="V45" s="66">
        <v>2009425</v>
      </c>
      <c r="W45" s="66">
        <v>35220363</v>
      </c>
      <c r="X45" s="67">
        <v>1752.76</v>
      </c>
      <c r="Y45" s="68">
        <v>2009425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2407671</v>
      </c>
      <c r="C49" s="95">
        <v>1997390</v>
      </c>
      <c r="D49" s="20">
        <v>1828755</v>
      </c>
      <c r="E49" s="20">
        <v>0</v>
      </c>
      <c r="F49" s="20">
        <v>0</v>
      </c>
      <c r="G49" s="20">
        <v>0</v>
      </c>
      <c r="H49" s="20">
        <v>1828755</v>
      </c>
      <c r="I49" s="20">
        <v>0</v>
      </c>
      <c r="J49" s="20">
        <v>0</v>
      </c>
      <c r="K49" s="20">
        <v>0</v>
      </c>
      <c r="L49" s="20">
        <v>30761330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38823901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7016144</v>
      </c>
      <c r="C51" s="95">
        <v>0</v>
      </c>
      <c r="D51" s="20">
        <v>0</v>
      </c>
      <c r="E51" s="20">
        <v>0</v>
      </c>
      <c r="F51" s="20">
        <v>0</v>
      </c>
      <c r="G51" s="20">
        <v>0</v>
      </c>
      <c r="H51" s="20">
        <v>35857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7052001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140836257</v>
      </c>
      <c r="D5" s="120">
        <f t="shared" si="0"/>
        <v>174182300</v>
      </c>
      <c r="E5" s="66">
        <f t="shared" si="0"/>
        <v>174182300</v>
      </c>
      <c r="F5" s="66">
        <f t="shared" si="0"/>
        <v>49035560</v>
      </c>
      <c r="G5" s="66">
        <f t="shared" si="0"/>
        <v>18109028</v>
      </c>
      <c r="H5" s="66">
        <f t="shared" si="0"/>
        <v>2715717</v>
      </c>
      <c r="I5" s="66">
        <f t="shared" si="0"/>
        <v>69860305</v>
      </c>
      <c r="J5" s="66">
        <f t="shared" si="0"/>
        <v>2357167</v>
      </c>
      <c r="K5" s="66">
        <f t="shared" si="0"/>
        <v>2869483</v>
      </c>
      <c r="L5" s="66">
        <f t="shared" si="0"/>
        <v>38276338</v>
      </c>
      <c r="M5" s="66">
        <f t="shared" si="0"/>
        <v>43502988</v>
      </c>
      <c r="N5" s="66">
        <f t="shared" si="0"/>
        <v>5341212</v>
      </c>
      <c r="O5" s="66">
        <f t="shared" si="0"/>
        <v>2520989</v>
      </c>
      <c r="P5" s="66">
        <f t="shared" si="0"/>
        <v>38880948</v>
      </c>
      <c r="Q5" s="66">
        <f t="shared" si="0"/>
        <v>46743149</v>
      </c>
      <c r="R5" s="66">
        <f t="shared" si="0"/>
        <v>2609977</v>
      </c>
      <c r="S5" s="66">
        <f t="shared" si="0"/>
        <v>2868861</v>
      </c>
      <c r="T5" s="66">
        <f t="shared" si="0"/>
        <v>3178256</v>
      </c>
      <c r="U5" s="66">
        <f t="shared" si="0"/>
        <v>8657094</v>
      </c>
      <c r="V5" s="66">
        <f t="shared" si="0"/>
        <v>168763536</v>
      </c>
      <c r="W5" s="66">
        <f t="shared" si="0"/>
        <v>174182300</v>
      </c>
      <c r="X5" s="66">
        <f t="shared" si="0"/>
        <v>-5418764</v>
      </c>
      <c r="Y5" s="103">
        <f>+IF(W5&lt;&gt;0,+(X5/W5)*100,0)</f>
        <v>-3.110972814114867</v>
      </c>
      <c r="Z5" s="119">
        <f>SUM(Z6:Z8)</f>
        <v>174182300</v>
      </c>
    </row>
    <row r="6" spans="1:26" ht="13.5">
      <c r="A6" s="104" t="s">
        <v>74</v>
      </c>
      <c r="B6" s="102"/>
      <c r="C6" s="121"/>
      <c r="D6" s="122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106">
        <v>0</v>
      </c>
      <c r="Z6" s="121"/>
    </row>
    <row r="7" spans="1:26" ht="13.5">
      <c r="A7" s="104" t="s">
        <v>75</v>
      </c>
      <c r="B7" s="102"/>
      <c r="C7" s="123">
        <v>140836257</v>
      </c>
      <c r="D7" s="124">
        <v>174182300</v>
      </c>
      <c r="E7" s="125">
        <v>174182300</v>
      </c>
      <c r="F7" s="125">
        <v>49035560</v>
      </c>
      <c r="G7" s="125">
        <v>18109028</v>
      </c>
      <c r="H7" s="125">
        <v>2715717</v>
      </c>
      <c r="I7" s="125">
        <v>69860305</v>
      </c>
      <c r="J7" s="125">
        <v>2357167</v>
      </c>
      <c r="K7" s="125">
        <v>2869483</v>
      </c>
      <c r="L7" s="125">
        <v>38276338</v>
      </c>
      <c r="M7" s="125">
        <v>43502988</v>
      </c>
      <c r="N7" s="125">
        <v>5341212</v>
      </c>
      <c r="O7" s="125">
        <v>2520989</v>
      </c>
      <c r="P7" s="125">
        <v>38880948</v>
      </c>
      <c r="Q7" s="125">
        <v>46743149</v>
      </c>
      <c r="R7" s="125">
        <v>2609977</v>
      </c>
      <c r="S7" s="125">
        <v>2868861</v>
      </c>
      <c r="T7" s="125">
        <v>3178256</v>
      </c>
      <c r="U7" s="125">
        <v>8657094</v>
      </c>
      <c r="V7" s="125">
        <v>168763536</v>
      </c>
      <c r="W7" s="125">
        <v>174182300</v>
      </c>
      <c r="X7" s="125">
        <v>-5418764</v>
      </c>
      <c r="Y7" s="107">
        <v>-3.11</v>
      </c>
      <c r="Z7" s="123">
        <v>174182300</v>
      </c>
    </row>
    <row r="8" spans="1:26" ht="13.5">
      <c r="A8" s="104" t="s">
        <v>76</v>
      </c>
      <c r="B8" s="102"/>
      <c r="C8" s="121"/>
      <c r="D8" s="122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>
        <v>0</v>
      </c>
      <c r="Z8" s="121"/>
    </row>
    <row r="9" spans="1:26" ht="13.5">
      <c r="A9" s="101" t="s">
        <v>77</v>
      </c>
      <c r="B9" s="102"/>
      <c r="C9" s="119">
        <f aca="true" t="shared" si="1" ref="C9:X9">SUM(C10:C14)</f>
        <v>0</v>
      </c>
      <c r="D9" s="120">
        <f t="shared" si="1"/>
        <v>0</v>
      </c>
      <c r="E9" s="66">
        <f t="shared" si="1"/>
        <v>0</v>
      </c>
      <c r="F9" s="66">
        <f t="shared" si="1"/>
        <v>0</v>
      </c>
      <c r="G9" s="66">
        <f t="shared" si="1"/>
        <v>0</v>
      </c>
      <c r="H9" s="66">
        <f t="shared" si="1"/>
        <v>0</v>
      </c>
      <c r="I9" s="66">
        <f t="shared" si="1"/>
        <v>0</v>
      </c>
      <c r="J9" s="66">
        <f t="shared" si="1"/>
        <v>0</v>
      </c>
      <c r="K9" s="66">
        <f t="shared" si="1"/>
        <v>0</v>
      </c>
      <c r="L9" s="66">
        <f t="shared" si="1"/>
        <v>0</v>
      </c>
      <c r="M9" s="66">
        <f t="shared" si="1"/>
        <v>0</v>
      </c>
      <c r="N9" s="66">
        <f t="shared" si="1"/>
        <v>0</v>
      </c>
      <c r="O9" s="66">
        <f t="shared" si="1"/>
        <v>0</v>
      </c>
      <c r="P9" s="66">
        <f t="shared" si="1"/>
        <v>0</v>
      </c>
      <c r="Q9" s="66">
        <f t="shared" si="1"/>
        <v>0</v>
      </c>
      <c r="R9" s="66">
        <f t="shared" si="1"/>
        <v>0</v>
      </c>
      <c r="S9" s="66">
        <f t="shared" si="1"/>
        <v>0</v>
      </c>
      <c r="T9" s="66">
        <f t="shared" si="1"/>
        <v>0</v>
      </c>
      <c r="U9" s="66">
        <f t="shared" si="1"/>
        <v>0</v>
      </c>
      <c r="V9" s="66">
        <f t="shared" si="1"/>
        <v>0</v>
      </c>
      <c r="W9" s="66">
        <f t="shared" si="1"/>
        <v>0</v>
      </c>
      <c r="X9" s="66">
        <f t="shared" si="1"/>
        <v>0</v>
      </c>
      <c r="Y9" s="103">
        <f>+IF(W9&lt;&gt;0,+(X9/W9)*100,0)</f>
        <v>0</v>
      </c>
      <c r="Z9" s="119">
        <f>SUM(Z10:Z14)</f>
        <v>0</v>
      </c>
    </row>
    <row r="10" spans="1:26" ht="13.5">
      <c r="A10" s="104" t="s">
        <v>78</v>
      </c>
      <c r="B10" s="102"/>
      <c r="C10" s="121"/>
      <c r="D10" s="122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>
        <v>0</v>
      </c>
      <c r="Z10" s="121"/>
    </row>
    <row r="11" spans="1:26" ht="13.5">
      <c r="A11" s="104" t="s">
        <v>79</v>
      </c>
      <c r="B11" s="102"/>
      <c r="C11" s="121"/>
      <c r="D11" s="12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>
        <v>0</v>
      </c>
      <c r="Z11" s="121"/>
    </row>
    <row r="12" spans="1:26" ht="13.5">
      <c r="A12" s="104" t="s">
        <v>80</v>
      </c>
      <c r="B12" s="102"/>
      <c r="C12" s="121"/>
      <c r="D12" s="122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106">
        <v>0</v>
      </c>
      <c r="Z12" s="121"/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>
        <v>0</v>
      </c>
      <c r="Z13" s="121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>
        <v>0</v>
      </c>
      <c r="Z14" s="123"/>
    </row>
    <row r="15" spans="1:26" ht="13.5">
      <c r="A15" s="101" t="s">
        <v>83</v>
      </c>
      <c r="B15" s="108"/>
      <c r="C15" s="119">
        <f aca="true" t="shared" si="2" ref="C15:X15">SUM(C16:C18)</f>
        <v>0</v>
      </c>
      <c r="D15" s="120">
        <f t="shared" si="2"/>
        <v>0</v>
      </c>
      <c r="E15" s="66">
        <f t="shared" si="2"/>
        <v>0</v>
      </c>
      <c r="F15" s="66">
        <f t="shared" si="2"/>
        <v>0</v>
      </c>
      <c r="G15" s="66">
        <f t="shared" si="2"/>
        <v>0</v>
      </c>
      <c r="H15" s="66">
        <f t="shared" si="2"/>
        <v>0</v>
      </c>
      <c r="I15" s="66">
        <f t="shared" si="2"/>
        <v>0</v>
      </c>
      <c r="J15" s="66">
        <f t="shared" si="2"/>
        <v>0</v>
      </c>
      <c r="K15" s="66">
        <f t="shared" si="2"/>
        <v>0</v>
      </c>
      <c r="L15" s="66">
        <f t="shared" si="2"/>
        <v>0</v>
      </c>
      <c r="M15" s="66">
        <f t="shared" si="2"/>
        <v>0</v>
      </c>
      <c r="N15" s="66">
        <f t="shared" si="2"/>
        <v>0</v>
      </c>
      <c r="O15" s="66">
        <f t="shared" si="2"/>
        <v>0</v>
      </c>
      <c r="P15" s="66">
        <f t="shared" si="2"/>
        <v>0</v>
      </c>
      <c r="Q15" s="66">
        <f t="shared" si="2"/>
        <v>0</v>
      </c>
      <c r="R15" s="66">
        <f t="shared" si="2"/>
        <v>0</v>
      </c>
      <c r="S15" s="66">
        <f t="shared" si="2"/>
        <v>0</v>
      </c>
      <c r="T15" s="66">
        <f t="shared" si="2"/>
        <v>0</v>
      </c>
      <c r="U15" s="66">
        <f t="shared" si="2"/>
        <v>0</v>
      </c>
      <c r="V15" s="66">
        <f t="shared" si="2"/>
        <v>0</v>
      </c>
      <c r="W15" s="66">
        <f t="shared" si="2"/>
        <v>0</v>
      </c>
      <c r="X15" s="66">
        <f t="shared" si="2"/>
        <v>0</v>
      </c>
      <c r="Y15" s="103">
        <f>+IF(W15&lt;&gt;0,+(X15/W15)*100,0)</f>
        <v>0</v>
      </c>
      <c r="Z15" s="119">
        <f>SUM(Z16:Z18)</f>
        <v>0</v>
      </c>
    </row>
    <row r="16" spans="1:26" ht="13.5">
      <c r="A16" s="104" t="s">
        <v>84</v>
      </c>
      <c r="B16" s="102"/>
      <c r="C16" s="121"/>
      <c r="D16" s="122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>
        <v>0</v>
      </c>
      <c r="Z16" s="121"/>
    </row>
    <row r="17" spans="1:26" ht="13.5">
      <c r="A17" s="104" t="s">
        <v>85</v>
      </c>
      <c r="B17" s="102"/>
      <c r="C17" s="121"/>
      <c r="D17" s="122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>
        <v>0</v>
      </c>
      <c r="Z17" s="121"/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>
        <v>0</v>
      </c>
      <c r="Z18" s="121"/>
    </row>
    <row r="19" spans="1:26" ht="13.5">
      <c r="A19" s="101" t="s">
        <v>87</v>
      </c>
      <c r="B19" s="108"/>
      <c r="C19" s="119">
        <f aca="true" t="shared" si="3" ref="C19:X19">SUM(C20:C23)</f>
        <v>0</v>
      </c>
      <c r="D19" s="120">
        <f t="shared" si="3"/>
        <v>0</v>
      </c>
      <c r="E19" s="66">
        <f t="shared" si="3"/>
        <v>0</v>
      </c>
      <c r="F19" s="66">
        <f t="shared" si="3"/>
        <v>0</v>
      </c>
      <c r="G19" s="66">
        <f t="shared" si="3"/>
        <v>0</v>
      </c>
      <c r="H19" s="66">
        <f t="shared" si="3"/>
        <v>0</v>
      </c>
      <c r="I19" s="66">
        <f t="shared" si="3"/>
        <v>0</v>
      </c>
      <c r="J19" s="66">
        <f t="shared" si="3"/>
        <v>0</v>
      </c>
      <c r="K19" s="66">
        <f t="shared" si="3"/>
        <v>0</v>
      </c>
      <c r="L19" s="66">
        <f t="shared" si="3"/>
        <v>0</v>
      </c>
      <c r="M19" s="66">
        <f t="shared" si="3"/>
        <v>0</v>
      </c>
      <c r="N19" s="66">
        <f t="shared" si="3"/>
        <v>0</v>
      </c>
      <c r="O19" s="66">
        <f t="shared" si="3"/>
        <v>0</v>
      </c>
      <c r="P19" s="66">
        <f t="shared" si="3"/>
        <v>0</v>
      </c>
      <c r="Q19" s="66">
        <f t="shared" si="3"/>
        <v>0</v>
      </c>
      <c r="R19" s="66">
        <f t="shared" si="3"/>
        <v>0</v>
      </c>
      <c r="S19" s="66">
        <f t="shared" si="3"/>
        <v>0</v>
      </c>
      <c r="T19" s="66">
        <f t="shared" si="3"/>
        <v>0</v>
      </c>
      <c r="U19" s="66">
        <f t="shared" si="3"/>
        <v>0</v>
      </c>
      <c r="V19" s="66">
        <f t="shared" si="3"/>
        <v>0</v>
      </c>
      <c r="W19" s="66">
        <f t="shared" si="3"/>
        <v>0</v>
      </c>
      <c r="X19" s="66">
        <f t="shared" si="3"/>
        <v>0</v>
      </c>
      <c r="Y19" s="103">
        <f>+IF(W19&lt;&gt;0,+(X19/W19)*100,0)</f>
        <v>0</v>
      </c>
      <c r="Z19" s="119">
        <f>SUM(Z20:Z23)</f>
        <v>0</v>
      </c>
    </row>
    <row r="20" spans="1:26" ht="13.5">
      <c r="A20" s="104" t="s">
        <v>88</v>
      </c>
      <c r="B20" s="102"/>
      <c r="C20" s="121"/>
      <c r="D20" s="122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>
        <v>0</v>
      </c>
      <c r="Z20" s="121"/>
    </row>
    <row r="21" spans="1:26" ht="13.5">
      <c r="A21" s="104" t="s">
        <v>89</v>
      </c>
      <c r="B21" s="102"/>
      <c r="C21" s="121"/>
      <c r="D21" s="122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>
        <v>0</v>
      </c>
      <c r="Z21" s="121"/>
    </row>
    <row r="22" spans="1:26" ht="13.5">
      <c r="A22" s="104" t="s">
        <v>90</v>
      </c>
      <c r="B22" s="102"/>
      <c r="C22" s="123"/>
      <c r="D22" s="124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07">
        <v>0</v>
      </c>
      <c r="Z22" s="123"/>
    </row>
    <row r="23" spans="1:26" ht="13.5">
      <c r="A23" s="104" t="s">
        <v>91</v>
      </c>
      <c r="B23" s="102"/>
      <c r="C23" s="121"/>
      <c r="D23" s="12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>
        <v>0</v>
      </c>
      <c r="Z23" s="121"/>
    </row>
    <row r="24" spans="1:26" ht="13.5">
      <c r="A24" s="101" t="s">
        <v>92</v>
      </c>
      <c r="B24" s="108" t="s">
        <v>93</v>
      </c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>
        <v>0</v>
      </c>
      <c r="Z24" s="119"/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140836257</v>
      </c>
      <c r="D25" s="139">
        <f t="shared" si="4"/>
        <v>174182300</v>
      </c>
      <c r="E25" s="39">
        <f t="shared" si="4"/>
        <v>174182300</v>
      </c>
      <c r="F25" s="39">
        <f t="shared" si="4"/>
        <v>49035560</v>
      </c>
      <c r="G25" s="39">
        <f t="shared" si="4"/>
        <v>18109028</v>
      </c>
      <c r="H25" s="39">
        <f t="shared" si="4"/>
        <v>2715717</v>
      </c>
      <c r="I25" s="39">
        <f t="shared" si="4"/>
        <v>69860305</v>
      </c>
      <c r="J25" s="39">
        <f t="shared" si="4"/>
        <v>2357167</v>
      </c>
      <c r="K25" s="39">
        <f t="shared" si="4"/>
        <v>2869483</v>
      </c>
      <c r="L25" s="39">
        <f t="shared" si="4"/>
        <v>38276338</v>
      </c>
      <c r="M25" s="39">
        <f t="shared" si="4"/>
        <v>43502988</v>
      </c>
      <c r="N25" s="39">
        <f t="shared" si="4"/>
        <v>5341212</v>
      </c>
      <c r="O25" s="39">
        <f t="shared" si="4"/>
        <v>2520989</v>
      </c>
      <c r="P25" s="39">
        <f t="shared" si="4"/>
        <v>38880948</v>
      </c>
      <c r="Q25" s="39">
        <f t="shared" si="4"/>
        <v>46743149</v>
      </c>
      <c r="R25" s="39">
        <f t="shared" si="4"/>
        <v>2609977</v>
      </c>
      <c r="S25" s="39">
        <f t="shared" si="4"/>
        <v>2868861</v>
      </c>
      <c r="T25" s="39">
        <f t="shared" si="4"/>
        <v>3178256</v>
      </c>
      <c r="U25" s="39">
        <f t="shared" si="4"/>
        <v>8657094</v>
      </c>
      <c r="V25" s="39">
        <f t="shared" si="4"/>
        <v>168763536</v>
      </c>
      <c r="W25" s="39">
        <f t="shared" si="4"/>
        <v>174182300</v>
      </c>
      <c r="X25" s="39">
        <f t="shared" si="4"/>
        <v>-5418764</v>
      </c>
      <c r="Y25" s="140">
        <f>+IF(W25&lt;&gt;0,+(X25/W25)*100,0)</f>
        <v>-3.110972814114867</v>
      </c>
      <c r="Z25" s="138">
        <f>+Z5+Z9+Z15+Z19+Z24</f>
        <v>174182300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94564036</v>
      </c>
      <c r="D28" s="120">
        <f t="shared" si="5"/>
        <v>73370091</v>
      </c>
      <c r="E28" s="66">
        <f t="shared" si="5"/>
        <v>73370091</v>
      </c>
      <c r="F28" s="66">
        <f t="shared" si="5"/>
        <v>4217465</v>
      </c>
      <c r="G28" s="66">
        <f t="shared" si="5"/>
        <v>4207519</v>
      </c>
      <c r="H28" s="66">
        <f t="shared" si="5"/>
        <v>4137623</v>
      </c>
      <c r="I28" s="66">
        <f t="shared" si="5"/>
        <v>12562607</v>
      </c>
      <c r="J28" s="66">
        <f t="shared" si="5"/>
        <v>4890998</v>
      </c>
      <c r="K28" s="66">
        <f t="shared" si="5"/>
        <v>4980368</v>
      </c>
      <c r="L28" s="66">
        <f t="shared" si="5"/>
        <v>4552987</v>
      </c>
      <c r="M28" s="66">
        <f t="shared" si="5"/>
        <v>14424353</v>
      </c>
      <c r="N28" s="66">
        <f t="shared" si="5"/>
        <v>4934404</v>
      </c>
      <c r="O28" s="66">
        <f t="shared" si="5"/>
        <v>5526879</v>
      </c>
      <c r="P28" s="66">
        <f t="shared" si="5"/>
        <v>6415032</v>
      </c>
      <c r="Q28" s="66">
        <f t="shared" si="5"/>
        <v>16876315</v>
      </c>
      <c r="R28" s="66">
        <f t="shared" si="5"/>
        <v>4821845</v>
      </c>
      <c r="S28" s="66">
        <f t="shared" si="5"/>
        <v>4841685</v>
      </c>
      <c r="T28" s="66">
        <f t="shared" si="5"/>
        <v>5996741</v>
      </c>
      <c r="U28" s="66">
        <f t="shared" si="5"/>
        <v>15660271</v>
      </c>
      <c r="V28" s="66">
        <f t="shared" si="5"/>
        <v>59523546</v>
      </c>
      <c r="W28" s="66">
        <f t="shared" si="5"/>
        <v>73370091</v>
      </c>
      <c r="X28" s="66">
        <f t="shared" si="5"/>
        <v>-13846545</v>
      </c>
      <c r="Y28" s="103">
        <f>+IF(W28&lt;&gt;0,+(X28/W28)*100,0)</f>
        <v>-18.872192757672877</v>
      </c>
      <c r="Z28" s="119">
        <f>SUM(Z29:Z31)</f>
        <v>73370091</v>
      </c>
    </row>
    <row r="29" spans="1:26" ht="13.5">
      <c r="A29" s="104" t="s">
        <v>74</v>
      </c>
      <c r="B29" s="102"/>
      <c r="C29" s="121"/>
      <c r="D29" s="122">
        <v>35575199</v>
      </c>
      <c r="E29" s="26">
        <v>35575199</v>
      </c>
      <c r="F29" s="26">
        <v>1964809</v>
      </c>
      <c r="G29" s="26">
        <v>1733236</v>
      </c>
      <c r="H29" s="26">
        <v>1711008</v>
      </c>
      <c r="I29" s="26">
        <v>5409053</v>
      </c>
      <c r="J29" s="26">
        <v>1882567</v>
      </c>
      <c r="K29" s="26">
        <v>1776404</v>
      </c>
      <c r="L29" s="26">
        <v>2259178</v>
      </c>
      <c r="M29" s="26">
        <v>5918149</v>
      </c>
      <c r="N29" s="26">
        <v>1876858</v>
      </c>
      <c r="O29" s="26">
        <v>1897612</v>
      </c>
      <c r="P29" s="26">
        <v>2990237</v>
      </c>
      <c r="Q29" s="26">
        <v>6764707</v>
      </c>
      <c r="R29" s="26">
        <v>2085674</v>
      </c>
      <c r="S29" s="26">
        <v>1842644</v>
      </c>
      <c r="T29" s="26">
        <v>3663124</v>
      </c>
      <c r="U29" s="26">
        <v>7591442</v>
      </c>
      <c r="V29" s="26">
        <v>25683351</v>
      </c>
      <c r="W29" s="26">
        <v>35575199</v>
      </c>
      <c r="X29" s="26">
        <v>-9891848</v>
      </c>
      <c r="Y29" s="106">
        <v>-27.81</v>
      </c>
      <c r="Z29" s="121">
        <v>35575199</v>
      </c>
    </row>
    <row r="30" spans="1:26" ht="13.5">
      <c r="A30" s="104" t="s">
        <v>75</v>
      </c>
      <c r="B30" s="102"/>
      <c r="C30" s="123">
        <v>94564036</v>
      </c>
      <c r="D30" s="124">
        <v>16800270</v>
      </c>
      <c r="E30" s="125">
        <v>16800270</v>
      </c>
      <c r="F30" s="125">
        <v>1103067</v>
      </c>
      <c r="G30" s="125">
        <v>1166716</v>
      </c>
      <c r="H30" s="125">
        <v>970828</v>
      </c>
      <c r="I30" s="125">
        <v>3240611</v>
      </c>
      <c r="J30" s="125">
        <v>1509849</v>
      </c>
      <c r="K30" s="125">
        <v>1367105</v>
      </c>
      <c r="L30" s="125">
        <v>1317100</v>
      </c>
      <c r="M30" s="125">
        <v>4194054</v>
      </c>
      <c r="N30" s="125">
        <v>1557579</v>
      </c>
      <c r="O30" s="125">
        <v>1551818</v>
      </c>
      <c r="P30" s="125">
        <v>1813581</v>
      </c>
      <c r="Q30" s="125">
        <v>4922978</v>
      </c>
      <c r="R30" s="125">
        <v>1338026</v>
      </c>
      <c r="S30" s="125">
        <v>1313691</v>
      </c>
      <c r="T30" s="125">
        <v>733787</v>
      </c>
      <c r="U30" s="125">
        <v>3385504</v>
      </c>
      <c r="V30" s="125">
        <v>15743147</v>
      </c>
      <c r="W30" s="125">
        <v>16800270</v>
      </c>
      <c r="X30" s="125">
        <v>-1057123</v>
      </c>
      <c r="Y30" s="107">
        <v>-6.29</v>
      </c>
      <c r="Z30" s="123">
        <v>16800270</v>
      </c>
    </row>
    <row r="31" spans="1:26" ht="13.5">
      <c r="A31" s="104" t="s">
        <v>76</v>
      </c>
      <c r="B31" s="102"/>
      <c r="C31" s="121"/>
      <c r="D31" s="122">
        <v>20994622</v>
      </c>
      <c r="E31" s="26">
        <v>20994622</v>
      </c>
      <c r="F31" s="26">
        <v>1149589</v>
      </c>
      <c r="G31" s="26">
        <v>1307567</v>
      </c>
      <c r="H31" s="26">
        <v>1455787</v>
      </c>
      <c r="I31" s="26">
        <v>3912943</v>
      </c>
      <c r="J31" s="26">
        <v>1498582</v>
      </c>
      <c r="K31" s="26">
        <v>1836859</v>
      </c>
      <c r="L31" s="26">
        <v>976709</v>
      </c>
      <c r="M31" s="26">
        <v>4312150</v>
      </c>
      <c r="N31" s="26">
        <v>1499967</v>
      </c>
      <c r="O31" s="26">
        <v>2077449</v>
      </c>
      <c r="P31" s="26">
        <v>1611214</v>
      </c>
      <c r="Q31" s="26">
        <v>5188630</v>
      </c>
      <c r="R31" s="26">
        <v>1398145</v>
      </c>
      <c r="S31" s="26">
        <v>1685350</v>
      </c>
      <c r="T31" s="26">
        <v>1599830</v>
      </c>
      <c r="U31" s="26">
        <v>4683325</v>
      </c>
      <c r="V31" s="26">
        <v>18097048</v>
      </c>
      <c r="W31" s="26">
        <v>20994622</v>
      </c>
      <c r="X31" s="26">
        <v>-2897574</v>
      </c>
      <c r="Y31" s="106">
        <v>-13.8</v>
      </c>
      <c r="Z31" s="121">
        <v>20994622</v>
      </c>
    </row>
    <row r="32" spans="1:26" ht="13.5">
      <c r="A32" s="101" t="s">
        <v>77</v>
      </c>
      <c r="B32" s="102"/>
      <c r="C32" s="119">
        <f aca="true" t="shared" si="6" ref="C32:X32">SUM(C33:C37)</f>
        <v>0</v>
      </c>
      <c r="D32" s="120">
        <f t="shared" si="6"/>
        <v>13636432</v>
      </c>
      <c r="E32" s="66">
        <f t="shared" si="6"/>
        <v>13636432</v>
      </c>
      <c r="F32" s="66">
        <f t="shared" si="6"/>
        <v>318184</v>
      </c>
      <c r="G32" s="66">
        <f t="shared" si="6"/>
        <v>508697</v>
      </c>
      <c r="H32" s="66">
        <f t="shared" si="6"/>
        <v>408763</v>
      </c>
      <c r="I32" s="66">
        <f t="shared" si="6"/>
        <v>1235644</v>
      </c>
      <c r="J32" s="66">
        <f t="shared" si="6"/>
        <v>407662</v>
      </c>
      <c r="K32" s="66">
        <f t="shared" si="6"/>
        <v>434608</v>
      </c>
      <c r="L32" s="66">
        <f t="shared" si="6"/>
        <v>465387</v>
      </c>
      <c r="M32" s="66">
        <f t="shared" si="6"/>
        <v>1307657</v>
      </c>
      <c r="N32" s="66">
        <f t="shared" si="6"/>
        <v>1102181</v>
      </c>
      <c r="O32" s="66">
        <f t="shared" si="6"/>
        <v>407500</v>
      </c>
      <c r="P32" s="66">
        <f t="shared" si="6"/>
        <v>606737</v>
      </c>
      <c r="Q32" s="66">
        <f t="shared" si="6"/>
        <v>2116418</v>
      </c>
      <c r="R32" s="66">
        <f t="shared" si="6"/>
        <v>653156</v>
      </c>
      <c r="S32" s="66">
        <f t="shared" si="6"/>
        <v>448323</v>
      </c>
      <c r="T32" s="66">
        <f t="shared" si="6"/>
        <v>1385152</v>
      </c>
      <c r="U32" s="66">
        <f t="shared" si="6"/>
        <v>2486631</v>
      </c>
      <c r="V32" s="66">
        <f t="shared" si="6"/>
        <v>7146350</v>
      </c>
      <c r="W32" s="66">
        <f t="shared" si="6"/>
        <v>13636432</v>
      </c>
      <c r="X32" s="66">
        <f t="shared" si="6"/>
        <v>-6490082</v>
      </c>
      <c r="Y32" s="103">
        <f>+IF(W32&lt;&gt;0,+(X32/W32)*100,0)</f>
        <v>-47.59369606360374</v>
      </c>
      <c r="Z32" s="119">
        <f>SUM(Z33:Z37)</f>
        <v>13636432</v>
      </c>
    </row>
    <row r="33" spans="1:26" ht="13.5">
      <c r="A33" s="104" t="s">
        <v>78</v>
      </c>
      <c r="B33" s="102"/>
      <c r="C33" s="121"/>
      <c r="D33" s="122">
        <v>3319526</v>
      </c>
      <c r="E33" s="26">
        <v>3319526</v>
      </c>
      <c r="F33" s="26">
        <v>162093</v>
      </c>
      <c r="G33" s="26">
        <v>163493</v>
      </c>
      <c r="H33" s="26">
        <v>197688</v>
      </c>
      <c r="I33" s="26">
        <v>523274</v>
      </c>
      <c r="J33" s="26">
        <v>215751</v>
      </c>
      <c r="K33" s="26">
        <v>190499</v>
      </c>
      <c r="L33" s="26">
        <v>192679</v>
      </c>
      <c r="M33" s="26">
        <v>598929</v>
      </c>
      <c r="N33" s="26">
        <v>806298</v>
      </c>
      <c r="O33" s="26">
        <v>133103</v>
      </c>
      <c r="P33" s="26">
        <v>258527</v>
      </c>
      <c r="Q33" s="26">
        <v>1197928</v>
      </c>
      <c r="R33" s="26">
        <v>323972</v>
      </c>
      <c r="S33" s="26">
        <v>176766</v>
      </c>
      <c r="T33" s="26">
        <v>515239</v>
      </c>
      <c r="U33" s="26">
        <v>1015977</v>
      </c>
      <c r="V33" s="26">
        <v>3336108</v>
      </c>
      <c r="W33" s="26">
        <v>3319526</v>
      </c>
      <c r="X33" s="26">
        <v>16582</v>
      </c>
      <c r="Y33" s="106">
        <v>0.5</v>
      </c>
      <c r="Z33" s="121">
        <v>3319526</v>
      </c>
    </row>
    <row r="34" spans="1:26" ht="13.5">
      <c r="A34" s="104" t="s">
        <v>79</v>
      </c>
      <c r="B34" s="102"/>
      <c r="C34" s="121"/>
      <c r="D34" s="122">
        <v>1200000</v>
      </c>
      <c r="E34" s="26">
        <v>1200000</v>
      </c>
      <c r="F34" s="26">
        <v>4000</v>
      </c>
      <c r="G34" s="26">
        <v>197544</v>
      </c>
      <c r="H34" s="26">
        <v>10900</v>
      </c>
      <c r="I34" s="26">
        <v>212444</v>
      </c>
      <c r="J34" s="26"/>
      <c r="K34" s="26"/>
      <c r="L34" s="26"/>
      <c r="M34" s="26"/>
      <c r="N34" s="26"/>
      <c r="O34" s="26"/>
      <c r="P34" s="26">
        <v>31364</v>
      </c>
      <c r="Q34" s="26">
        <v>31364</v>
      </c>
      <c r="R34" s="26">
        <v>26000</v>
      </c>
      <c r="S34" s="26">
        <v>21750</v>
      </c>
      <c r="T34" s="26"/>
      <c r="U34" s="26">
        <v>47750</v>
      </c>
      <c r="V34" s="26">
        <v>291558</v>
      </c>
      <c r="W34" s="26">
        <v>1200000</v>
      </c>
      <c r="X34" s="26">
        <v>-908442</v>
      </c>
      <c r="Y34" s="106">
        <v>-75.7</v>
      </c>
      <c r="Z34" s="121">
        <v>1200000</v>
      </c>
    </row>
    <row r="35" spans="1:26" ht="13.5">
      <c r="A35" s="104" t="s">
        <v>80</v>
      </c>
      <c r="B35" s="102"/>
      <c r="C35" s="121"/>
      <c r="D35" s="122">
        <v>9116906</v>
      </c>
      <c r="E35" s="26">
        <v>9116906</v>
      </c>
      <c r="F35" s="26">
        <v>152091</v>
      </c>
      <c r="G35" s="26">
        <v>147660</v>
      </c>
      <c r="H35" s="26">
        <v>188775</v>
      </c>
      <c r="I35" s="26">
        <v>488526</v>
      </c>
      <c r="J35" s="26">
        <v>190491</v>
      </c>
      <c r="K35" s="26">
        <v>242689</v>
      </c>
      <c r="L35" s="26">
        <v>271288</v>
      </c>
      <c r="M35" s="26">
        <v>704468</v>
      </c>
      <c r="N35" s="26">
        <v>295883</v>
      </c>
      <c r="O35" s="26">
        <v>274397</v>
      </c>
      <c r="P35" s="26">
        <v>316846</v>
      </c>
      <c r="Q35" s="26">
        <v>887126</v>
      </c>
      <c r="R35" s="26">
        <v>303184</v>
      </c>
      <c r="S35" s="26">
        <v>249807</v>
      </c>
      <c r="T35" s="26">
        <v>521334</v>
      </c>
      <c r="U35" s="26">
        <v>1074325</v>
      </c>
      <c r="V35" s="26">
        <v>3154445</v>
      </c>
      <c r="W35" s="26">
        <v>9116906</v>
      </c>
      <c r="X35" s="26">
        <v>-5962461</v>
      </c>
      <c r="Y35" s="106">
        <v>-65.4</v>
      </c>
      <c r="Z35" s="121">
        <v>9116906</v>
      </c>
    </row>
    <row r="36" spans="1:26" ht="13.5">
      <c r="A36" s="104" t="s">
        <v>81</v>
      </c>
      <c r="B36" s="102"/>
      <c r="C36" s="121"/>
      <c r="D36" s="122"/>
      <c r="E36" s="26"/>
      <c r="F36" s="26"/>
      <c r="G36" s="26"/>
      <c r="H36" s="26">
        <v>11400</v>
      </c>
      <c r="I36" s="26">
        <v>11400</v>
      </c>
      <c r="J36" s="26">
        <v>1420</v>
      </c>
      <c r="K36" s="26">
        <v>1420</v>
      </c>
      <c r="L36" s="26">
        <v>1420</v>
      </c>
      <c r="M36" s="26">
        <v>4260</v>
      </c>
      <c r="N36" s="26"/>
      <c r="O36" s="26"/>
      <c r="P36" s="26"/>
      <c r="Q36" s="26"/>
      <c r="R36" s="26"/>
      <c r="S36" s="26"/>
      <c r="T36" s="26">
        <v>348579</v>
      </c>
      <c r="U36" s="26">
        <v>348579</v>
      </c>
      <c r="V36" s="26">
        <v>364239</v>
      </c>
      <c r="W36" s="26"/>
      <c r="X36" s="26">
        <v>364239</v>
      </c>
      <c r="Y36" s="106">
        <v>0</v>
      </c>
      <c r="Z36" s="121"/>
    </row>
    <row r="37" spans="1:26" ht="13.5">
      <c r="A37" s="104" t="s">
        <v>82</v>
      </c>
      <c r="B37" s="102"/>
      <c r="C37" s="123"/>
      <c r="D37" s="124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07">
        <v>0</v>
      </c>
      <c r="Z37" s="123"/>
    </row>
    <row r="38" spans="1:26" ht="13.5">
      <c r="A38" s="101" t="s">
        <v>83</v>
      </c>
      <c r="B38" s="108"/>
      <c r="C38" s="119">
        <f aca="true" t="shared" si="7" ref="C38:X38">SUM(C39:C41)</f>
        <v>0</v>
      </c>
      <c r="D38" s="120">
        <f t="shared" si="7"/>
        <v>7147267</v>
      </c>
      <c r="E38" s="66">
        <f t="shared" si="7"/>
        <v>7147267</v>
      </c>
      <c r="F38" s="66">
        <f t="shared" si="7"/>
        <v>383249</v>
      </c>
      <c r="G38" s="66">
        <f t="shared" si="7"/>
        <v>219464</v>
      </c>
      <c r="H38" s="66">
        <f t="shared" si="7"/>
        <v>733992</v>
      </c>
      <c r="I38" s="66">
        <f t="shared" si="7"/>
        <v>1336705</v>
      </c>
      <c r="J38" s="66">
        <f t="shared" si="7"/>
        <v>995034</v>
      </c>
      <c r="K38" s="66">
        <f t="shared" si="7"/>
        <v>885631</v>
      </c>
      <c r="L38" s="66">
        <f t="shared" si="7"/>
        <v>1022009</v>
      </c>
      <c r="M38" s="66">
        <f t="shared" si="7"/>
        <v>2902674</v>
      </c>
      <c r="N38" s="66">
        <f t="shared" si="7"/>
        <v>493213</v>
      </c>
      <c r="O38" s="66">
        <f t="shared" si="7"/>
        <v>1005728</v>
      </c>
      <c r="P38" s="66">
        <f t="shared" si="7"/>
        <v>1472560</v>
      </c>
      <c r="Q38" s="66">
        <f t="shared" si="7"/>
        <v>2971501</v>
      </c>
      <c r="R38" s="66">
        <f t="shared" si="7"/>
        <v>1395069</v>
      </c>
      <c r="S38" s="66">
        <f t="shared" si="7"/>
        <v>1119464</v>
      </c>
      <c r="T38" s="66">
        <f t="shared" si="7"/>
        <v>7232767</v>
      </c>
      <c r="U38" s="66">
        <f t="shared" si="7"/>
        <v>9747300</v>
      </c>
      <c r="V38" s="66">
        <f t="shared" si="7"/>
        <v>16958180</v>
      </c>
      <c r="W38" s="66">
        <f t="shared" si="7"/>
        <v>7147267</v>
      </c>
      <c r="X38" s="66">
        <f t="shared" si="7"/>
        <v>9810913</v>
      </c>
      <c r="Y38" s="103">
        <f>+IF(W38&lt;&gt;0,+(X38/W38)*100,0)</f>
        <v>137.26803546026753</v>
      </c>
      <c r="Z38" s="119">
        <f>SUM(Z39:Z41)</f>
        <v>7147267</v>
      </c>
    </row>
    <row r="39" spans="1:26" ht="13.5">
      <c r="A39" s="104" t="s">
        <v>84</v>
      </c>
      <c r="B39" s="102"/>
      <c r="C39" s="121"/>
      <c r="D39" s="122">
        <v>4163363</v>
      </c>
      <c r="E39" s="26">
        <v>4163363</v>
      </c>
      <c r="F39" s="26">
        <v>168338</v>
      </c>
      <c r="G39" s="26">
        <v>120650</v>
      </c>
      <c r="H39" s="26">
        <v>123314</v>
      </c>
      <c r="I39" s="26">
        <v>412302</v>
      </c>
      <c r="J39" s="26">
        <v>161711</v>
      </c>
      <c r="K39" s="26">
        <v>186711</v>
      </c>
      <c r="L39" s="26">
        <v>145087</v>
      </c>
      <c r="M39" s="26">
        <v>493509</v>
      </c>
      <c r="N39" s="26">
        <v>450037</v>
      </c>
      <c r="O39" s="26">
        <v>150721</v>
      </c>
      <c r="P39" s="26">
        <v>169425</v>
      </c>
      <c r="Q39" s="26">
        <v>770183</v>
      </c>
      <c r="R39" s="26">
        <v>324456</v>
      </c>
      <c r="S39" s="26">
        <v>276035</v>
      </c>
      <c r="T39" s="26">
        <v>739213</v>
      </c>
      <c r="U39" s="26">
        <v>1339704</v>
      </c>
      <c r="V39" s="26">
        <v>3015698</v>
      </c>
      <c r="W39" s="26">
        <v>4163363</v>
      </c>
      <c r="X39" s="26">
        <v>-1147665</v>
      </c>
      <c r="Y39" s="106">
        <v>-27.57</v>
      </c>
      <c r="Z39" s="121">
        <v>4163363</v>
      </c>
    </row>
    <row r="40" spans="1:26" ht="13.5">
      <c r="A40" s="104" t="s">
        <v>85</v>
      </c>
      <c r="B40" s="102"/>
      <c r="C40" s="121"/>
      <c r="D40" s="122">
        <v>2583666</v>
      </c>
      <c r="E40" s="26">
        <v>2583666</v>
      </c>
      <c r="F40" s="26">
        <v>193348</v>
      </c>
      <c r="G40" s="26">
        <v>77251</v>
      </c>
      <c r="H40" s="26">
        <v>589474</v>
      </c>
      <c r="I40" s="26">
        <v>860073</v>
      </c>
      <c r="J40" s="26">
        <v>812120</v>
      </c>
      <c r="K40" s="26">
        <v>698920</v>
      </c>
      <c r="L40" s="26">
        <v>876922</v>
      </c>
      <c r="M40" s="26">
        <v>2387962</v>
      </c>
      <c r="N40" s="26">
        <v>21624</v>
      </c>
      <c r="O40" s="26">
        <v>855007</v>
      </c>
      <c r="P40" s="26">
        <v>1303135</v>
      </c>
      <c r="Q40" s="26">
        <v>2179766</v>
      </c>
      <c r="R40" s="26">
        <v>1070613</v>
      </c>
      <c r="S40" s="26">
        <v>843429</v>
      </c>
      <c r="T40" s="26">
        <v>6493554</v>
      </c>
      <c r="U40" s="26">
        <v>8407596</v>
      </c>
      <c r="V40" s="26">
        <v>13835397</v>
      </c>
      <c r="W40" s="26">
        <v>2583666</v>
      </c>
      <c r="X40" s="26">
        <v>11251731</v>
      </c>
      <c r="Y40" s="106">
        <v>435.49</v>
      </c>
      <c r="Z40" s="121">
        <v>2583666</v>
      </c>
    </row>
    <row r="41" spans="1:26" ht="13.5">
      <c r="A41" s="104" t="s">
        <v>86</v>
      </c>
      <c r="B41" s="102"/>
      <c r="C41" s="121"/>
      <c r="D41" s="122">
        <v>400238</v>
      </c>
      <c r="E41" s="26">
        <v>400238</v>
      </c>
      <c r="F41" s="26">
        <v>21563</v>
      </c>
      <c r="G41" s="26">
        <v>21563</v>
      </c>
      <c r="H41" s="26">
        <v>21204</v>
      </c>
      <c r="I41" s="26">
        <v>64330</v>
      </c>
      <c r="J41" s="26">
        <v>21203</v>
      </c>
      <c r="K41" s="26"/>
      <c r="L41" s="26"/>
      <c r="M41" s="26">
        <v>21203</v>
      </c>
      <c r="N41" s="26">
        <v>21552</v>
      </c>
      <c r="O41" s="26"/>
      <c r="P41" s="26"/>
      <c r="Q41" s="26">
        <v>21552</v>
      </c>
      <c r="R41" s="26"/>
      <c r="S41" s="26"/>
      <c r="T41" s="26"/>
      <c r="U41" s="26"/>
      <c r="V41" s="26">
        <v>107085</v>
      </c>
      <c r="W41" s="26">
        <v>400238</v>
      </c>
      <c r="X41" s="26">
        <v>-293153</v>
      </c>
      <c r="Y41" s="106">
        <v>-73.24</v>
      </c>
      <c r="Z41" s="121">
        <v>400238</v>
      </c>
    </row>
    <row r="42" spans="1:26" ht="13.5">
      <c r="A42" s="101" t="s">
        <v>87</v>
      </c>
      <c r="B42" s="108"/>
      <c r="C42" s="119">
        <f aca="true" t="shared" si="8" ref="C42:X42">SUM(C43:C46)</f>
        <v>0</v>
      </c>
      <c r="D42" s="120">
        <f t="shared" si="8"/>
        <v>3118476</v>
      </c>
      <c r="E42" s="66">
        <f t="shared" si="8"/>
        <v>3118476</v>
      </c>
      <c r="F42" s="66">
        <f t="shared" si="8"/>
        <v>448637</v>
      </c>
      <c r="G42" s="66">
        <f t="shared" si="8"/>
        <v>255251</v>
      </c>
      <c r="H42" s="66">
        <f t="shared" si="8"/>
        <v>252212</v>
      </c>
      <c r="I42" s="66">
        <f t="shared" si="8"/>
        <v>956100</v>
      </c>
      <c r="J42" s="66">
        <f t="shared" si="8"/>
        <v>285305</v>
      </c>
      <c r="K42" s="66">
        <f t="shared" si="8"/>
        <v>264962</v>
      </c>
      <c r="L42" s="66">
        <f t="shared" si="8"/>
        <v>53347</v>
      </c>
      <c r="M42" s="66">
        <f t="shared" si="8"/>
        <v>603614</v>
      </c>
      <c r="N42" s="66">
        <f t="shared" si="8"/>
        <v>430946</v>
      </c>
      <c r="O42" s="66">
        <f t="shared" si="8"/>
        <v>235681</v>
      </c>
      <c r="P42" s="66">
        <f t="shared" si="8"/>
        <v>251897</v>
      </c>
      <c r="Q42" s="66">
        <f t="shared" si="8"/>
        <v>918524</v>
      </c>
      <c r="R42" s="66">
        <f t="shared" si="8"/>
        <v>1211335</v>
      </c>
      <c r="S42" s="66">
        <f t="shared" si="8"/>
        <v>666649</v>
      </c>
      <c r="T42" s="66">
        <f t="shared" si="8"/>
        <v>670131</v>
      </c>
      <c r="U42" s="66">
        <f t="shared" si="8"/>
        <v>2548115</v>
      </c>
      <c r="V42" s="66">
        <f t="shared" si="8"/>
        <v>5026353</v>
      </c>
      <c r="W42" s="66">
        <f t="shared" si="8"/>
        <v>3118476</v>
      </c>
      <c r="X42" s="66">
        <f t="shared" si="8"/>
        <v>1907877</v>
      </c>
      <c r="Y42" s="103">
        <f>+IF(W42&lt;&gt;0,+(X42/W42)*100,0)</f>
        <v>61.179787819434885</v>
      </c>
      <c r="Z42" s="119">
        <f>SUM(Z43:Z46)</f>
        <v>3118476</v>
      </c>
    </row>
    <row r="43" spans="1:26" ht="13.5">
      <c r="A43" s="104" t="s">
        <v>88</v>
      </c>
      <c r="B43" s="102"/>
      <c r="C43" s="121"/>
      <c r="D43" s="122">
        <v>2800238</v>
      </c>
      <c r="E43" s="26">
        <v>2800238</v>
      </c>
      <c r="F43" s="26">
        <v>423839</v>
      </c>
      <c r="G43" s="26">
        <v>231859</v>
      </c>
      <c r="H43" s="26">
        <v>226335</v>
      </c>
      <c r="I43" s="26">
        <v>882033</v>
      </c>
      <c r="J43" s="26">
        <v>235787</v>
      </c>
      <c r="K43" s="26">
        <v>241814</v>
      </c>
      <c r="L43" s="26">
        <v>30444</v>
      </c>
      <c r="M43" s="26">
        <v>508045</v>
      </c>
      <c r="N43" s="26">
        <v>242970</v>
      </c>
      <c r="O43" s="26">
        <v>233661</v>
      </c>
      <c r="P43" s="26">
        <v>248497</v>
      </c>
      <c r="Q43" s="26">
        <v>725128</v>
      </c>
      <c r="R43" s="26">
        <v>255134</v>
      </c>
      <c r="S43" s="26">
        <v>457142</v>
      </c>
      <c r="T43" s="26">
        <v>272025</v>
      </c>
      <c r="U43" s="26">
        <v>984301</v>
      </c>
      <c r="V43" s="26">
        <v>3099507</v>
      </c>
      <c r="W43" s="26">
        <v>2800238</v>
      </c>
      <c r="X43" s="26">
        <v>299269</v>
      </c>
      <c r="Y43" s="106">
        <v>10.69</v>
      </c>
      <c r="Z43" s="121">
        <v>2800238</v>
      </c>
    </row>
    <row r="44" spans="1:26" ht="13.5">
      <c r="A44" s="104" t="s">
        <v>89</v>
      </c>
      <c r="B44" s="102"/>
      <c r="C44" s="121"/>
      <c r="D44" s="122">
        <v>318238</v>
      </c>
      <c r="E44" s="26">
        <v>318238</v>
      </c>
      <c r="F44" s="26">
        <v>24798</v>
      </c>
      <c r="G44" s="26">
        <v>23392</v>
      </c>
      <c r="H44" s="26">
        <v>25877</v>
      </c>
      <c r="I44" s="26">
        <v>74067</v>
      </c>
      <c r="J44" s="26">
        <v>49518</v>
      </c>
      <c r="K44" s="26">
        <v>1945</v>
      </c>
      <c r="L44" s="26">
        <v>1700</v>
      </c>
      <c r="M44" s="26">
        <v>53163</v>
      </c>
      <c r="N44" s="26">
        <v>1700</v>
      </c>
      <c r="O44" s="26">
        <v>2020</v>
      </c>
      <c r="P44" s="26">
        <v>1700</v>
      </c>
      <c r="Q44" s="26">
        <v>5420</v>
      </c>
      <c r="R44" s="26">
        <v>1700</v>
      </c>
      <c r="S44" s="26">
        <v>1700</v>
      </c>
      <c r="T44" s="26"/>
      <c r="U44" s="26">
        <v>3400</v>
      </c>
      <c r="V44" s="26">
        <v>136050</v>
      </c>
      <c r="W44" s="26">
        <v>318238</v>
      </c>
      <c r="X44" s="26">
        <v>-182188</v>
      </c>
      <c r="Y44" s="106">
        <v>-57.25</v>
      </c>
      <c r="Z44" s="121">
        <v>318238</v>
      </c>
    </row>
    <row r="45" spans="1:26" ht="13.5">
      <c r="A45" s="104" t="s">
        <v>90</v>
      </c>
      <c r="B45" s="102"/>
      <c r="C45" s="123"/>
      <c r="D45" s="124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>
        <v>1700</v>
      </c>
      <c r="Q45" s="125">
        <v>1700</v>
      </c>
      <c r="R45" s="125"/>
      <c r="S45" s="125"/>
      <c r="T45" s="125"/>
      <c r="U45" s="125"/>
      <c r="V45" s="125">
        <v>1700</v>
      </c>
      <c r="W45" s="125"/>
      <c r="X45" s="125">
        <v>1700</v>
      </c>
      <c r="Y45" s="107">
        <v>0</v>
      </c>
      <c r="Z45" s="123"/>
    </row>
    <row r="46" spans="1:26" ht="13.5">
      <c r="A46" s="104" t="s">
        <v>91</v>
      </c>
      <c r="B46" s="102"/>
      <c r="C46" s="121"/>
      <c r="D46" s="122"/>
      <c r="E46" s="26"/>
      <c r="F46" s="26"/>
      <c r="G46" s="26"/>
      <c r="H46" s="26"/>
      <c r="I46" s="26"/>
      <c r="J46" s="26"/>
      <c r="K46" s="26">
        <v>21203</v>
      </c>
      <c r="L46" s="26">
        <v>21203</v>
      </c>
      <c r="M46" s="26">
        <v>42406</v>
      </c>
      <c r="N46" s="26">
        <v>186276</v>
      </c>
      <c r="O46" s="26"/>
      <c r="P46" s="26"/>
      <c r="Q46" s="26">
        <v>186276</v>
      </c>
      <c r="R46" s="26">
        <v>954501</v>
      </c>
      <c r="S46" s="26">
        <v>207807</v>
      </c>
      <c r="T46" s="26">
        <v>398106</v>
      </c>
      <c r="U46" s="26">
        <v>1560414</v>
      </c>
      <c r="V46" s="26">
        <v>1789096</v>
      </c>
      <c r="W46" s="26"/>
      <c r="X46" s="26">
        <v>1789096</v>
      </c>
      <c r="Y46" s="106">
        <v>0</v>
      </c>
      <c r="Z46" s="121"/>
    </row>
    <row r="47" spans="1:26" ht="13.5">
      <c r="A47" s="101" t="s">
        <v>92</v>
      </c>
      <c r="B47" s="108" t="s">
        <v>93</v>
      </c>
      <c r="C47" s="119"/>
      <c r="D47" s="120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103">
        <v>0</v>
      </c>
      <c r="Z47" s="119"/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94564036</v>
      </c>
      <c r="D48" s="139">
        <f t="shared" si="9"/>
        <v>97272266</v>
      </c>
      <c r="E48" s="39">
        <f t="shared" si="9"/>
        <v>97272266</v>
      </c>
      <c r="F48" s="39">
        <f t="shared" si="9"/>
        <v>5367535</v>
      </c>
      <c r="G48" s="39">
        <f t="shared" si="9"/>
        <v>5190931</v>
      </c>
      <c r="H48" s="39">
        <f t="shared" si="9"/>
        <v>5532590</v>
      </c>
      <c r="I48" s="39">
        <f t="shared" si="9"/>
        <v>16091056</v>
      </c>
      <c r="J48" s="39">
        <f t="shared" si="9"/>
        <v>6578999</v>
      </c>
      <c r="K48" s="39">
        <f t="shared" si="9"/>
        <v>6565569</v>
      </c>
      <c r="L48" s="39">
        <f t="shared" si="9"/>
        <v>6093730</v>
      </c>
      <c r="M48" s="39">
        <f t="shared" si="9"/>
        <v>19238298</v>
      </c>
      <c r="N48" s="39">
        <f t="shared" si="9"/>
        <v>6960744</v>
      </c>
      <c r="O48" s="39">
        <f t="shared" si="9"/>
        <v>7175788</v>
      </c>
      <c r="P48" s="39">
        <f t="shared" si="9"/>
        <v>8746226</v>
      </c>
      <c r="Q48" s="39">
        <f t="shared" si="9"/>
        <v>22882758</v>
      </c>
      <c r="R48" s="39">
        <f t="shared" si="9"/>
        <v>8081405</v>
      </c>
      <c r="S48" s="39">
        <f t="shared" si="9"/>
        <v>7076121</v>
      </c>
      <c r="T48" s="39">
        <f t="shared" si="9"/>
        <v>15284791</v>
      </c>
      <c r="U48" s="39">
        <f t="shared" si="9"/>
        <v>30442317</v>
      </c>
      <c r="V48" s="39">
        <f t="shared" si="9"/>
        <v>88654429</v>
      </c>
      <c r="W48" s="39">
        <f t="shared" si="9"/>
        <v>97272266</v>
      </c>
      <c r="X48" s="39">
        <f t="shared" si="9"/>
        <v>-8617837</v>
      </c>
      <c r="Y48" s="140">
        <f>+IF(W48&lt;&gt;0,+(X48/W48)*100,0)</f>
        <v>-8.859500610379529</v>
      </c>
      <c r="Z48" s="138">
        <f>+Z28+Z32+Z38+Z42+Z47</f>
        <v>97272266</v>
      </c>
    </row>
    <row r="49" spans="1:26" ht="13.5">
      <c r="A49" s="114" t="s">
        <v>48</v>
      </c>
      <c r="B49" s="115"/>
      <c r="C49" s="141">
        <f aca="true" t="shared" si="10" ref="C49:X49">+C25-C48</f>
        <v>46272221</v>
      </c>
      <c r="D49" s="142">
        <f t="shared" si="10"/>
        <v>76910034</v>
      </c>
      <c r="E49" s="143">
        <f t="shared" si="10"/>
        <v>76910034</v>
      </c>
      <c r="F49" s="143">
        <f t="shared" si="10"/>
        <v>43668025</v>
      </c>
      <c r="G49" s="143">
        <f t="shared" si="10"/>
        <v>12918097</v>
      </c>
      <c r="H49" s="143">
        <f t="shared" si="10"/>
        <v>-2816873</v>
      </c>
      <c r="I49" s="143">
        <f t="shared" si="10"/>
        <v>53769249</v>
      </c>
      <c r="J49" s="143">
        <f t="shared" si="10"/>
        <v>-4221832</v>
      </c>
      <c r="K49" s="143">
        <f t="shared" si="10"/>
        <v>-3696086</v>
      </c>
      <c r="L49" s="143">
        <f t="shared" si="10"/>
        <v>32182608</v>
      </c>
      <c r="M49" s="143">
        <f t="shared" si="10"/>
        <v>24264690</v>
      </c>
      <c r="N49" s="143">
        <f t="shared" si="10"/>
        <v>-1619532</v>
      </c>
      <c r="O49" s="143">
        <f t="shared" si="10"/>
        <v>-4654799</v>
      </c>
      <c r="P49" s="143">
        <f t="shared" si="10"/>
        <v>30134722</v>
      </c>
      <c r="Q49" s="143">
        <f t="shared" si="10"/>
        <v>23860391</v>
      </c>
      <c r="R49" s="143">
        <f t="shared" si="10"/>
        <v>-5471428</v>
      </c>
      <c r="S49" s="143">
        <f t="shared" si="10"/>
        <v>-4207260</v>
      </c>
      <c r="T49" s="143">
        <f t="shared" si="10"/>
        <v>-12106535</v>
      </c>
      <c r="U49" s="143">
        <f t="shared" si="10"/>
        <v>-21785223</v>
      </c>
      <c r="V49" s="143">
        <f t="shared" si="10"/>
        <v>80109107</v>
      </c>
      <c r="W49" s="143">
        <f>IF(E25=E48,0,W25-W48)</f>
        <v>76910034</v>
      </c>
      <c r="X49" s="143">
        <f t="shared" si="10"/>
        <v>3199073</v>
      </c>
      <c r="Y49" s="144">
        <f>+IF(W49&lt;&gt;0,+(X49/W49)*100,0)</f>
        <v>4.1595001765309325</v>
      </c>
      <c r="Z49" s="141">
        <f>+Z25-Z48</f>
        <v>76910034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17956005</v>
      </c>
      <c r="D5" s="122">
        <v>16100000</v>
      </c>
      <c r="E5" s="26">
        <v>16100000</v>
      </c>
      <c r="F5" s="26">
        <v>2072263</v>
      </c>
      <c r="G5" s="26">
        <v>1909309</v>
      </c>
      <c r="H5" s="26">
        <v>2072263</v>
      </c>
      <c r="I5" s="26">
        <v>6053835</v>
      </c>
      <c r="J5" s="26">
        <v>1894439</v>
      </c>
      <c r="K5" s="26">
        <v>2016630</v>
      </c>
      <c r="L5" s="26">
        <v>2003905</v>
      </c>
      <c r="M5" s="26">
        <v>5914974</v>
      </c>
      <c r="N5" s="26">
        <v>2003905</v>
      </c>
      <c r="O5" s="26">
        <v>2003905</v>
      </c>
      <c r="P5" s="26">
        <v>2003905</v>
      </c>
      <c r="Q5" s="26">
        <v>6011715</v>
      </c>
      <c r="R5" s="26">
        <v>2003905</v>
      </c>
      <c r="S5" s="26">
        <v>2157380</v>
      </c>
      <c r="T5" s="26">
        <v>2409655</v>
      </c>
      <c r="U5" s="26">
        <v>6570940</v>
      </c>
      <c r="V5" s="26">
        <v>24551464</v>
      </c>
      <c r="W5" s="26">
        <v>16100000</v>
      </c>
      <c r="X5" s="26">
        <v>8451464</v>
      </c>
      <c r="Y5" s="106">
        <v>52.49</v>
      </c>
      <c r="Z5" s="121">
        <v>16100000</v>
      </c>
    </row>
    <row r="6" spans="1:26" ht="13.5">
      <c r="A6" s="157" t="s">
        <v>101</v>
      </c>
      <c r="B6" s="158"/>
      <c r="C6" s="121">
        <v>0</v>
      </c>
      <c r="D6" s="122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106">
        <v>0</v>
      </c>
      <c r="Z6" s="121">
        <v>0</v>
      </c>
    </row>
    <row r="7" spans="1:26" ht="13.5">
      <c r="A7" s="159" t="s">
        <v>102</v>
      </c>
      <c r="B7" s="158" t="s">
        <v>95</v>
      </c>
      <c r="C7" s="121">
        <v>0</v>
      </c>
      <c r="D7" s="122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106">
        <v>0</v>
      </c>
      <c r="Z7" s="121">
        <v>0</v>
      </c>
    </row>
    <row r="8" spans="1:26" ht="13.5">
      <c r="A8" s="159" t="s">
        <v>103</v>
      </c>
      <c r="B8" s="158" t="s">
        <v>95</v>
      </c>
      <c r="C8" s="121">
        <v>0</v>
      </c>
      <c r="D8" s="122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106">
        <v>0</v>
      </c>
      <c r="Z8" s="121">
        <v>0</v>
      </c>
    </row>
    <row r="9" spans="1:26" ht="13.5">
      <c r="A9" s="159" t="s">
        <v>104</v>
      </c>
      <c r="B9" s="158" t="s">
        <v>95</v>
      </c>
      <c r="C9" s="121">
        <v>0</v>
      </c>
      <c r="D9" s="122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106">
        <v>0</v>
      </c>
      <c r="Z9" s="121">
        <v>0</v>
      </c>
    </row>
    <row r="10" spans="1:26" ht="13.5">
      <c r="A10" s="159" t="s">
        <v>105</v>
      </c>
      <c r="B10" s="158" t="s">
        <v>95</v>
      </c>
      <c r="C10" s="121">
        <v>0</v>
      </c>
      <c r="D10" s="122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160">
        <v>0</v>
      </c>
      <c r="Z10" s="96">
        <v>0</v>
      </c>
    </row>
    <row r="11" spans="1:26" ht="13.5">
      <c r="A11" s="159" t="s">
        <v>106</v>
      </c>
      <c r="B11" s="161"/>
      <c r="C11" s="121">
        <v>0</v>
      </c>
      <c r="D11" s="122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106">
        <v>0</v>
      </c>
      <c r="Z11" s="121">
        <v>0</v>
      </c>
    </row>
    <row r="12" spans="1:26" ht="13.5">
      <c r="A12" s="159" t="s">
        <v>107</v>
      </c>
      <c r="B12" s="161"/>
      <c r="C12" s="121">
        <v>0</v>
      </c>
      <c r="D12" s="122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106">
        <v>0</v>
      </c>
      <c r="Z12" s="121">
        <v>0</v>
      </c>
    </row>
    <row r="13" spans="1:26" ht="13.5">
      <c r="A13" s="157" t="s">
        <v>108</v>
      </c>
      <c r="B13" s="161"/>
      <c r="C13" s="121">
        <v>2193884</v>
      </c>
      <c r="D13" s="122">
        <v>2000000</v>
      </c>
      <c r="E13" s="26">
        <v>2000000</v>
      </c>
      <c r="F13" s="26">
        <v>163585</v>
      </c>
      <c r="G13" s="26">
        <v>179047</v>
      </c>
      <c r="H13" s="26">
        <v>186353</v>
      </c>
      <c r="I13" s="26">
        <v>528985</v>
      </c>
      <c r="J13" s="26">
        <v>274790</v>
      </c>
      <c r="K13" s="26">
        <v>309612</v>
      </c>
      <c r="L13" s="26">
        <v>262233</v>
      </c>
      <c r="M13" s="26">
        <v>846635</v>
      </c>
      <c r="N13" s="26">
        <v>286138</v>
      </c>
      <c r="O13" s="26">
        <v>286134</v>
      </c>
      <c r="P13" s="26">
        <v>245060</v>
      </c>
      <c r="Q13" s="26">
        <v>817332</v>
      </c>
      <c r="R13" s="26">
        <v>279359</v>
      </c>
      <c r="S13" s="26">
        <v>288510</v>
      </c>
      <c r="T13" s="26">
        <v>274616</v>
      </c>
      <c r="U13" s="26">
        <v>842485</v>
      </c>
      <c r="V13" s="26">
        <v>3035437</v>
      </c>
      <c r="W13" s="26">
        <v>2000000</v>
      </c>
      <c r="X13" s="26">
        <v>1035437</v>
      </c>
      <c r="Y13" s="106">
        <v>51.77</v>
      </c>
      <c r="Z13" s="121">
        <v>2000000</v>
      </c>
    </row>
    <row r="14" spans="1:26" ht="13.5">
      <c r="A14" s="157" t="s">
        <v>109</v>
      </c>
      <c r="B14" s="161"/>
      <c r="C14" s="121">
        <v>0</v>
      </c>
      <c r="D14" s="122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106">
        <v>0</v>
      </c>
      <c r="Z14" s="121">
        <v>0</v>
      </c>
    </row>
    <row r="15" spans="1:26" ht="13.5">
      <c r="A15" s="157" t="s">
        <v>110</v>
      </c>
      <c r="B15" s="161"/>
      <c r="C15" s="121">
        <v>0</v>
      </c>
      <c r="D15" s="122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0</v>
      </c>
      <c r="D16" s="122">
        <v>1000000</v>
      </c>
      <c r="E16" s="26">
        <v>1000000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1000000</v>
      </c>
      <c r="X16" s="26">
        <v>-1000000</v>
      </c>
      <c r="Y16" s="106">
        <v>-100</v>
      </c>
      <c r="Z16" s="121">
        <v>1000000</v>
      </c>
    </row>
    <row r="17" spans="1:26" ht="13.5">
      <c r="A17" s="157" t="s">
        <v>112</v>
      </c>
      <c r="B17" s="161"/>
      <c r="C17" s="121">
        <v>0</v>
      </c>
      <c r="D17" s="122">
        <v>4000000</v>
      </c>
      <c r="E17" s="26">
        <v>4000000</v>
      </c>
      <c r="F17" s="26">
        <v>546263</v>
      </c>
      <c r="G17" s="26">
        <v>394129</v>
      </c>
      <c r="H17" s="26">
        <v>382624</v>
      </c>
      <c r="I17" s="26">
        <v>1323016</v>
      </c>
      <c r="J17" s="26">
        <v>161582</v>
      </c>
      <c r="K17" s="26">
        <v>513445</v>
      </c>
      <c r="L17" s="26">
        <v>172514</v>
      </c>
      <c r="M17" s="26">
        <v>847541</v>
      </c>
      <c r="N17" s="26">
        <v>373213</v>
      </c>
      <c r="O17" s="26">
        <v>201719</v>
      </c>
      <c r="P17" s="26">
        <v>207060</v>
      </c>
      <c r="Q17" s="26">
        <v>781992</v>
      </c>
      <c r="R17" s="26">
        <v>199879</v>
      </c>
      <c r="S17" s="26">
        <v>187074</v>
      </c>
      <c r="T17" s="26">
        <v>238731</v>
      </c>
      <c r="U17" s="26">
        <v>625684</v>
      </c>
      <c r="V17" s="26">
        <v>3578233</v>
      </c>
      <c r="W17" s="26">
        <v>4000000</v>
      </c>
      <c r="X17" s="26">
        <v>-421767</v>
      </c>
      <c r="Y17" s="106">
        <v>-10.54</v>
      </c>
      <c r="Z17" s="121">
        <v>4000000</v>
      </c>
    </row>
    <row r="18" spans="1:26" ht="13.5">
      <c r="A18" s="159" t="s">
        <v>113</v>
      </c>
      <c r="B18" s="158"/>
      <c r="C18" s="121">
        <v>0</v>
      </c>
      <c r="D18" s="122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106034</v>
      </c>
      <c r="S18" s="26">
        <v>169522</v>
      </c>
      <c r="T18" s="26">
        <v>213629</v>
      </c>
      <c r="U18" s="26">
        <v>489185</v>
      </c>
      <c r="V18" s="26">
        <v>489185</v>
      </c>
      <c r="W18" s="26">
        <v>0</v>
      </c>
      <c r="X18" s="26">
        <v>489185</v>
      </c>
      <c r="Y18" s="106">
        <v>0</v>
      </c>
      <c r="Z18" s="121">
        <v>0</v>
      </c>
    </row>
    <row r="19" spans="1:26" ht="13.5">
      <c r="A19" s="157" t="s">
        <v>33</v>
      </c>
      <c r="B19" s="161"/>
      <c r="C19" s="121">
        <v>117027810</v>
      </c>
      <c r="D19" s="122">
        <v>109588000</v>
      </c>
      <c r="E19" s="26">
        <v>109588000</v>
      </c>
      <c r="F19" s="26">
        <v>46224048</v>
      </c>
      <c r="G19" s="26">
        <v>750000</v>
      </c>
      <c r="H19" s="26">
        <v>0</v>
      </c>
      <c r="I19" s="26">
        <v>46974048</v>
      </c>
      <c r="J19" s="26">
        <v>0</v>
      </c>
      <c r="K19" s="26">
        <v>0</v>
      </c>
      <c r="L19" s="26">
        <v>35779000</v>
      </c>
      <c r="M19" s="26">
        <v>35779000</v>
      </c>
      <c r="N19" s="26">
        <v>0</v>
      </c>
      <c r="O19" s="26">
        <v>0</v>
      </c>
      <c r="P19" s="26">
        <v>31390428</v>
      </c>
      <c r="Q19" s="26">
        <v>31390428</v>
      </c>
      <c r="R19" s="26">
        <v>0</v>
      </c>
      <c r="S19" s="26">
        <v>0</v>
      </c>
      <c r="T19" s="26">
        <v>0</v>
      </c>
      <c r="U19" s="26">
        <v>0</v>
      </c>
      <c r="V19" s="26">
        <v>114143476</v>
      </c>
      <c r="W19" s="26">
        <v>109588000</v>
      </c>
      <c r="X19" s="26">
        <v>4555476</v>
      </c>
      <c r="Y19" s="106">
        <v>4.16</v>
      </c>
      <c r="Z19" s="121">
        <v>109588000</v>
      </c>
    </row>
    <row r="20" spans="1:26" ht="13.5">
      <c r="A20" s="157" t="s">
        <v>34</v>
      </c>
      <c r="B20" s="161" t="s">
        <v>95</v>
      </c>
      <c r="C20" s="121">
        <v>3658558</v>
      </c>
      <c r="D20" s="122">
        <v>13093300</v>
      </c>
      <c r="E20" s="20">
        <v>13093300</v>
      </c>
      <c r="F20" s="20">
        <v>29401</v>
      </c>
      <c r="G20" s="20">
        <v>125543</v>
      </c>
      <c r="H20" s="20">
        <v>74477</v>
      </c>
      <c r="I20" s="20">
        <v>229421</v>
      </c>
      <c r="J20" s="20">
        <v>26356</v>
      </c>
      <c r="K20" s="20">
        <v>29796</v>
      </c>
      <c r="L20" s="20">
        <v>58686</v>
      </c>
      <c r="M20" s="20">
        <v>114838</v>
      </c>
      <c r="N20" s="20">
        <v>2677956</v>
      </c>
      <c r="O20" s="20">
        <v>29231</v>
      </c>
      <c r="P20" s="20">
        <v>34495</v>
      </c>
      <c r="Q20" s="20">
        <v>2741682</v>
      </c>
      <c r="R20" s="20">
        <v>20800</v>
      </c>
      <c r="S20" s="20">
        <v>66375</v>
      </c>
      <c r="T20" s="20">
        <v>41625</v>
      </c>
      <c r="U20" s="20">
        <v>128800</v>
      </c>
      <c r="V20" s="20">
        <v>3214741</v>
      </c>
      <c r="W20" s="20">
        <v>13093300</v>
      </c>
      <c r="X20" s="20">
        <v>-9878559</v>
      </c>
      <c r="Y20" s="160">
        <v>-75.45</v>
      </c>
      <c r="Z20" s="96">
        <v>13093300</v>
      </c>
    </row>
    <row r="21" spans="1:26" ht="13.5">
      <c r="A21" s="157" t="s">
        <v>114</v>
      </c>
      <c r="B21" s="161"/>
      <c r="C21" s="121">
        <v>0</v>
      </c>
      <c r="D21" s="122">
        <v>0</v>
      </c>
      <c r="E21" s="26">
        <v>0</v>
      </c>
      <c r="F21" s="26">
        <v>0</v>
      </c>
      <c r="G21" s="26">
        <v>0</v>
      </c>
      <c r="H21" s="48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48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48">
        <v>0</v>
      </c>
      <c r="W21" s="26">
        <v>0</v>
      </c>
      <c r="X21" s="26">
        <v>0</v>
      </c>
      <c r="Y21" s="106">
        <v>0</v>
      </c>
      <c r="Z21" s="121">
        <v>0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140836257</v>
      </c>
      <c r="D22" s="165">
        <f t="shared" si="0"/>
        <v>145781300</v>
      </c>
      <c r="E22" s="166">
        <f t="shared" si="0"/>
        <v>145781300</v>
      </c>
      <c r="F22" s="166">
        <f t="shared" si="0"/>
        <v>49035560</v>
      </c>
      <c r="G22" s="166">
        <f t="shared" si="0"/>
        <v>3358028</v>
      </c>
      <c r="H22" s="166">
        <f t="shared" si="0"/>
        <v>2715717</v>
      </c>
      <c r="I22" s="166">
        <f t="shared" si="0"/>
        <v>55109305</v>
      </c>
      <c r="J22" s="166">
        <f t="shared" si="0"/>
        <v>2357167</v>
      </c>
      <c r="K22" s="166">
        <f t="shared" si="0"/>
        <v>2869483</v>
      </c>
      <c r="L22" s="166">
        <f t="shared" si="0"/>
        <v>38276338</v>
      </c>
      <c r="M22" s="166">
        <f t="shared" si="0"/>
        <v>43502988</v>
      </c>
      <c r="N22" s="166">
        <f t="shared" si="0"/>
        <v>5341212</v>
      </c>
      <c r="O22" s="166">
        <f t="shared" si="0"/>
        <v>2520989</v>
      </c>
      <c r="P22" s="166">
        <f t="shared" si="0"/>
        <v>33880948</v>
      </c>
      <c r="Q22" s="166">
        <f t="shared" si="0"/>
        <v>41743149</v>
      </c>
      <c r="R22" s="166">
        <f t="shared" si="0"/>
        <v>2609977</v>
      </c>
      <c r="S22" s="166">
        <f t="shared" si="0"/>
        <v>2868861</v>
      </c>
      <c r="T22" s="166">
        <f t="shared" si="0"/>
        <v>3178256</v>
      </c>
      <c r="U22" s="166">
        <f t="shared" si="0"/>
        <v>8657094</v>
      </c>
      <c r="V22" s="166">
        <f t="shared" si="0"/>
        <v>149012536</v>
      </c>
      <c r="W22" s="166">
        <f t="shared" si="0"/>
        <v>145781300</v>
      </c>
      <c r="X22" s="166">
        <f t="shared" si="0"/>
        <v>3231236</v>
      </c>
      <c r="Y22" s="167">
        <f>+IF(W22&lt;&gt;0,+(X22/W22)*100,0)</f>
        <v>2.2164955313198607</v>
      </c>
      <c r="Z22" s="164">
        <f>SUM(Z5:Z21)</f>
        <v>145781300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16821110</v>
      </c>
      <c r="D25" s="122">
        <v>29457878</v>
      </c>
      <c r="E25" s="26">
        <v>29457878</v>
      </c>
      <c r="F25" s="26">
        <v>1919303</v>
      </c>
      <c r="G25" s="26">
        <v>1534883</v>
      </c>
      <c r="H25" s="26">
        <v>1864723</v>
      </c>
      <c r="I25" s="26">
        <v>5318909</v>
      </c>
      <c r="J25" s="26">
        <v>1633235</v>
      </c>
      <c r="K25" s="26">
        <v>1747174</v>
      </c>
      <c r="L25" s="26">
        <v>1776971</v>
      </c>
      <c r="M25" s="26">
        <v>5157380</v>
      </c>
      <c r="N25" s="26">
        <v>1945293</v>
      </c>
      <c r="O25" s="26">
        <v>1756541</v>
      </c>
      <c r="P25" s="26">
        <v>1858288</v>
      </c>
      <c r="Q25" s="26">
        <v>5560122</v>
      </c>
      <c r="R25" s="26">
        <v>1813248</v>
      </c>
      <c r="S25" s="26">
        <v>1825112</v>
      </c>
      <c r="T25" s="26">
        <v>1868395</v>
      </c>
      <c r="U25" s="26">
        <v>5506755</v>
      </c>
      <c r="V25" s="26">
        <v>21543166</v>
      </c>
      <c r="W25" s="26">
        <v>29457878</v>
      </c>
      <c r="X25" s="26">
        <v>-7914712</v>
      </c>
      <c r="Y25" s="106">
        <v>-26.87</v>
      </c>
      <c r="Z25" s="121">
        <v>29457878</v>
      </c>
    </row>
    <row r="26" spans="1:26" ht="13.5">
      <c r="A26" s="159" t="s">
        <v>37</v>
      </c>
      <c r="B26" s="158"/>
      <c r="C26" s="121">
        <v>13635664</v>
      </c>
      <c r="D26" s="122">
        <v>14414689</v>
      </c>
      <c r="E26" s="26">
        <v>14414689</v>
      </c>
      <c r="F26" s="26">
        <v>1083410</v>
      </c>
      <c r="G26" s="26">
        <v>1075835</v>
      </c>
      <c r="H26" s="26">
        <v>1069616</v>
      </c>
      <c r="I26" s="26">
        <v>3228861</v>
      </c>
      <c r="J26" s="26">
        <v>1075640</v>
      </c>
      <c r="K26" s="26">
        <v>1092190</v>
      </c>
      <c r="L26" s="26">
        <v>1412506</v>
      </c>
      <c r="M26" s="26">
        <v>3580336</v>
      </c>
      <c r="N26" s="26">
        <v>1120599</v>
      </c>
      <c r="O26" s="26">
        <v>1117561</v>
      </c>
      <c r="P26" s="26">
        <v>1120736</v>
      </c>
      <c r="Q26" s="26">
        <v>3358896</v>
      </c>
      <c r="R26" s="26">
        <v>1129211</v>
      </c>
      <c r="S26" s="26">
        <v>797302</v>
      </c>
      <c r="T26" s="26">
        <v>1368987</v>
      </c>
      <c r="U26" s="26">
        <v>3295500</v>
      </c>
      <c r="V26" s="26">
        <v>13463593</v>
      </c>
      <c r="W26" s="26">
        <v>14414689</v>
      </c>
      <c r="X26" s="26">
        <v>-951096</v>
      </c>
      <c r="Y26" s="106">
        <v>-6.6</v>
      </c>
      <c r="Z26" s="121">
        <v>14414689</v>
      </c>
    </row>
    <row r="27" spans="1:26" ht="13.5">
      <c r="A27" s="159" t="s">
        <v>117</v>
      </c>
      <c r="B27" s="158" t="s">
        <v>98</v>
      </c>
      <c r="C27" s="121">
        <v>0</v>
      </c>
      <c r="D27" s="122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106">
        <v>0</v>
      </c>
      <c r="Z27" s="121">
        <v>0</v>
      </c>
    </row>
    <row r="28" spans="1:26" ht="13.5">
      <c r="A28" s="159" t="s">
        <v>38</v>
      </c>
      <c r="B28" s="158" t="s">
        <v>95</v>
      </c>
      <c r="C28" s="121">
        <v>11759596</v>
      </c>
      <c r="D28" s="122">
        <v>0</v>
      </c>
      <c r="E28" s="26">
        <v>0</v>
      </c>
      <c r="F28" s="26">
        <v>0</v>
      </c>
      <c r="G28" s="26">
        <v>0</v>
      </c>
      <c r="H28" s="26">
        <v>45109</v>
      </c>
      <c r="I28" s="26">
        <v>45109</v>
      </c>
      <c r="J28" s="26">
        <v>1014659</v>
      </c>
      <c r="K28" s="26">
        <v>1021680</v>
      </c>
      <c r="L28" s="26">
        <v>1015667</v>
      </c>
      <c r="M28" s="26">
        <v>3052006</v>
      </c>
      <c r="N28" s="26">
        <v>1357800</v>
      </c>
      <c r="O28" s="26">
        <v>1015667</v>
      </c>
      <c r="P28" s="26">
        <v>1015667</v>
      </c>
      <c r="Q28" s="26">
        <v>3389134</v>
      </c>
      <c r="R28" s="26">
        <v>1015667</v>
      </c>
      <c r="S28" s="26">
        <v>1015667</v>
      </c>
      <c r="T28" s="26">
        <v>0</v>
      </c>
      <c r="U28" s="26">
        <v>2031334</v>
      </c>
      <c r="V28" s="26">
        <v>8517583</v>
      </c>
      <c r="W28" s="26">
        <v>0</v>
      </c>
      <c r="X28" s="26">
        <v>8517583</v>
      </c>
      <c r="Y28" s="106">
        <v>0</v>
      </c>
      <c r="Z28" s="121">
        <v>0</v>
      </c>
    </row>
    <row r="29" spans="1:26" ht="13.5">
      <c r="A29" s="159" t="s">
        <v>39</v>
      </c>
      <c r="B29" s="158"/>
      <c r="C29" s="121">
        <v>0</v>
      </c>
      <c r="D29" s="122">
        <v>0</v>
      </c>
      <c r="E29" s="26">
        <v>0</v>
      </c>
      <c r="F29" s="26">
        <v>8971</v>
      </c>
      <c r="G29" s="26">
        <v>0</v>
      </c>
      <c r="H29" s="26">
        <v>0</v>
      </c>
      <c r="I29" s="26">
        <v>8971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8971</v>
      </c>
      <c r="W29" s="26">
        <v>0</v>
      </c>
      <c r="X29" s="26">
        <v>8971</v>
      </c>
      <c r="Y29" s="106">
        <v>0</v>
      </c>
      <c r="Z29" s="121">
        <v>0</v>
      </c>
    </row>
    <row r="30" spans="1:26" ht="13.5">
      <c r="A30" s="159" t="s">
        <v>118</v>
      </c>
      <c r="B30" s="158" t="s">
        <v>95</v>
      </c>
      <c r="C30" s="121">
        <v>0</v>
      </c>
      <c r="D30" s="122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106">
        <v>0</v>
      </c>
      <c r="Z30" s="121">
        <v>0</v>
      </c>
    </row>
    <row r="31" spans="1:26" ht="13.5">
      <c r="A31" s="159" t="s">
        <v>119</v>
      </c>
      <c r="B31" s="158" t="s">
        <v>120</v>
      </c>
      <c r="C31" s="121">
        <v>0</v>
      </c>
      <c r="D31" s="122">
        <v>0</v>
      </c>
      <c r="E31" s="26">
        <v>0</v>
      </c>
      <c r="F31" s="26">
        <v>0</v>
      </c>
      <c r="G31" s="26">
        <v>0</v>
      </c>
      <c r="H31" s="26">
        <v>11400</v>
      </c>
      <c r="I31" s="26">
        <v>11400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11400</v>
      </c>
      <c r="W31" s="26">
        <v>0</v>
      </c>
      <c r="X31" s="26">
        <v>11400</v>
      </c>
      <c r="Y31" s="106">
        <v>0</v>
      </c>
      <c r="Z31" s="121">
        <v>0</v>
      </c>
    </row>
    <row r="32" spans="1:26" ht="13.5">
      <c r="A32" s="159" t="s">
        <v>121</v>
      </c>
      <c r="B32" s="158"/>
      <c r="C32" s="121">
        <v>19328493</v>
      </c>
      <c r="D32" s="122">
        <v>7950000</v>
      </c>
      <c r="E32" s="26">
        <v>7950000</v>
      </c>
      <c r="F32" s="26">
        <v>0</v>
      </c>
      <c r="G32" s="26">
        <v>167490</v>
      </c>
      <c r="H32" s="26">
        <v>566006</v>
      </c>
      <c r="I32" s="26">
        <v>733496</v>
      </c>
      <c r="J32" s="26">
        <v>15190</v>
      </c>
      <c r="K32" s="26">
        <v>106293</v>
      </c>
      <c r="L32" s="26">
        <v>138208</v>
      </c>
      <c r="M32" s="26">
        <v>259691</v>
      </c>
      <c r="N32" s="26">
        <v>233066</v>
      </c>
      <c r="O32" s="26">
        <v>80308</v>
      </c>
      <c r="P32" s="26">
        <v>448396</v>
      </c>
      <c r="Q32" s="26">
        <v>761770</v>
      </c>
      <c r="R32" s="26">
        <v>92148</v>
      </c>
      <c r="S32" s="26">
        <v>0</v>
      </c>
      <c r="T32" s="26">
        <v>6636671</v>
      </c>
      <c r="U32" s="26">
        <v>6728819</v>
      </c>
      <c r="V32" s="26">
        <v>8483776</v>
      </c>
      <c r="W32" s="26">
        <v>7950000</v>
      </c>
      <c r="X32" s="26">
        <v>533776</v>
      </c>
      <c r="Y32" s="106">
        <v>6.71</v>
      </c>
      <c r="Z32" s="121">
        <v>7950000</v>
      </c>
    </row>
    <row r="33" spans="1:26" ht="13.5">
      <c r="A33" s="159" t="s">
        <v>41</v>
      </c>
      <c r="B33" s="158"/>
      <c r="C33" s="121">
        <v>5874456</v>
      </c>
      <c r="D33" s="122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106">
        <v>0</v>
      </c>
      <c r="Z33" s="121">
        <v>0</v>
      </c>
    </row>
    <row r="34" spans="1:26" ht="13.5">
      <c r="A34" s="159" t="s">
        <v>42</v>
      </c>
      <c r="B34" s="158" t="s">
        <v>122</v>
      </c>
      <c r="C34" s="121">
        <v>27144717</v>
      </c>
      <c r="D34" s="122">
        <v>45449699</v>
      </c>
      <c r="E34" s="26">
        <v>45449699</v>
      </c>
      <c r="F34" s="26">
        <v>2355851</v>
      </c>
      <c r="G34" s="26">
        <v>2412723</v>
      </c>
      <c r="H34" s="26">
        <v>1975736</v>
      </c>
      <c r="I34" s="26">
        <v>6744310</v>
      </c>
      <c r="J34" s="26">
        <v>2840275</v>
      </c>
      <c r="K34" s="26">
        <v>2598232</v>
      </c>
      <c r="L34" s="26">
        <v>1750378</v>
      </c>
      <c r="M34" s="26">
        <v>7188885</v>
      </c>
      <c r="N34" s="26">
        <v>2303986</v>
      </c>
      <c r="O34" s="26">
        <v>3205711</v>
      </c>
      <c r="P34" s="26">
        <v>4303139</v>
      </c>
      <c r="Q34" s="26">
        <v>9812836</v>
      </c>
      <c r="R34" s="26">
        <v>4031131</v>
      </c>
      <c r="S34" s="26">
        <v>3438040</v>
      </c>
      <c r="T34" s="26">
        <v>5410738</v>
      </c>
      <c r="U34" s="26">
        <v>12879909</v>
      </c>
      <c r="V34" s="26">
        <v>36625940</v>
      </c>
      <c r="W34" s="26">
        <v>45449699</v>
      </c>
      <c r="X34" s="26">
        <v>-8823759</v>
      </c>
      <c r="Y34" s="106">
        <v>-19.41</v>
      </c>
      <c r="Z34" s="121">
        <v>45449699</v>
      </c>
    </row>
    <row r="35" spans="1:26" ht="13.5">
      <c r="A35" s="157" t="s">
        <v>123</v>
      </c>
      <c r="B35" s="161"/>
      <c r="C35" s="121">
        <v>0</v>
      </c>
      <c r="D35" s="122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106">
        <v>0</v>
      </c>
      <c r="Z35" s="121">
        <v>0</v>
      </c>
    </row>
    <row r="36" spans="1:26" ht="12.75">
      <c r="A36" s="169" t="s">
        <v>43</v>
      </c>
      <c r="B36" s="163"/>
      <c r="C36" s="164">
        <f aca="true" t="shared" si="1" ref="C36:X36">SUM(C25:C35)</f>
        <v>94564036</v>
      </c>
      <c r="D36" s="165">
        <f t="shared" si="1"/>
        <v>97272266</v>
      </c>
      <c r="E36" s="166">
        <f t="shared" si="1"/>
        <v>97272266</v>
      </c>
      <c r="F36" s="166">
        <f t="shared" si="1"/>
        <v>5367535</v>
      </c>
      <c r="G36" s="166">
        <f t="shared" si="1"/>
        <v>5190931</v>
      </c>
      <c r="H36" s="166">
        <f t="shared" si="1"/>
        <v>5532590</v>
      </c>
      <c r="I36" s="166">
        <f t="shared" si="1"/>
        <v>16091056</v>
      </c>
      <c r="J36" s="166">
        <f t="shared" si="1"/>
        <v>6578999</v>
      </c>
      <c r="K36" s="166">
        <f t="shared" si="1"/>
        <v>6565569</v>
      </c>
      <c r="L36" s="166">
        <f t="shared" si="1"/>
        <v>6093730</v>
      </c>
      <c r="M36" s="166">
        <f t="shared" si="1"/>
        <v>19238298</v>
      </c>
      <c r="N36" s="166">
        <f t="shared" si="1"/>
        <v>6960744</v>
      </c>
      <c r="O36" s="166">
        <f t="shared" si="1"/>
        <v>7175788</v>
      </c>
      <c r="P36" s="166">
        <f t="shared" si="1"/>
        <v>8746226</v>
      </c>
      <c r="Q36" s="166">
        <f t="shared" si="1"/>
        <v>22882758</v>
      </c>
      <c r="R36" s="166">
        <f t="shared" si="1"/>
        <v>8081405</v>
      </c>
      <c r="S36" s="166">
        <f t="shared" si="1"/>
        <v>7076121</v>
      </c>
      <c r="T36" s="166">
        <f t="shared" si="1"/>
        <v>15284791</v>
      </c>
      <c r="U36" s="166">
        <f t="shared" si="1"/>
        <v>30442317</v>
      </c>
      <c r="V36" s="166">
        <f t="shared" si="1"/>
        <v>88654429</v>
      </c>
      <c r="W36" s="166">
        <f t="shared" si="1"/>
        <v>97272266</v>
      </c>
      <c r="X36" s="166">
        <f t="shared" si="1"/>
        <v>-8617837</v>
      </c>
      <c r="Y36" s="167">
        <f>+IF(W36&lt;&gt;0,+(X36/W36)*100,0)</f>
        <v>-8.859500610379529</v>
      </c>
      <c r="Z36" s="164">
        <f>SUM(Z25:Z35)</f>
        <v>97272266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46272221</v>
      </c>
      <c r="D38" s="176">
        <f t="shared" si="2"/>
        <v>48509034</v>
      </c>
      <c r="E38" s="72">
        <f t="shared" si="2"/>
        <v>48509034</v>
      </c>
      <c r="F38" s="72">
        <f t="shared" si="2"/>
        <v>43668025</v>
      </c>
      <c r="G38" s="72">
        <f t="shared" si="2"/>
        <v>-1832903</v>
      </c>
      <c r="H38" s="72">
        <f t="shared" si="2"/>
        <v>-2816873</v>
      </c>
      <c r="I38" s="72">
        <f t="shared" si="2"/>
        <v>39018249</v>
      </c>
      <c r="J38" s="72">
        <f t="shared" si="2"/>
        <v>-4221832</v>
      </c>
      <c r="K38" s="72">
        <f t="shared" si="2"/>
        <v>-3696086</v>
      </c>
      <c r="L38" s="72">
        <f t="shared" si="2"/>
        <v>32182608</v>
      </c>
      <c r="M38" s="72">
        <f t="shared" si="2"/>
        <v>24264690</v>
      </c>
      <c r="N38" s="72">
        <f t="shared" si="2"/>
        <v>-1619532</v>
      </c>
      <c r="O38" s="72">
        <f t="shared" si="2"/>
        <v>-4654799</v>
      </c>
      <c r="P38" s="72">
        <f t="shared" si="2"/>
        <v>25134722</v>
      </c>
      <c r="Q38" s="72">
        <f t="shared" si="2"/>
        <v>18860391</v>
      </c>
      <c r="R38" s="72">
        <f t="shared" si="2"/>
        <v>-5471428</v>
      </c>
      <c r="S38" s="72">
        <f t="shared" si="2"/>
        <v>-4207260</v>
      </c>
      <c r="T38" s="72">
        <f t="shared" si="2"/>
        <v>-12106535</v>
      </c>
      <c r="U38" s="72">
        <f t="shared" si="2"/>
        <v>-21785223</v>
      </c>
      <c r="V38" s="72">
        <f t="shared" si="2"/>
        <v>60358107</v>
      </c>
      <c r="W38" s="72">
        <f>IF(E22=E36,0,W22-W36)</f>
        <v>48509034</v>
      </c>
      <c r="X38" s="72">
        <f t="shared" si="2"/>
        <v>11849073</v>
      </c>
      <c r="Y38" s="177">
        <f>+IF(W38&lt;&gt;0,+(X38/W38)*100,0)</f>
        <v>24.42652846890334</v>
      </c>
      <c r="Z38" s="175">
        <f>+Z22-Z36</f>
        <v>48509034</v>
      </c>
    </row>
    <row r="39" spans="1:26" ht="13.5">
      <c r="A39" s="157" t="s">
        <v>45</v>
      </c>
      <c r="B39" s="161"/>
      <c r="C39" s="121">
        <v>0</v>
      </c>
      <c r="D39" s="122">
        <v>28401000</v>
      </c>
      <c r="E39" s="26">
        <v>28401000</v>
      </c>
      <c r="F39" s="26">
        <v>0</v>
      </c>
      <c r="G39" s="26">
        <v>14751000</v>
      </c>
      <c r="H39" s="26">
        <v>0</v>
      </c>
      <c r="I39" s="26">
        <v>14751000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5000000</v>
      </c>
      <c r="Q39" s="26">
        <v>5000000</v>
      </c>
      <c r="R39" s="26">
        <v>0</v>
      </c>
      <c r="S39" s="26">
        <v>0</v>
      </c>
      <c r="T39" s="26">
        <v>0</v>
      </c>
      <c r="U39" s="26">
        <v>0</v>
      </c>
      <c r="V39" s="26">
        <v>19751000</v>
      </c>
      <c r="W39" s="26">
        <v>28401000</v>
      </c>
      <c r="X39" s="26">
        <v>-8650000</v>
      </c>
      <c r="Y39" s="106">
        <v>-30.46</v>
      </c>
      <c r="Z39" s="121">
        <v>28401000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46272221</v>
      </c>
      <c r="D42" s="183">
        <f t="shared" si="3"/>
        <v>76910034</v>
      </c>
      <c r="E42" s="54">
        <f t="shared" si="3"/>
        <v>76910034</v>
      </c>
      <c r="F42" s="54">
        <f t="shared" si="3"/>
        <v>43668025</v>
      </c>
      <c r="G42" s="54">
        <f t="shared" si="3"/>
        <v>12918097</v>
      </c>
      <c r="H42" s="54">
        <f t="shared" si="3"/>
        <v>-2816873</v>
      </c>
      <c r="I42" s="54">
        <f t="shared" si="3"/>
        <v>53769249</v>
      </c>
      <c r="J42" s="54">
        <f t="shared" si="3"/>
        <v>-4221832</v>
      </c>
      <c r="K42" s="54">
        <f t="shared" si="3"/>
        <v>-3696086</v>
      </c>
      <c r="L42" s="54">
        <f t="shared" si="3"/>
        <v>32182608</v>
      </c>
      <c r="M42" s="54">
        <f t="shared" si="3"/>
        <v>24264690</v>
      </c>
      <c r="N42" s="54">
        <f t="shared" si="3"/>
        <v>-1619532</v>
      </c>
      <c r="O42" s="54">
        <f t="shared" si="3"/>
        <v>-4654799</v>
      </c>
      <c r="P42" s="54">
        <f t="shared" si="3"/>
        <v>30134722</v>
      </c>
      <c r="Q42" s="54">
        <f t="shared" si="3"/>
        <v>23860391</v>
      </c>
      <c r="R42" s="54">
        <f t="shared" si="3"/>
        <v>-5471428</v>
      </c>
      <c r="S42" s="54">
        <f t="shared" si="3"/>
        <v>-4207260</v>
      </c>
      <c r="T42" s="54">
        <f t="shared" si="3"/>
        <v>-12106535</v>
      </c>
      <c r="U42" s="54">
        <f t="shared" si="3"/>
        <v>-21785223</v>
      </c>
      <c r="V42" s="54">
        <f t="shared" si="3"/>
        <v>80109107</v>
      </c>
      <c r="W42" s="54">
        <f t="shared" si="3"/>
        <v>76910034</v>
      </c>
      <c r="X42" s="54">
        <f t="shared" si="3"/>
        <v>3199073</v>
      </c>
      <c r="Y42" s="184">
        <f>+IF(W42&lt;&gt;0,+(X42/W42)*100,0)</f>
        <v>4.1595001765309325</v>
      </c>
      <c r="Z42" s="182">
        <f>SUM(Z38:Z41)</f>
        <v>76910034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46272221</v>
      </c>
      <c r="D44" s="187">
        <f t="shared" si="4"/>
        <v>76910034</v>
      </c>
      <c r="E44" s="43">
        <f t="shared" si="4"/>
        <v>76910034</v>
      </c>
      <c r="F44" s="43">
        <f t="shared" si="4"/>
        <v>43668025</v>
      </c>
      <c r="G44" s="43">
        <f t="shared" si="4"/>
        <v>12918097</v>
      </c>
      <c r="H44" s="43">
        <f t="shared" si="4"/>
        <v>-2816873</v>
      </c>
      <c r="I44" s="43">
        <f t="shared" si="4"/>
        <v>53769249</v>
      </c>
      <c r="J44" s="43">
        <f t="shared" si="4"/>
        <v>-4221832</v>
      </c>
      <c r="K44" s="43">
        <f t="shared" si="4"/>
        <v>-3696086</v>
      </c>
      <c r="L44" s="43">
        <f t="shared" si="4"/>
        <v>32182608</v>
      </c>
      <c r="M44" s="43">
        <f t="shared" si="4"/>
        <v>24264690</v>
      </c>
      <c r="N44" s="43">
        <f t="shared" si="4"/>
        <v>-1619532</v>
      </c>
      <c r="O44" s="43">
        <f t="shared" si="4"/>
        <v>-4654799</v>
      </c>
      <c r="P44" s="43">
        <f t="shared" si="4"/>
        <v>30134722</v>
      </c>
      <c r="Q44" s="43">
        <f t="shared" si="4"/>
        <v>23860391</v>
      </c>
      <c r="R44" s="43">
        <f t="shared" si="4"/>
        <v>-5471428</v>
      </c>
      <c r="S44" s="43">
        <f t="shared" si="4"/>
        <v>-4207260</v>
      </c>
      <c r="T44" s="43">
        <f t="shared" si="4"/>
        <v>-12106535</v>
      </c>
      <c r="U44" s="43">
        <f t="shared" si="4"/>
        <v>-21785223</v>
      </c>
      <c r="V44" s="43">
        <f t="shared" si="4"/>
        <v>80109107</v>
      </c>
      <c r="W44" s="43">
        <f t="shared" si="4"/>
        <v>76910034</v>
      </c>
      <c r="X44" s="43">
        <f t="shared" si="4"/>
        <v>3199073</v>
      </c>
      <c r="Y44" s="188">
        <f>+IF(W44&lt;&gt;0,+(X44/W44)*100,0)</f>
        <v>4.1595001765309325</v>
      </c>
      <c r="Z44" s="186">
        <f>+Z42-Z43</f>
        <v>76910034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46272221</v>
      </c>
      <c r="D46" s="183">
        <f t="shared" si="5"/>
        <v>76910034</v>
      </c>
      <c r="E46" s="54">
        <f t="shared" si="5"/>
        <v>76910034</v>
      </c>
      <c r="F46" s="54">
        <f t="shared" si="5"/>
        <v>43668025</v>
      </c>
      <c r="G46" s="54">
        <f t="shared" si="5"/>
        <v>12918097</v>
      </c>
      <c r="H46" s="54">
        <f t="shared" si="5"/>
        <v>-2816873</v>
      </c>
      <c r="I46" s="54">
        <f t="shared" si="5"/>
        <v>53769249</v>
      </c>
      <c r="J46" s="54">
        <f t="shared" si="5"/>
        <v>-4221832</v>
      </c>
      <c r="K46" s="54">
        <f t="shared" si="5"/>
        <v>-3696086</v>
      </c>
      <c r="L46" s="54">
        <f t="shared" si="5"/>
        <v>32182608</v>
      </c>
      <c r="M46" s="54">
        <f t="shared" si="5"/>
        <v>24264690</v>
      </c>
      <c r="N46" s="54">
        <f t="shared" si="5"/>
        <v>-1619532</v>
      </c>
      <c r="O46" s="54">
        <f t="shared" si="5"/>
        <v>-4654799</v>
      </c>
      <c r="P46" s="54">
        <f t="shared" si="5"/>
        <v>30134722</v>
      </c>
      <c r="Q46" s="54">
        <f t="shared" si="5"/>
        <v>23860391</v>
      </c>
      <c r="R46" s="54">
        <f t="shared" si="5"/>
        <v>-5471428</v>
      </c>
      <c r="S46" s="54">
        <f t="shared" si="5"/>
        <v>-4207260</v>
      </c>
      <c r="T46" s="54">
        <f t="shared" si="5"/>
        <v>-12106535</v>
      </c>
      <c r="U46" s="54">
        <f t="shared" si="5"/>
        <v>-21785223</v>
      </c>
      <c r="V46" s="54">
        <f t="shared" si="5"/>
        <v>80109107</v>
      </c>
      <c r="W46" s="54">
        <f t="shared" si="5"/>
        <v>76910034</v>
      </c>
      <c r="X46" s="54">
        <f t="shared" si="5"/>
        <v>3199073</v>
      </c>
      <c r="Y46" s="184">
        <f>+IF(W46&lt;&gt;0,+(X46/W46)*100,0)</f>
        <v>4.1595001765309325</v>
      </c>
      <c r="Z46" s="182">
        <f>SUM(Z44:Z45)</f>
        <v>76910034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0</v>
      </c>
      <c r="E47" s="125">
        <v>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0</v>
      </c>
      <c r="X47" s="26">
        <v>0</v>
      </c>
      <c r="Y47" s="106">
        <v>0</v>
      </c>
      <c r="Z47" s="121">
        <v>0</v>
      </c>
    </row>
    <row r="48" spans="1:26" ht="13.5">
      <c r="A48" s="191" t="s">
        <v>48</v>
      </c>
      <c r="B48" s="192"/>
      <c r="C48" s="193">
        <f aca="true" t="shared" si="6" ref="C48:X48">SUM(C46:C47)</f>
        <v>46272221</v>
      </c>
      <c r="D48" s="194">
        <f t="shared" si="6"/>
        <v>76910034</v>
      </c>
      <c r="E48" s="195">
        <f t="shared" si="6"/>
        <v>76910034</v>
      </c>
      <c r="F48" s="195">
        <f t="shared" si="6"/>
        <v>43668025</v>
      </c>
      <c r="G48" s="196">
        <f t="shared" si="6"/>
        <v>12918097</v>
      </c>
      <c r="H48" s="196">
        <f t="shared" si="6"/>
        <v>-2816873</v>
      </c>
      <c r="I48" s="196">
        <f t="shared" si="6"/>
        <v>53769249</v>
      </c>
      <c r="J48" s="196">
        <f t="shared" si="6"/>
        <v>-4221832</v>
      </c>
      <c r="K48" s="196">
        <f t="shared" si="6"/>
        <v>-3696086</v>
      </c>
      <c r="L48" s="195">
        <f t="shared" si="6"/>
        <v>32182608</v>
      </c>
      <c r="M48" s="195">
        <f t="shared" si="6"/>
        <v>24264690</v>
      </c>
      <c r="N48" s="196">
        <f t="shared" si="6"/>
        <v>-1619532</v>
      </c>
      <c r="O48" s="196">
        <f t="shared" si="6"/>
        <v>-4654799</v>
      </c>
      <c r="P48" s="196">
        <f t="shared" si="6"/>
        <v>30134722</v>
      </c>
      <c r="Q48" s="196">
        <f t="shared" si="6"/>
        <v>23860391</v>
      </c>
      <c r="R48" s="196">
        <f t="shared" si="6"/>
        <v>-5471428</v>
      </c>
      <c r="S48" s="195">
        <f t="shared" si="6"/>
        <v>-4207260</v>
      </c>
      <c r="T48" s="195">
        <f t="shared" si="6"/>
        <v>-12106535</v>
      </c>
      <c r="U48" s="196">
        <f t="shared" si="6"/>
        <v>-21785223</v>
      </c>
      <c r="V48" s="196">
        <f t="shared" si="6"/>
        <v>80109107</v>
      </c>
      <c r="W48" s="196">
        <f t="shared" si="6"/>
        <v>76910034</v>
      </c>
      <c r="X48" s="196">
        <f t="shared" si="6"/>
        <v>3199073</v>
      </c>
      <c r="Y48" s="197">
        <f>+IF(W48&lt;&gt;0,+(X48/W48)*100,0)</f>
        <v>4.1595001765309325</v>
      </c>
      <c r="Z48" s="198">
        <f>SUM(Z46:Z47)</f>
        <v>76910034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58482231</v>
      </c>
      <c r="D5" s="120">
        <f t="shared" si="0"/>
        <v>1950000</v>
      </c>
      <c r="E5" s="66">
        <f t="shared" si="0"/>
        <v>1950000</v>
      </c>
      <c r="F5" s="66">
        <f t="shared" si="0"/>
        <v>0</v>
      </c>
      <c r="G5" s="66">
        <f t="shared" si="0"/>
        <v>0</v>
      </c>
      <c r="H5" s="66">
        <f t="shared" si="0"/>
        <v>0</v>
      </c>
      <c r="I5" s="66">
        <f t="shared" si="0"/>
        <v>0</v>
      </c>
      <c r="J5" s="66">
        <f t="shared" si="0"/>
        <v>0</v>
      </c>
      <c r="K5" s="66">
        <f t="shared" si="0"/>
        <v>0</v>
      </c>
      <c r="L5" s="66">
        <f t="shared" si="0"/>
        <v>0</v>
      </c>
      <c r="M5" s="66">
        <f t="shared" si="0"/>
        <v>0</v>
      </c>
      <c r="N5" s="66">
        <f t="shared" si="0"/>
        <v>116134</v>
      </c>
      <c r="O5" s="66">
        <f t="shared" si="0"/>
        <v>678135</v>
      </c>
      <c r="P5" s="66">
        <f t="shared" si="0"/>
        <v>0</v>
      </c>
      <c r="Q5" s="66">
        <f t="shared" si="0"/>
        <v>794269</v>
      </c>
      <c r="R5" s="66">
        <f t="shared" si="0"/>
        <v>0</v>
      </c>
      <c r="S5" s="66">
        <f t="shared" si="0"/>
        <v>206316</v>
      </c>
      <c r="T5" s="66">
        <f t="shared" si="0"/>
        <v>260807</v>
      </c>
      <c r="U5" s="66">
        <f t="shared" si="0"/>
        <v>467123</v>
      </c>
      <c r="V5" s="66">
        <f t="shared" si="0"/>
        <v>1261392</v>
      </c>
      <c r="W5" s="66">
        <f t="shared" si="0"/>
        <v>1950000</v>
      </c>
      <c r="X5" s="66">
        <f t="shared" si="0"/>
        <v>-688608</v>
      </c>
      <c r="Y5" s="103">
        <f>+IF(W5&lt;&gt;0,+(X5/W5)*100,0)</f>
        <v>-35.31323076923077</v>
      </c>
      <c r="Z5" s="119">
        <f>SUM(Z6:Z8)</f>
        <v>1950000</v>
      </c>
    </row>
    <row r="6" spans="1:26" ht="13.5">
      <c r="A6" s="104" t="s">
        <v>74</v>
      </c>
      <c r="B6" s="102"/>
      <c r="C6" s="121"/>
      <c r="D6" s="122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106"/>
      <c r="Z6" s="28"/>
    </row>
    <row r="7" spans="1:26" ht="13.5">
      <c r="A7" s="104" t="s">
        <v>75</v>
      </c>
      <c r="B7" s="102"/>
      <c r="C7" s="123">
        <v>58482231</v>
      </c>
      <c r="D7" s="124">
        <v>1450000</v>
      </c>
      <c r="E7" s="125">
        <v>1450000</v>
      </c>
      <c r="F7" s="125"/>
      <c r="G7" s="125"/>
      <c r="H7" s="125"/>
      <c r="I7" s="125"/>
      <c r="J7" s="125"/>
      <c r="K7" s="125"/>
      <c r="L7" s="125"/>
      <c r="M7" s="125"/>
      <c r="N7" s="125"/>
      <c r="O7" s="125">
        <v>534907</v>
      </c>
      <c r="P7" s="125"/>
      <c r="Q7" s="125">
        <v>534907</v>
      </c>
      <c r="R7" s="125"/>
      <c r="S7" s="125"/>
      <c r="T7" s="125"/>
      <c r="U7" s="125"/>
      <c r="V7" s="125">
        <v>534907</v>
      </c>
      <c r="W7" s="125">
        <v>1450000</v>
      </c>
      <c r="X7" s="125">
        <v>-915093</v>
      </c>
      <c r="Y7" s="107">
        <v>-63.11</v>
      </c>
      <c r="Z7" s="200">
        <v>1450000</v>
      </c>
    </row>
    <row r="8" spans="1:26" ht="13.5">
      <c r="A8" s="104" t="s">
        <v>76</v>
      </c>
      <c r="B8" s="102"/>
      <c r="C8" s="121"/>
      <c r="D8" s="122">
        <v>500000</v>
      </c>
      <c r="E8" s="26">
        <v>500000</v>
      </c>
      <c r="F8" s="26"/>
      <c r="G8" s="26"/>
      <c r="H8" s="26"/>
      <c r="I8" s="26"/>
      <c r="J8" s="26"/>
      <c r="K8" s="26"/>
      <c r="L8" s="26"/>
      <c r="M8" s="26"/>
      <c r="N8" s="26">
        <v>116134</v>
      </c>
      <c r="O8" s="26">
        <v>143228</v>
      </c>
      <c r="P8" s="26"/>
      <c r="Q8" s="26">
        <v>259362</v>
      </c>
      <c r="R8" s="26"/>
      <c r="S8" s="26">
        <v>206316</v>
      </c>
      <c r="T8" s="26">
        <v>260807</v>
      </c>
      <c r="U8" s="26">
        <v>467123</v>
      </c>
      <c r="V8" s="26">
        <v>726485</v>
      </c>
      <c r="W8" s="26">
        <v>500000</v>
      </c>
      <c r="X8" s="26">
        <v>226485</v>
      </c>
      <c r="Y8" s="106">
        <v>45.3</v>
      </c>
      <c r="Z8" s="28">
        <v>500000</v>
      </c>
    </row>
    <row r="9" spans="1:26" ht="13.5">
      <c r="A9" s="101" t="s">
        <v>77</v>
      </c>
      <c r="B9" s="102"/>
      <c r="C9" s="119">
        <f aca="true" t="shared" si="1" ref="C9:X9">SUM(C10:C14)</f>
        <v>0</v>
      </c>
      <c r="D9" s="120">
        <f t="shared" si="1"/>
        <v>800000</v>
      </c>
      <c r="E9" s="66">
        <f t="shared" si="1"/>
        <v>800000</v>
      </c>
      <c r="F9" s="66">
        <f t="shared" si="1"/>
        <v>0</v>
      </c>
      <c r="G9" s="66">
        <f t="shared" si="1"/>
        <v>0</v>
      </c>
      <c r="H9" s="66">
        <f t="shared" si="1"/>
        <v>0</v>
      </c>
      <c r="I9" s="66">
        <f t="shared" si="1"/>
        <v>0</v>
      </c>
      <c r="J9" s="66">
        <f t="shared" si="1"/>
        <v>0</v>
      </c>
      <c r="K9" s="66">
        <f t="shared" si="1"/>
        <v>0</v>
      </c>
      <c r="L9" s="66">
        <f t="shared" si="1"/>
        <v>0</v>
      </c>
      <c r="M9" s="66">
        <f t="shared" si="1"/>
        <v>0</v>
      </c>
      <c r="N9" s="66">
        <f t="shared" si="1"/>
        <v>111400</v>
      </c>
      <c r="O9" s="66">
        <f t="shared" si="1"/>
        <v>867243</v>
      </c>
      <c r="P9" s="66">
        <f t="shared" si="1"/>
        <v>280128</v>
      </c>
      <c r="Q9" s="66">
        <f t="shared" si="1"/>
        <v>1258771</v>
      </c>
      <c r="R9" s="66">
        <f t="shared" si="1"/>
        <v>451230</v>
      </c>
      <c r="S9" s="66">
        <f t="shared" si="1"/>
        <v>436916</v>
      </c>
      <c r="T9" s="66">
        <f t="shared" si="1"/>
        <v>353656</v>
      </c>
      <c r="U9" s="66">
        <f t="shared" si="1"/>
        <v>1241802</v>
      </c>
      <c r="V9" s="66">
        <f t="shared" si="1"/>
        <v>2500573</v>
      </c>
      <c r="W9" s="66">
        <f t="shared" si="1"/>
        <v>800000</v>
      </c>
      <c r="X9" s="66">
        <f t="shared" si="1"/>
        <v>1700573</v>
      </c>
      <c r="Y9" s="103">
        <f>+IF(W9&lt;&gt;0,+(X9/W9)*100,0)</f>
        <v>212.57162499999998</v>
      </c>
      <c r="Z9" s="68">
        <f>SUM(Z10:Z14)</f>
        <v>800000</v>
      </c>
    </row>
    <row r="10" spans="1:26" ht="13.5">
      <c r="A10" s="104" t="s">
        <v>78</v>
      </c>
      <c r="B10" s="102"/>
      <c r="C10" s="121"/>
      <c r="D10" s="122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>
        <v>127683</v>
      </c>
      <c r="T10" s="26"/>
      <c r="U10" s="26">
        <v>127683</v>
      </c>
      <c r="V10" s="26">
        <v>127683</v>
      </c>
      <c r="W10" s="26"/>
      <c r="X10" s="26">
        <v>127683</v>
      </c>
      <c r="Y10" s="106"/>
      <c r="Z10" s="28"/>
    </row>
    <row r="11" spans="1:26" ht="13.5">
      <c r="A11" s="104" t="s">
        <v>79</v>
      </c>
      <c r="B11" s="102"/>
      <c r="C11" s="121"/>
      <c r="D11" s="122">
        <v>300000</v>
      </c>
      <c r="E11" s="26">
        <v>300000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>
        <v>300000</v>
      </c>
      <c r="X11" s="26">
        <v>-300000</v>
      </c>
      <c r="Y11" s="106">
        <v>-100</v>
      </c>
      <c r="Z11" s="28">
        <v>300000</v>
      </c>
    </row>
    <row r="12" spans="1:26" ht="13.5">
      <c r="A12" s="104" t="s">
        <v>80</v>
      </c>
      <c r="B12" s="102"/>
      <c r="C12" s="121"/>
      <c r="D12" s="122">
        <v>500000</v>
      </c>
      <c r="E12" s="26">
        <v>500000</v>
      </c>
      <c r="F12" s="26"/>
      <c r="G12" s="26"/>
      <c r="H12" s="26"/>
      <c r="I12" s="26"/>
      <c r="J12" s="26"/>
      <c r="K12" s="26"/>
      <c r="L12" s="26"/>
      <c r="M12" s="26"/>
      <c r="N12" s="26">
        <v>111400</v>
      </c>
      <c r="O12" s="26">
        <v>685303</v>
      </c>
      <c r="P12" s="26">
        <v>280128</v>
      </c>
      <c r="Q12" s="26">
        <v>1076831</v>
      </c>
      <c r="R12" s="26">
        <v>451230</v>
      </c>
      <c r="S12" s="26">
        <v>309233</v>
      </c>
      <c r="T12" s="26">
        <v>183656</v>
      </c>
      <c r="U12" s="26">
        <v>944119</v>
      </c>
      <c r="V12" s="26">
        <v>2020950</v>
      </c>
      <c r="W12" s="26">
        <v>500000</v>
      </c>
      <c r="X12" s="26">
        <v>1520950</v>
      </c>
      <c r="Y12" s="106">
        <v>304.19</v>
      </c>
      <c r="Z12" s="28">
        <v>500000</v>
      </c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>
        <v>181940</v>
      </c>
      <c r="P13" s="26"/>
      <c r="Q13" s="26">
        <v>181940</v>
      </c>
      <c r="R13" s="26"/>
      <c r="S13" s="26"/>
      <c r="T13" s="26">
        <v>170000</v>
      </c>
      <c r="U13" s="26">
        <v>170000</v>
      </c>
      <c r="V13" s="26">
        <v>351940</v>
      </c>
      <c r="W13" s="26"/>
      <c r="X13" s="26">
        <v>351940</v>
      </c>
      <c r="Y13" s="106"/>
      <c r="Z13" s="28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/>
      <c r="Z14" s="200"/>
    </row>
    <row r="15" spans="1:26" ht="13.5">
      <c r="A15" s="101" t="s">
        <v>83</v>
      </c>
      <c r="B15" s="108"/>
      <c r="C15" s="119">
        <f aca="true" t="shared" si="2" ref="C15:X15">SUM(C16:C18)</f>
        <v>0</v>
      </c>
      <c r="D15" s="120">
        <f t="shared" si="2"/>
        <v>73266831</v>
      </c>
      <c r="E15" s="66">
        <f t="shared" si="2"/>
        <v>73266831</v>
      </c>
      <c r="F15" s="66">
        <f t="shared" si="2"/>
        <v>3333263</v>
      </c>
      <c r="G15" s="66">
        <f t="shared" si="2"/>
        <v>123900</v>
      </c>
      <c r="H15" s="66">
        <f t="shared" si="2"/>
        <v>4176521</v>
      </c>
      <c r="I15" s="66">
        <f t="shared" si="2"/>
        <v>7633684</v>
      </c>
      <c r="J15" s="66">
        <f t="shared" si="2"/>
        <v>363704</v>
      </c>
      <c r="K15" s="66">
        <f t="shared" si="2"/>
        <v>2540089</v>
      </c>
      <c r="L15" s="66">
        <f t="shared" si="2"/>
        <v>3246011</v>
      </c>
      <c r="M15" s="66">
        <f t="shared" si="2"/>
        <v>6149804</v>
      </c>
      <c r="N15" s="66">
        <f t="shared" si="2"/>
        <v>719107</v>
      </c>
      <c r="O15" s="66">
        <f t="shared" si="2"/>
        <v>719003</v>
      </c>
      <c r="P15" s="66">
        <f t="shared" si="2"/>
        <v>3458459</v>
      </c>
      <c r="Q15" s="66">
        <f t="shared" si="2"/>
        <v>4896569</v>
      </c>
      <c r="R15" s="66">
        <f t="shared" si="2"/>
        <v>2745711</v>
      </c>
      <c r="S15" s="66">
        <f t="shared" si="2"/>
        <v>2300215</v>
      </c>
      <c r="T15" s="66">
        <f t="shared" si="2"/>
        <v>3561505</v>
      </c>
      <c r="U15" s="66">
        <f t="shared" si="2"/>
        <v>8607431</v>
      </c>
      <c r="V15" s="66">
        <f t="shared" si="2"/>
        <v>27287488</v>
      </c>
      <c r="W15" s="66">
        <f t="shared" si="2"/>
        <v>73266831</v>
      </c>
      <c r="X15" s="66">
        <f t="shared" si="2"/>
        <v>-45979343</v>
      </c>
      <c r="Y15" s="103">
        <f>+IF(W15&lt;&gt;0,+(X15/W15)*100,0)</f>
        <v>-62.7560143825519</v>
      </c>
      <c r="Z15" s="68">
        <f>SUM(Z16:Z18)</f>
        <v>73266831</v>
      </c>
    </row>
    <row r="16" spans="1:26" ht="13.5">
      <c r="A16" s="104" t="s">
        <v>84</v>
      </c>
      <c r="B16" s="102"/>
      <c r="C16" s="121"/>
      <c r="D16" s="122">
        <v>73266831</v>
      </c>
      <c r="E16" s="26">
        <v>73266831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>
        <v>460285</v>
      </c>
      <c r="Q16" s="26">
        <v>460285</v>
      </c>
      <c r="R16" s="26"/>
      <c r="S16" s="26">
        <v>59000</v>
      </c>
      <c r="T16" s="26"/>
      <c r="U16" s="26">
        <v>59000</v>
      </c>
      <c r="V16" s="26">
        <v>519285</v>
      </c>
      <c r="W16" s="26">
        <v>73266831</v>
      </c>
      <c r="X16" s="26">
        <v>-72747546</v>
      </c>
      <c r="Y16" s="106">
        <v>-99.29</v>
      </c>
      <c r="Z16" s="28">
        <v>73266831</v>
      </c>
    </row>
    <row r="17" spans="1:26" ht="13.5">
      <c r="A17" s="104" t="s">
        <v>85</v>
      </c>
      <c r="B17" s="102"/>
      <c r="C17" s="121"/>
      <c r="D17" s="122"/>
      <c r="E17" s="26"/>
      <c r="F17" s="26">
        <v>3333263</v>
      </c>
      <c r="G17" s="26">
        <v>123900</v>
      </c>
      <c r="H17" s="26">
        <v>4176521</v>
      </c>
      <c r="I17" s="26">
        <v>7633684</v>
      </c>
      <c r="J17" s="26">
        <v>363704</v>
      </c>
      <c r="K17" s="26">
        <v>2540089</v>
      </c>
      <c r="L17" s="26">
        <v>3246011</v>
      </c>
      <c r="M17" s="26">
        <v>6149804</v>
      </c>
      <c r="N17" s="26">
        <v>719107</v>
      </c>
      <c r="O17" s="26">
        <v>719003</v>
      </c>
      <c r="P17" s="26">
        <v>2998174</v>
      </c>
      <c r="Q17" s="26">
        <v>4436284</v>
      </c>
      <c r="R17" s="26">
        <v>2745711</v>
      </c>
      <c r="S17" s="26">
        <v>2241215</v>
      </c>
      <c r="T17" s="26">
        <v>3561505</v>
      </c>
      <c r="U17" s="26">
        <v>8548431</v>
      </c>
      <c r="V17" s="26">
        <v>26768203</v>
      </c>
      <c r="W17" s="26"/>
      <c r="X17" s="26">
        <v>26768203</v>
      </c>
      <c r="Y17" s="106"/>
      <c r="Z17" s="28"/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101" t="s">
        <v>87</v>
      </c>
      <c r="B19" s="108"/>
      <c r="C19" s="119">
        <f aca="true" t="shared" si="3" ref="C19:X19">SUM(C20:C23)</f>
        <v>0</v>
      </c>
      <c r="D19" s="120">
        <f t="shared" si="3"/>
        <v>0</v>
      </c>
      <c r="E19" s="66">
        <f t="shared" si="3"/>
        <v>0</v>
      </c>
      <c r="F19" s="66">
        <f t="shared" si="3"/>
        <v>0</v>
      </c>
      <c r="G19" s="66">
        <f t="shared" si="3"/>
        <v>0</v>
      </c>
      <c r="H19" s="66">
        <f t="shared" si="3"/>
        <v>0</v>
      </c>
      <c r="I19" s="66">
        <f t="shared" si="3"/>
        <v>0</v>
      </c>
      <c r="J19" s="66">
        <f t="shared" si="3"/>
        <v>0</v>
      </c>
      <c r="K19" s="66">
        <f t="shared" si="3"/>
        <v>0</v>
      </c>
      <c r="L19" s="66">
        <f t="shared" si="3"/>
        <v>375693</v>
      </c>
      <c r="M19" s="66">
        <f t="shared" si="3"/>
        <v>375693</v>
      </c>
      <c r="N19" s="66">
        <f t="shared" si="3"/>
        <v>661550</v>
      </c>
      <c r="O19" s="66">
        <f t="shared" si="3"/>
        <v>561777</v>
      </c>
      <c r="P19" s="66">
        <f t="shared" si="3"/>
        <v>4434188</v>
      </c>
      <c r="Q19" s="66">
        <f t="shared" si="3"/>
        <v>5657515</v>
      </c>
      <c r="R19" s="66">
        <f t="shared" si="3"/>
        <v>761156</v>
      </c>
      <c r="S19" s="66">
        <f t="shared" si="3"/>
        <v>4720058</v>
      </c>
      <c r="T19" s="66">
        <f t="shared" si="3"/>
        <v>6038238</v>
      </c>
      <c r="U19" s="66">
        <f t="shared" si="3"/>
        <v>11519452</v>
      </c>
      <c r="V19" s="66">
        <f t="shared" si="3"/>
        <v>17552660</v>
      </c>
      <c r="W19" s="66">
        <f t="shared" si="3"/>
        <v>0</v>
      </c>
      <c r="X19" s="66">
        <f t="shared" si="3"/>
        <v>17552660</v>
      </c>
      <c r="Y19" s="103">
        <f>+IF(W19&lt;&gt;0,+(X19/W19)*100,0)</f>
        <v>0</v>
      </c>
      <c r="Z19" s="68">
        <f>SUM(Z20:Z23)</f>
        <v>0</v>
      </c>
    </row>
    <row r="20" spans="1:26" ht="13.5">
      <c r="A20" s="104" t="s">
        <v>88</v>
      </c>
      <c r="B20" s="102"/>
      <c r="C20" s="121"/>
      <c r="D20" s="122"/>
      <c r="E20" s="26"/>
      <c r="F20" s="26"/>
      <c r="G20" s="26"/>
      <c r="H20" s="26"/>
      <c r="I20" s="26"/>
      <c r="J20" s="26"/>
      <c r="K20" s="26"/>
      <c r="L20" s="26">
        <v>375693</v>
      </c>
      <c r="M20" s="26">
        <v>375693</v>
      </c>
      <c r="N20" s="26">
        <v>661550</v>
      </c>
      <c r="O20" s="26">
        <v>561777</v>
      </c>
      <c r="P20" s="26">
        <v>4434188</v>
      </c>
      <c r="Q20" s="26">
        <v>5657515</v>
      </c>
      <c r="R20" s="26">
        <v>761156</v>
      </c>
      <c r="S20" s="26">
        <v>4720058</v>
      </c>
      <c r="T20" s="26">
        <v>6038238</v>
      </c>
      <c r="U20" s="26">
        <v>11519452</v>
      </c>
      <c r="V20" s="26">
        <v>17552660</v>
      </c>
      <c r="W20" s="26"/>
      <c r="X20" s="26">
        <v>17552660</v>
      </c>
      <c r="Y20" s="106"/>
      <c r="Z20" s="28"/>
    </row>
    <row r="21" spans="1:26" ht="13.5">
      <c r="A21" s="104" t="s">
        <v>89</v>
      </c>
      <c r="B21" s="102"/>
      <c r="C21" s="121"/>
      <c r="D21" s="122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104" t="s">
        <v>90</v>
      </c>
      <c r="B22" s="102"/>
      <c r="C22" s="123"/>
      <c r="D22" s="124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07"/>
      <c r="Z22" s="200"/>
    </row>
    <row r="23" spans="1:26" ht="13.5">
      <c r="A23" s="104" t="s">
        <v>91</v>
      </c>
      <c r="B23" s="102"/>
      <c r="C23" s="121"/>
      <c r="D23" s="12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101" t="s">
        <v>92</v>
      </c>
      <c r="B24" s="108"/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/>
      <c r="Z24" s="68"/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58482231</v>
      </c>
      <c r="D25" s="206">
        <f t="shared" si="4"/>
        <v>76016831</v>
      </c>
      <c r="E25" s="195">
        <f t="shared" si="4"/>
        <v>76016831</v>
      </c>
      <c r="F25" s="195">
        <f t="shared" si="4"/>
        <v>3333263</v>
      </c>
      <c r="G25" s="195">
        <f t="shared" si="4"/>
        <v>123900</v>
      </c>
      <c r="H25" s="195">
        <f t="shared" si="4"/>
        <v>4176521</v>
      </c>
      <c r="I25" s="195">
        <f t="shared" si="4"/>
        <v>7633684</v>
      </c>
      <c r="J25" s="195">
        <f t="shared" si="4"/>
        <v>363704</v>
      </c>
      <c r="K25" s="195">
        <f t="shared" si="4"/>
        <v>2540089</v>
      </c>
      <c r="L25" s="195">
        <f t="shared" si="4"/>
        <v>3621704</v>
      </c>
      <c r="M25" s="195">
        <f t="shared" si="4"/>
        <v>6525497</v>
      </c>
      <c r="N25" s="195">
        <f t="shared" si="4"/>
        <v>1608191</v>
      </c>
      <c r="O25" s="195">
        <f t="shared" si="4"/>
        <v>2826158</v>
      </c>
      <c r="P25" s="195">
        <f t="shared" si="4"/>
        <v>8172775</v>
      </c>
      <c r="Q25" s="195">
        <f t="shared" si="4"/>
        <v>12607124</v>
      </c>
      <c r="R25" s="195">
        <f t="shared" si="4"/>
        <v>3958097</v>
      </c>
      <c r="S25" s="195">
        <f t="shared" si="4"/>
        <v>7663505</v>
      </c>
      <c r="T25" s="195">
        <f t="shared" si="4"/>
        <v>10214206</v>
      </c>
      <c r="U25" s="195">
        <f t="shared" si="4"/>
        <v>21835808</v>
      </c>
      <c r="V25" s="195">
        <f t="shared" si="4"/>
        <v>48602113</v>
      </c>
      <c r="W25" s="195">
        <f t="shared" si="4"/>
        <v>76016831</v>
      </c>
      <c r="X25" s="195">
        <f t="shared" si="4"/>
        <v>-27414718</v>
      </c>
      <c r="Y25" s="207">
        <f>+IF(W25&lt;&gt;0,+(X25/W25)*100,0)</f>
        <v>-36.064010613649494</v>
      </c>
      <c r="Z25" s="208">
        <f>+Z5+Z9+Z15+Z19+Z24</f>
        <v>76016831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>
        <v>58482231</v>
      </c>
      <c r="D28" s="122">
        <v>76016831</v>
      </c>
      <c r="E28" s="26">
        <v>76016831</v>
      </c>
      <c r="F28" s="26">
        <v>3333263</v>
      </c>
      <c r="G28" s="26">
        <v>123900</v>
      </c>
      <c r="H28" s="26">
        <v>4240821</v>
      </c>
      <c r="I28" s="26">
        <v>7697984</v>
      </c>
      <c r="J28" s="26">
        <v>363704</v>
      </c>
      <c r="K28" s="26">
        <v>2540089</v>
      </c>
      <c r="L28" s="26">
        <v>3621704</v>
      </c>
      <c r="M28" s="26">
        <v>6525497</v>
      </c>
      <c r="N28" s="26">
        <v>1608191</v>
      </c>
      <c r="O28" s="26">
        <v>2826158</v>
      </c>
      <c r="P28" s="26">
        <v>8172775</v>
      </c>
      <c r="Q28" s="26">
        <v>12607124</v>
      </c>
      <c r="R28" s="26">
        <v>3958097</v>
      </c>
      <c r="S28" s="26">
        <v>7663505</v>
      </c>
      <c r="T28" s="26">
        <v>10214206</v>
      </c>
      <c r="U28" s="26">
        <v>21835808</v>
      </c>
      <c r="V28" s="26">
        <v>48666413</v>
      </c>
      <c r="W28" s="26">
        <v>76016831</v>
      </c>
      <c r="X28" s="26">
        <v>-27350418</v>
      </c>
      <c r="Y28" s="106">
        <v>-35.98</v>
      </c>
      <c r="Z28" s="121">
        <v>76016831</v>
      </c>
    </row>
    <row r="29" spans="1:26" ht="13.5">
      <c r="A29" s="210" t="s">
        <v>137</v>
      </c>
      <c r="B29" s="102"/>
      <c r="C29" s="121"/>
      <c r="D29" s="12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10" t="s">
        <v>138</v>
      </c>
      <c r="B30" s="102"/>
      <c r="C30" s="123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07"/>
      <c r="Z30" s="200"/>
    </row>
    <row r="31" spans="1:26" ht="13.5">
      <c r="A31" s="211" t="s">
        <v>139</v>
      </c>
      <c r="B31" s="102"/>
      <c r="C31" s="121"/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58482231</v>
      </c>
      <c r="D32" s="187">
        <f t="shared" si="5"/>
        <v>76016831</v>
      </c>
      <c r="E32" s="43">
        <f t="shared" si="5"/>
        <v>76016831</v>
      </c>
      <c r="F32" s="43">
        <f t="shared" si="5"/>
        <v>3333263</v>
      </c>
      <c r="G32" s="43">
        <f t="shared" si="5"/>
        <v>123900</v>
      </c>
      <c r="H32" s="43">
        <f t="shared" si="5"/>
        <v>4240821</v>
      </c>
      <c r="I32" s="43">
        <f t="shared" si="5"/>
        <v>7697984</v>
      </c>
      <c r="J32" s="43">
        <f t="shared" si="5"/>
        <v>363704</v>
      </c>
      <c r="K32" s="43">
        <f t="shared" si="5"/>
        <v>2540089</v>
      </c>
      <c r="L32" s="43">
        <f t="shared" si="5"/>
        <v>3621704</v>
      </c>
      <c r="M32" s="43">
        <f t="shared" si="5"/>
        <v>6525497</v>
      </c>
      <c r="N32" s="43">
        <f t="shared" si="5"/>
        <v>1608191</v>
      </c>
      <c r="O32" s="43">
        <f t="shared" si="5"/>
        <v>2826158</v>
      </c>
      <c r="P32" s="43">
        <f t="shared" si="5"/>
        <v>8172775</v>
      </c>
      <c r="Q32" s="43">
        <f t="shared" si="5"/>
        <v>12607124</v>
      </c>
      <c r="R32" s="43">
        <f t="shared" si="5"/>
        <v>3958097</v>
      </c>
      <c r="S32" s="43">
        <f t="shared" si="5"/>
        <v>7663505</v>
      </c>
      <c r="T32" s="43">
        <f t="shared" si="5"/>
        <v>10214206</v>
      </c>
      <c r="U32" s="43">
        <f t="shared" si="5"/>
        <v>21835808</v>
      </c>
      <c r="V32" s="43">
        <f t="shared" si="5"/>
        <v>48666413</v>
      </c>
      <c r="W32" s="43">
        <f t="shared" si="5"/>
        <v>76016831</v>
      </c>
      <c r="X32" s="43">
        <f t="shared" si="5"/>
        <v>-27350418</v>
      </c>
      <c r="Y32" s="188">
        <f>+IF(W32&lt;&gt;0,+(X32/W32)*100,0)</f>
        <v>-35.97942408306918</v>
      </c>
      <c r="Z32" s="45">
        <f>SUM(Z28:Z31)</f>
        <v>76016831</v>
      </c>
    </row>
    <row r="33" spans="1:26" ht="13.5">
      <c r="A33" s="213" t="s">
        <v>50</v>
      </c>
      <c r="B33" s="102" t="s">
        <v>140</v>
      </c>
      <c r="C33" s="121"/>
      <c r="D33" s="12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13" t="s">
        <v>51</v>
      </c>
      <c r="B34" s="102" t="s">
        <v>125</v>
      </c>
      <c r="C34" s="121"/>
      <c r="D34" s="12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06"/>
      <c r="Z34" s="28"/>
    </row>
    <row r="35" spans="1:26" ht="13.5">
      <c r="A35" s="213" t="s">
        <v>52</v>
      </c>
      <c r="B35" s="102"/>
      <c r="C35" s="121"/>
      <c r="D35" s="12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58482231</v>
      </c>
      <c r="D36" s="194">
        <f t="shared" si="6"/>
        <v>76016831</v>
      </c>
      <c r="E36" s="196">
        <f t="shared" si="6"/>
        <v>76016831</v>
      </c>
      <c r="F36" s="196">
        <f t="shared" si="6"/>
        <v>3333263</v>
      </c>
      <c r="G36" s="196">
        <f t="shared" si="6"/>
        <v>123900</v>
      </c>
      <c r="H36" s="196">
        <f t="shared" si="6"/>
        <v>4240821</v>
      </c>
      <c r="I36" s="196">
        <f t="shared" si="6"/>
        <v>7697984</v>
      </c>
      <c r="J36" s="196">
        <f t="shared" si="6"/>
        <v>363704</v>
      </c>
      <c r="K36" s="196">
        <f t="shared" si="6"/>
        <v>2540089</v>
      </c>
      <c r="L36" s="196">
        <f t="shared" si="6"/>
        <v>3621704</v>
      </c>
      <c r="M36" s="196">
        <f t="shared" si="6"/>
        <v>6525497</v>
      </c>
      <c r="N36" s="196">
        <f t="shared" si="6"/>
        <v>1608191</v>
      </c>
      <c r="O36" s="196">
        <f t="shared" si="6"/>
        <v>2826158</v>
      </c>
      <c r="P36" s="196">
        <f t="shared" si="6"/>
        <v>8172775</v>
      </c>
      <c r="Q36" s="196">
        <f t="shared" si="6"/>
        <v>12607124</v>
      </c>
      <c r="R36" s="196">
        <f t="shared" si="6"/>
        <v>3958097</v>
      </c>
      <c r="S36" s="196">
        <f t="shared" si="6"/>
        <v>7663505</v>
      </c>
      <c r="T36" s="196">
        <f t="shared" si="6"/>
        <v>10214206</v>
      </c>
      <c r="U36" s="196">
        <f t="shared" si="6"/>
        <v>21835808</v>
      </c>
      <c r="V36" s="196">
        <f t="shared" si="6"/>
        <v>48666413</v>
      </c>
      <c r="W36" s="196">
        <f t="shared" si="6"/>
        <v>76016831</v>
      </c>
      <c r="X36" s="196">
        <f t="shared" si="6"/>
        <v>-27350418</v>
      </c>
      <c r="Y36" s="197">
        <f>+IF(W36&lt;&gt;0,+(X36/W36)*100,0)</f>
        <v>-35.97942408306918</v>
      </c>
      <c r="Z36" s="215">
        <f>SUM(Z32:Z35)</f>
        <v>76016831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>
        <v>65178257</v>
      </c>
      <c r="D6" s="25">
        <v>61227620</v>
      </c>
      <c r="E6" s="26">
        <v>61227620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>
        <v>61227620</v>
      </c>
      <c r="X6" s="26">
        <v>-61227620</v>
      </c>
      <c r="Y6" s="106">
        <v>-100</v>
      </c>
      <c r="Z6" s="28">
        <v>61227620</v>
      </c>
    </row>
    <row r="7" spans="1:26" ht="13.5">
      <c r="A7" s="225" t="s">
        <v>146</v>
      </c>
      <c r="B7" s="158" t="s">
        <v>71</v>
      </c>
      <c r="C7" s="121"/>
      <c r="D7" s="25">
        <v>93752200</v>
      </c>
      <c r="E7" s="26">
        <v>93752200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>
        <v>93752200</v>
      </c>
      <c r="X7" s="26">
        <v>-93752200</v>
      </c>
      <c r="Y7" s="106">
        <v>-100</v>
      </c>
      <c r="Z7" s="28">
        <v>93752200</v>
      </c>
    </row>
    <row r="8" spans="1:26" ht="13.5">
      <c r="A8" s="225" t="s">
        <v>147</v>
      </c>
      <c r="B8" s="158" t="s">
        <v>71</v>
      </c>
      <c r="C8" s="121">
        <v>14133485</v>
      </c>
      <c r="D8" s="25">
        <v>1341667</v>
      </c>
      <c r="E8" s="26">
        <v>1341667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>
        <v>1341667</v>
      </c>
      <c r="X8" s="26">
        <v>-1341667</v>
      </c>
      <c r="Y8" s="106">
        <v>-100</v>
      </c>
      <c r="Z8" s="28">
        <v>1341667</v>
      </c>
    </row>
    <row r="9" spans="1:26" ht="13.5">
      <c r="A9" s="225" t="s">
        <v>148</v>
      </c>
      <c r="B9" s="158"/>
      <c r="C9" s="121">
        <v>11017602</v>
      </c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106"/>
      <c r="Z9" s="28"/>
    </row>
    <row r="10" spans="1:26" ht="13.5">
      <c r="A10" s="225" t="s">
        <v>149</v>
      </c>
      <c r="B10" s="158"/>
      <c r="C10" s="121"/>
      <c r="D10" s="25"/>
      <c r="E10" s="26"/>
      <c r="F10" s="125"/>
      <c r="G10" s="125"/>
      <c r="H10" s="125"/>
      <c r="I10" s="26"/>
      <c r="J10" s="125"/>
      <c r="K10" s="125"/>
      <c r="L10" s="26"/>
      <c r="M10" s="125"/>
      <c r="N10" s="125"/>
      <c r="O10" s="125"/>
      <c r="P10" s="26"/>
      <c r="Q10" s="125"/>
      <c r="R10" s="125"/>
      <c r="S10" s="26"/>
      <c r="T10" s="125"/>
      <c r="U10" s="125"/>
      <c r="V10" s="125"/>
      <c r="W10" s="26"/>
      <c r="X10" s="125"/>
      <c r="Y10" s="107"/>
      <c r="Z10" s="200"/>
    </row>
    <row r="11" spans="1:26" ht="13.5">
      <c r="A11" s="225" t="s">
        <v>150</v>
      </c>
      <c r="B11" s="158" t="s">
        <v>95</v>
      </c>
      <c r="C11" s="121">
        <v>114220</v>
      </c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6" t="s">
        <v>55</v>
      </c>
      <c r="B12" s="227"/>
      <c r="C12" s="138">
        <f aca="true" t="shared" si="0" ref="C12:X12">SUM(C6:C11)</f>
        <v>90443564</v>
      </c>
      <c r="D12" s="38">
        <f t="shared" si="0"/>
        <v>156321487</v>
      </c>
      <c r="E12" s="39">
        <f t="shared" si="0"/>
        <v>156321487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  <c r="N12" s="39">
        <f t="shared" si="0"/>
        <v>0</v>
      </c>
      <c r="O12" s="39">
        <f t="shared" si="0"/>
        <v>0</v>
      </c>
      <c r="P12" s="39">
        <f t="shared" si="0"/>
        <v>0</v>
      </c>
      <c r="Q12" s="39">
        <f t="shared" si="0"/>
        <v>0</v>
      </c>
      <c r="R12" s="39">
        <f t="shared" si="0"/>
        <v>0</v>
      </c>
      <c r="S12" s="39">
        <f t="shared" si="0"/>
        <v>0</v>
      </c>
      <c r="T12" s="39">
        <f t="shared" si="0"/>
        <v>0</v>
      </c>
      <c r="U12" s="39">
        <f t="shared" si="0"/>
        <v>0</v>
      </c>
      <c r="V12" s="39">
        <f t="shared" si="0"/>
        <v>0</v>
      </c>
      <c r="W12" s="39">
        <f t="shared" si="0"/>
        <v>156321487</v>
      </c>
      <c r="X12" s="39">
        <f t="shared" si="0"/>
        <v>-156321487</v>
      </c>
      <c r="Y12" s="140">
        <f>+IF(W12&lt;&gt;0,+(X12/W12)*100,0)</f>
        <v>-100</v>
      </c>
      <c r="Z12" s="40">
        <f>SUM(Z6:Z11)</f>
        <v>156321487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/>
      <c r="D15" s="25">
        <v>22000</v>
      </c>
      <c r="E15" s="26">
        <v>22000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>
        <v>22000</v>
      </c>
      <c r="X15" s="26">
        <v>-22000</v>
      </c>
      <c r="Y15" s="106">
        <v>-100</v>
      </c>
      <c r="Z15" s="28">
        <v>22000</v>
      </c>
    </row>
    <row r="16" spans="1:26" ht="13.5">
      <c r="A16" s="225" t="s">
        <v>153</v>
      </c>
      <c r="B16" s="158"/>
      <c r="C16" s="121"/>
      <c r="D16" s="25"/>
      <c r="E16" s="26"/>
      <c r="F16" s="125"/>
      <c r="G16" s="125"/>
      <c r="H16" s="125"/>
      <c r="I16" s="26"/>
      <c r="J16" s="125"/>
      <c r="K16" s="125"/>
      <c r="L16" s="26"/>
      <c r="M16" s="125"/>
      <c r="N16" s="125"/>
      <c r="O16" s="125"/>
      <c r="P16" s="26"/>
      <c r="Q16" s="125"/>
      <c r="R16" s="125"/>
      <c r="S16" s="26"/>
      <c r="T16" s="125"/>
      <c r="U16" s="125"/>
      <c r="V16" s="125"/>
      <c r="W16" s="26"/>
      <c r="X16" s="125"/>
      <c r="Y16" s="107"/>
      <c r="Z16" s="200"/>
    </row>
    <row r="17" spans="1:26" ht="13.5">
      <c r="A17" s="225" t="s">
        <v>154</v>
      </c>
      <c r="B17" s="158"/>
      <c r="C17" s="121"/>
      <c r="D17" s="25">
        <v>197404000</v>
      </c>
      <c r="E17" s="26">
        <v>197404000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>
        <v>197404000</v>
      </c>
      <c r="X17" s="26">
        <v>-197404000</v>
      </c>
      <c r="Y17" s="106">
        <v>-100</v>
      </c>
      <c r="Z17" s="28">
        <v>197404000</v>
      </c>
    </row>
    <row r="18" spans="1:26" ht="13.5">
      <c r="A18" s="225" t="s">
        <v>155</v>
      </c>
      <c r="B18" s="158"/>
      <c r="C18" s="121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225" t="s">
        <v>156</v>
      </c>
      <c r="B19" s="158" t="s">
        <v>98</v>
      </c>
      <c r="C19" s="121">
        <v>158635099</v>
      </c>
      <c r="D19" s="25">
        <v>76016831</v>
      </c>
      <c r="E19" s="26">
        <v>76016831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>
        <v>76016831</v>
      </c>
      <c r="X19" s="26">
        <v>-76016831</v>
      </c>
      <c r="Y19" s="106">
        <v>-100</v>
      </c>
      <c r="Z19" s="28">
        <v>76016831</v>
      </c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225" t="s">
        <v>159</v>
      </c>
      <c r="B22" s="158"/>
      <c r="C22" s="121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06"/>
      <c r="Z22" s="28"/>
    </row>
    <row r="23" spans="1:26" ht="13.5">
      <c r="A23" s="225" t="s">
        <v>160</v>
      </c>
      <c r="B23" s="158"/>
      <c r="C23" s="121"/>
      <c r="D23" s="25"/>
      <c r="E23" s="26"/>
      <c r="F23" s="125"/>
      <c r="G23" s="125"/>
      <c r="H23" s="125"/>
      <c r="I23" s="26"/>
      <c r="J23" s="125"/>
      <c r="K23" s="125"/>
      <c r="L23" s="26"/>
      <c r="M23" s="125"/>
      <c r="N23" s="125"/>
      <c r="O23" s="125"/>
      <c r="P23" s="26"/>
      <c r="Q23" s="125"/>
      <c r="R23" s="125"/>
      <c r="S23" s="26"/>
      <c r="T23" s="125"/>
      <c r="U23" s="125"/>
      <c r="V23" s="125"/>
      <c r="W23" s="26"/>
      <c r="X23" s="125"/>
      <c r="Y23" s="107"/>
      <c r="Z23" s="200"/>
    </row>
    <row r="24" spans="1:26" ht="13.5">
      <c r="A24" s="226" t="s">
        <v>56</v>
      </c>
      <c r="B24" s="229"/>
      <c r="C24" s="138">
        <f aca="true" t="shared" si="1" ref="C24:X24">SUM(C15:C23)</f>
        <v>158635099</v>
      </c>
      <c r="D24" s="42">
        <f t="shared" si="1"/>
        <v>273442831</v>
      </c>
      <c r="E24" s="43">
        <f t="shared" si="1"/>
        <v>273442831</v>
      </c>
      <c r="F24" s="43">
        <f t="shared" si="1"/>
        <v>0</v>
      </c>
      <c r="G24" s="43">
        <f t="shared" si="1"/>
        <v>0</v>
      </c>
      <c r="H24" s="43">
        <f t="shared" si="1"/>
        <v>0</v>
      </c>
      <c r="I24" s="43">
        <f t="shared" si="1"/>
        <v>0</v>
      </c>
      <c r="J24" s="43">
        <f t="shared" si="1"/>
        <v>0</v>
      </c>
      <c r="K24" s="43">
        <f t="shared" si="1"/>
        <v>0</v>
      </c>
      <c r="L24" s="43">
        <f t="shared" si="1"/>
        <v>0</v>
      </c>
      <c r="M24" s="43">
        <f t="shared" si="1"/>
        <v>0</v>
      </c>
      <c r="N24" s="43">
        <f t="shared" si="1"/>
        <v>0</v>
      </c>
      <c r="O24" s="43">
        <f t="shared" si="1"/>
        <v>0</v>
      </c>
      <c r="P24" s="43">
        <f t="shared" si="1"/>
        <v>0</v>
      </c>
      <c r="Q24" s="43">
        <f t="shared" si="1"/>
        <v>0</v>
      </c>
      <c r="R24" s="43">
        <f t="shared" si="1"/>
        <v>0</v>
      </c>
      <c r="S24" s="43">
        <f t="shared" si="1"/>
        <v>0</v>
      </c>
      <c r="T24" s="43">
        <f t="shared" si="1"/>
        <v>0</v>
      </c>
      <c r="U24" s="43">
        <f t="shared" si="1"/>
        <v>0</v>
      </c>
      <c r="V24" s="43">
        <f t="shared" si="1"/>
        <v>0</v>
      </c>
      <c r="W24" s="43">
        <f t="shared" si="1"/>
        <v>273442831</v>
      </c>
      <c r="X24" s="43">
        <f t="shared" si="1"/>
        <v>-273442831</v>
      </c>
      <c r="Y24" s="188">
        <f>+IF(W24&lt;&gt;0,+(X24/W24)*100,0)</f>
        <v>-100</v>
      </c>
      <c r="Z24" s="45">
        <f>SUM(Z15:Z23)</f>
        <v>273442831</v>
      </c>
    </row>
    <row r="25" spans="1:26" ht="13.5">
      <c r="A25" s="226" t="s">
        <v>161</v>
      </c>
      <c r="B25" s="227"/>
      <c r="C25" s="138">
        <f aca="true" t="shared" si="2" ref="C25:X25">+C12+C24</f>
        <v>249078663</v>
      </c>
      <c r="D25" s="38">
        <f t="shared" si="2"/>
        <v>429764318</v>
      </c>
      <c r="E25" s="39">
        <f t="shared" si="2"/>
        <v>429764318</v>
      </c>
      <c r="F25" s="39">
        <f t="shared" si="2"/>
        <v>0</v>
      </c>
      <c r="G25" s="39">
        <f t="shared" si="2"/>
        <v>0</v>
      </c>
      <c r="H25" s="39">
        <f t="shared" si="2"/>
        <v>0</v>
      </c>
      <c r="I25" s="39">
        <f t="shared" si="2"/>
        <v>0</v>
      </c>
      <c r="J25" s="39">
        <f t="shared" si="2"/>
        <v>0</v>
      </c>
      <c r="K25" s="39">
        <f t="shared" si="2"/>
        <v>0</v>
      </c>
      <c r="L25" s="39">
        <f t="shared" si="2"/>
        <v>0</v>
      </c>
      <c r="M25" s="39">
        <f t="shared" si="2"/>
        <v>0</v>
      </c>
      <c r="N25" s="39">
        <f t="shared" si="2"/>
        <v>0</v>
      </c>
      <c r="O25" s="39">
        <f t="shared" si="2"/>
        <v>0</v>
      </c>
      <c r="P25" s="39">
        <f t="shared" si="2"/>
        <v>0</v>
      </c>
      <c r="Q25" s="39">
        <f t="shared" si="2"/>
        <v>0</v>
      </c>
      <c r="R25" s="39">
        <f t="shared" si="2"/>
        <v>0</v>
      </c>
      <c r="S25" s="39">
        <f t="shared" si="2"/>
        <v>0</v>
      </c>
      <c r="T25" s="39">
        <f t="shared" si="2"/>
        <v>0</v>
      </c>
      <c r="U25" s="39">
        <f t="shared" si="2"/>
        <v>0</v>
      </c>
      <c r="V25" s="39">
        <f t="shared" si="2"/>
        <v>0</v>
      </c>
      <c r="W25" s="39">
        <f t="shared" si="2"/>
        <v>429764318</v>
      </c>
      <c r="X25" s="39">
        <f t="shared" si="2"/>
        <v>-429764318</v>
      </c>
      <c r="Y25" s="140">
        <f>+IF(W25&lt;&gt;0,+(X25/W25)*100,0)</f>
        <v>-100</v>
      </c>
      <c r="Z25" s="40">
        <f>+Z12+Z24</f>
        <v>429764318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51</v>
      </c>
      <c r="B30" s="158" t="s">
        <v>93</v>
      </c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165</v>
      </c>
      <c r="B31" s="158"/>
      <c r="C31" s="121"/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25" t="s">
        <v>166</v>
      </c>
      <c r="B32" s="158" t="s">
        <v>93</v>
      </c>
      <c r="C32" s="121">
        <v>24795529</v>
      </c>
      <c r="D32" s="25">
        <v>14474106</v>
      </c>
      <c r="E32" s="26">
        <v>14474106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>
        <v>14474106</v>
      </c>
      <c r="X32" s="26">
        <v>-14474106</v>
      </c>
      <c r="Y32" s="106">
        <v>-100</v>
      </c>
      <c r="Z32" s="28">
        <v>14474106</v>
      </c>
    </row>
    <row r="33" spans="1:26" ht="13.5">
      <c r="A33" s="225" t="s">
        <v>167</v>
      </c>
      <c r="B33" s="158"/>
      <c r="C33" s="121"/>
      <c r="D33" s="25">
        <v>3449426</v>
      </c>
      <c r="E33" s="26">
        <v>3449426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>
        <v>3449426</v>
      </c>
      <c r="X33" s="26">
        <v>-3449426</v>
      </c>
      <c r="Y33" s="106">
        <v>-100</v>
      </c>
      <c r="Z33" s="28">
        <v>3449426</v>
      </c>
    </row>
    <row r="34" spans="1:26" ht="13.5">
      <c r="A34" s="226" t="s">
        <v>57</v>
      </c>
      <c r="B34" s="227"/>
      <c r="C34" s="138">
        <f aca="true" t="shared" si="3" ref="C34:X34">SUM(C29:C33)</f>
        <v>24795529</v>
      </c>
      <c r="D34" s="38">
        <f t="shared" si="3"/>
        <v>17923532</v>
      </c>
      <c r="E34" s="39">
        <f t="shared" si="3"/>
        <v>17923532</v>
      </c>
      <c r="F34" s="39">
        <f t="shared" si="3"/>
        <v>0</v>
      </c>
      <c r="G34" s="39">
        <f t="shared" si="3"/>
        <v>0</v>
      </c>
      <c r="H34" s="39">
        <f t="shared" si="3"/>
        <v>0</v>
      </c>
      <c r="I34" s="39">
        <f t="shared" si="3"/>
        <v>0</v>
      </c>
      <c r="J34" s="39">
        <f t="shared" si="3"/>
        <v>0</v>
      </c>
      <c r="K34" s="39">
        <f t="shared" si="3"/>
        <v>0</v>
      </c>
      <c r="L34" s="39">
        <f t="shared" si="3"/>
        <v>0</v>
      </c>
      <c r="M34" s="39">
        <f t="shared" si="3"/>
        <v>0</v>
      </c>
      <c r="N34" s="39">
        <f t="shared" si="3"/>
        <v>0</v>
      </c>
      <c r="O34" s="39">
        <f t="shared" si="3"/>
        <v>0</v>
      </c>
      <c r="P34" s="39">
        <f t="shared" si="3"/>
        <v>0</v>
      </c>
      <c r="Q34" s="39">
        <f t="shared" si="3"/>
        <v>0</v>
      </c>
      <c r="R34" s="39">
        <f t="shared" si="3"/>
        <v>0</v>
      </c>
      <c r="S34" s="39">
        <f t="shared" si="3"/>
        <v>0</v>
      </c>
      <c r="T34" s="39">
        <f t="shared" si="3"/>
        <v>0</v>
      </c>
      <c r="U34" s="39">
        <f t="shared" si="3"/>
        <v>0</v>
      </c>
      <c r="V34" s="39">
        <f t="shared" si="3"/>
        <v>0</v>
      </c>
      <c r="W34" s="39">
        <f t="shared" si="3"/>
        <v>17923532</v>
      </c>
      <c r="X34" s="39">
        <f t="shared" si="3"/>
        <v>-17923532</v>
      </c>
      <c r="Y34" s="140">
        <f>+IF(W34&lt;&gt;0,+(X34/W34)*100,0)</f>
        <v>-100</v>
      </c>
      <c r="Z34" s="40">
        <f>SUM(Z29:Z33)</f>
        <v>17923532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/>
      <c r="D37" s="2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106"/>
      <c r="Z37" s="28"/>
    </row>
    <row r="38" spans="1:26" ht="13.5">
      <c r="A38" s="225" t="s">
        <v>167</v>
      </c>
      <c r="B38" s="158"/>
      <c r="C38" s="121"/>
      <c r="D38" s="2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106"/>
      <c r="Z38" s="28"/>
    </row>
    <row r="39" spans="1:26" ht="13.5">
      <c r="A39" s="226" t="s">
        <v>58</v>
      </c>
      <c r="B39" s="229"/>
      <c r="C39" s="138">
        <f aca="true" t="shared" si="4" ref="C39:X39">SUM(C37:C38)</f>
        <v>0</v>
      </c>
      <c r="D39" s="42">
        <f t="shared" si="4"/>
        <v>0</v>
      </c>
      <c r="E39" s="43">
        <f t="shared" si="4"/>
        <v>0</v>
      </c>
      <c r="F39" s="43">
        <f t="shared" si="4"/>
        <v>0</v>
      </c>
      <c r="G39" s="43">
        <f t="shared" si="4"/>
        <v>0</v>
      </c>
      <c r="H39" s="43">
        <f t="shared" si="4"/>
        <v>0</v>
      </c>
      <c r="I39" s="43">
        <f t="shared" si="4"/>
        <v>0</v>
      </c>
      <c r="J39" s="43">
        <f t="shared" si="4"/>
        <v>0</v>
      </c>
      <c r="K39" s="43">
        <f t="shared" si="4"/>
        <v>0</v>
      </c>
      <c r="L39" s="43">
        <f t="shared" si="4"/>
        <v>0</v>
      </c>
      <c r="M39" s="43">
        <f t="shared" si="4"/>
        <v>0</v>
      </c>
      <c r="N39" s="43">
        <f t="shared" si="4"/>
        <v>0</v>
      </c>
      <c r="O39" s="43">
        <f t="shared" si="4"/>
        <v>0</v>
      </c>
      <c r="P39" s="43">
        <f t="shared" si="4"/>
        <v>0</v>
      </c>
      <c r="Q39" s="43">
        <f t="shared" si="4"/>
        <v>0</v>
      </c>
      <c r="R39" s="43">
        <f t="shared" si="4"/>
        <v>0</v>
      </c>
      <c r="S39" s="43">
        <f t="shared" si="4"/>
        <v>0</v>
      </c>
      <c r="T39" s="43">
        <f t="shared" si="4"/>
        <v>0</v>
      </c>
      <c r="U39" s="43">
        <f t="shared" si="4"/>
        <v>0</v>
      </c>
      <c r="V39" s="43">
        <f t="shared" si="4"/>
        <v>0</v>
      </c>
      <c r="W39" s="43">
        <f t="shared" si="4"/>
        <v>0</v>
      </c>
      <c r="X39" s="43">
        <f t="shared" si="4"/>
        <v>0</v>
      </c>
      <c r="Y39" s="188">
        <f>+IF(W39&lt;&gt;0,+(X39/W39)*100,0)</f>
        <v>0</v>
      </c>
      <c r="Z39" s="45">
        <f>SUM(Z37:Z38)</f>
        <v>0</v>
      </c>
    </row>
    <row r="40" spans="1:26" ht="13.5">
      <c r="A40" s="226" t="s">
        <v>169</v>
      </c>
      <c r="B40" s="227"/>
      <c r="C40" s="138">
        <f aca="true" t="shared" si="5" ref="C40:X40">+C34+C39</f>
        <v>24795529</v>
      </c>
      <c r="D40" s="38">
        <f t="shared" si="5"/>
        <v>17923532</v>
      </c>
      <c r="E40" s="39">
        <f t="shared" si="5"/>
        <v>17923532</v>
      </c>
      <c r="F40" s="39">
        <f t="shared" si="5"/>
        <v>0</v>
      </c>
      <c r="G40" s="39">
        <f t="shared" si="5"/>
        <v>0</v>
      </c>
      <c r="H40" s="39">
        <f t="shared" si="5"/>
        <v>0</v>
      </c>
      <c r="I40" s="39">
        <f t="shared" si="5"/>
        <v>0</v>
      </c>
      <c r="J40" s="39">
        <f t="shared" si="5"/>
        <v>0</v>
      </c>
      <c r="K40" s="39">
        <f t="shared" si="5"/>
        <v>0</v>
      </c>
      <c r="L40" s="39">
        <f t="shared" si="5"/>
        <v>0</v>
      </c>
      <c r="M40" s="39">
        <f t="shared" si="5"/>
        <v>0</v>
      </c>
      <c r="N40" s="39">
        <f t="shared" si="5"/>
        <v>0</v>
      </c>
      <c r="O40" s="39">
        <f t="shared" si="5"/>
        <v>0</v>
      </c>
      <c r="P40" s="39">
        <f t="shared" si="5"/>
        <v>0</v>
      </c>
      <c r="Q40" s="39">
        <f t="shared" si="5"/>
        <v>0</v>
      </c>
      <c r="R40" s="39">
        <f t="shared" si="5"/>
        <v>0</v>
      </c>
      <c r="S40" s="39">
        <f t="shared" si="5"/>
        <v>0</v>
      </c>
      <c r="T40" s="39">
        <f t="shared" si="5"/>
        <v>0</v>
      </c>
      <c r="U40" s="39">
        <f t="shared" si="5"/>
        <v>0</v>
      </c>
      <c r="V40" s="39">
        <f t="shared" si="5"/>
        <v>0</v>
      </c>
      <c r="W40" s="39">
        <f t="shared" si="5"/>
        <v>17923532</v>
      </c>
      <c r="X40" s="39">
        <f t="shared" si="5"/>
        <v>-17923532</v>
      </c>
      <c r="Y40" s="140">
        <f>+IF(W40&lt;&gt;0,+(X40/W40)*100,0)</f>
        <v>-100</v>
      </c>
      <c r="Z40" s="40">
        <f>+Z34+Z39</f>
        <v>17923532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224283134</v>
      </c>
      <c r="D42" s="234">
        <f t="shared" si="6"/>
        <v>411840786</v>
      </c>
      <c r="E42" s="235">
        <f t="shared" si="6"/>
        <v>411840786</v>
      </c>
      <c r="F42" s="235">
        <f t="shared" si="6"/>
        <v>0</v>
      </c>
      <c r="G42" s="235">
        <f t="shared" si="6"/>
        <v>0</v>
      </c>
      <c r="H42" s="235">
        <f t="shared" si="6"/>
        <v>0</v>
      </c>
      <c r="I42" s="235">
        <f t="shared" si="6"/>
        <v>0</v>
      </c>
      <c r="J42" s="235">
        <f t="shared" si="6"/>
        <v>0</v>
      </c>
      <c r="K42" s="235">
        <f t="shared" si="6"/>
        <v>0</v>
      </c>
      <c r="L42" s="235">
        <f t="shared" si="6"/>
        <v>0</v>
      </c>
      <c r="M42" s="235">
        <f t="shared" si="6"/>
        <v>0</v>
      </c>
      <c r="N42" s="235">
        <f t="shared" si="6"/>
        <v>0</v>
      </c>
      <c r="O42" s="235">
        <f t="shared" si="6"/>
        <v>0</v>
      </c>
      <c r="P42" s="235">
        <f t="shared" si="6"/>
        <v>0</v>
      </c>
      <c r="Q42" s="235">
        <f t="shared" si="6"/>
        <v>0</v>
      </c>
      <c r="R42" s="235">
        <f t="shared" si="6"/>
        <v>0</v>
      </c>
      <c r="S42" s="235">
        <f t="shared" si="6"/>
        <v>0</v>
      </c>
      <c r="T42" s="235">
        <f t="shared" si="6"/>
        <v>0</v>
      </c>
      <c r="U42" s="235">
        <f t="shared" si="6"/>
        <v>0</v>
      </c>
      <c r="V42" s="235">
        <f t="shared" si="6"/>
        <v>0</v>
      </c>
      <c r="W42" s="235">
        <f t="shared" si="6"/>
        <v>411840786</v>
      </c>
      <c r="X42" s="235">
        <f t="shared" si="6"/>
        <v>-411840786</v>
      </c>
      <c r="Y42" s="236">
        <f>+IF(W42&lt;&gt;0,+(X42/W42)*100,0)</f>
        <v>-100</v>
      </c>
      <c r="Z42" s="237">
        <f>+Z25-Z40</f>
        <v>411840786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>
        <v>224283134</v>
      </c>
      <c r="D45" s="25">
        <v>411840786</v>
      </c>
      <c r="E45" s="26">
        <v>411840786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>
        <v>411840786</v>
      </c>
      <c r="X45" s="26">
        <v>-411840786</v>
      </c>
      <c r="Y45" s="105">
        <v>-100</v>
      </c>
      <c r="Z45" s="28">
        <v>411840786</v>
      </c>
    </row>
    <row r="46" spans="1:26" ht="13.5">
      <c r="A46" s="225" t="s">
        <v>173</v>
      </c>
      <c r="B46" s="158" t="s">
        <v>93</v>
      </c>
      <c r="C46" s="121"/>
      <c r="D46" s="25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105"/>
      <c r="Z46" s="28"/>
    </row>
    <row r="47" spans="1:26" ht="13.5">
      <c r="A47" s="225" t="s">
        <v>174</v>
      </c>
      <c r="B47" s="158"/>
      <c r="C47" s="121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05"/>
      <c r="Z47" s="28"/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224283134</v>
      </c>
      <c r="D48" s="240">
        <f t="shared" si="7"/>
        <v>411840786</v>
      </c>
      <c r="E48" s="195">
        <f t="shared" si="7"/>
        <v>411840786</v>
      </c>
      <c r="F48" s="195">
        <f t="shared" si="7"/>
        <v>0</v>
      </c>
      <c r="G48" s="195">
        <f t="shared" si="7"/>
        <v>0</v>
      </c>
      <c r="H48" s="195">
        <f t="shared" si="7"/>
        <v>0</v>
      </c>
      <c r="I48" s="195">
        <f t="shared" si="7"/>
        <v>0</v>
      </c>
      <c r="J48" s="195">
        <f t="shared" si="7"/>
        <v>0</v>
      </c>
      <c r="K48" s="195">
        <f t="shared" si="7"/>
        <v>0</v>
      </c>
      <c r="L48" s="195">
        <f t="shared" si="7"/>
        <v>0</v>
      </c>
      <c r="M48" s="195">
        <f t="shared" si="7"/>
        <v>0</v>
      </c>
      <c r="N48" s="195">
        <f t="shared" si="7"/>
        <v>0</v>
      </c>
      <c r="O48" s="195">
        <f t="shared" si="7"/>
        <v>0</v>
      </c>
      <c r="P48" s="195">
        <f t="shared" si="7"/>
        <v>0</v>
      </c>
      <c r="Q48" s="195">
        <f t="shared" si="7"/>
        <v>0</v>
      </c>
      <c r="R48" s="195">
        <f t="shared" si="7"/>
        <v>0</v>
      </c>
      <c r="S48" s="195">
        <f t="shared" si="7"/>
        <v>0</v>
      </c>
      <c r="T48" s="195">
        <f t="shared" si="7"/>
        <v>0</v>
      </c>
      <c r="U48" s="195">
        <f t="shared" si="7"/>
        <v>0</v>
      </c>
      <c r="V48" s="195">
        <f t="shared" si="7"/>
        <v>0</v>
      </c>
      <c r="W48" s="195">
        <f t="shared" si="7"/>
        <v>411840786</v>
      </c>
      <c r="X48" s="195">
        <f t="shared" si="7"/>
        <v>-411840786</v>
      </c>
      <c r="Y48" s="241">
        <f>+IF(W48&lt;&gt;0,+(X48/W48)*100,0)</f>
        <v>-100</v>
      </c>
      <c r="Z48" s="208">
        <f>SUM(Z45:Z47)</f>
        <v>411840786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137889350</v>
      </c>
      <c r="D6" s="25">
        <v>34193300</v>
      </c>
      <c r="E6" s="26">
        <v>34193300</v>
      </c>
      <c r="F6" s="26">
        <v>738818</v>
      </c>
      <c r="G6" s="26">
        <v>645942</v>
      </c>
      <c r="H6" s="26">
        <v>587778</v>
      </c>
      <c r="I6" s="26">
        <v>1972538</v>
      </c>
      <c r="J6" s="26">
        <v>458888</v>
      </c>
      <c r="K6" s="26">
        <v>824730</v>
      </c>
      <c r="L6" s="26">
        <v>605927</v>
      </c>
      <c r="M6" s="26">
        <v>1889545</v>
      </c>
      <c r="N6" s="26">
        <v>4034837</v>
      </c>
      <c r="O6" s="26">
        <v>414170</v>
      </c>
      <c r="P6" s="26">
        <v>1054328</v>
      </c>
      <c r="Q6" s="26">
        <v>5503335</v>
      </c>
      <c r="R6" s="26">
        <v>495438</v>
      </c>
      <c r="S6" s="26">
        <v>3638084</v>
      </c>
      <c r="T6" s="26">
        <v>486871</v>
      </c>
      <c r="U6" s="26">
        <v>4620393</v>
      </c>
      <c r="V6" s="26">
        <v>13985811</v>
      </c>
      <c r="W6" s="26">
        <v>34193300</v>
      </c>
      <c r="X6" s="26">
        <v>-20207489</v>
      </c>
      <c r="Y6" s="106">
        <v>-59.1</v>
      </c>
      <c r="Z6" s="28">
        <v>34193300</v>
      </c>
    </row>
    <row r="7" spans="1:26" ht="13.5">
      <c r="A7" s="225" t="s">
        <v>180</v>
      </c>
      <c r="B7" s="158" t="s">
        <v>71</v>
      </c>
      <c r="C7" s="121"/>
      <c r="D7" s="25">
        <v>109887999</v>
      </c>
      <c r="E7" s="26">
        <v>109887999</v>
      </c>
      <c r="F7" s="26">
        <v>46224048</v>
      </c>
      <c r="G7" s="26">
        <v>750000</v>
      </c>
      <c r="H7" s="26"/>
      <c r="I7" s="26">
        <v>46974048</v>
      </c>
      <c r="J7" s="26"/>
      <c r="K7" s="26"/>
      <c r="L7" s="26">
        <v>35779000</v>
      </c>
      <c r="M7" s="26">
        <v>35779000</v>
      </c>
      <c r="N7" s="26"/>
      <c r="O7" s="26"/>
      <c r="P7" s="26">
        <v>31390428</v>
      </c>
      <c r="Q7" s="26">
        <v>31390428</v>
      </c>
      <c r="R7" s="26"/>
      <c r="S7" s="26"/>
      <c r="T7" s="26"/>
      <c r="U7" s="26"/>
      <c r="V7" s="26">
        <v>114143476</v>
      </c>
      <c r="W7" s="26">
        <v>109887999</v>
      </c>
      <c r="X7" s="26">
        <v>4255477</v>
      </c>
      <c r="Y7" s="106">
        <v>3.87</v>
      </c>
      <c r="Z7" s="28">
        <v>109887999</v>
      </c>
    </row>
    <row r="8" spans="1:26" ht="13.5">
      <c r="A8" s="225" t="s">
        <v>181</v>
      </c>
      <c r="B8" s="158" t="s">
        <v>71</v>
      </c>
      <c r="C8" s="121"/>
      <c r="D8" s="25">
        <v>28401000</v>
      </c>
      <c r="E8" s="26">
        <v>28401000</v>
      </c>
      <c r="F8" s="26">
        <v>13650000</v>
      </c>
      <c r="G8" s="26">
        <v>14751000</v>
      </c>
      <c r="H8" s="26"/>
      <c r="I8" s="26">
        <v>28401000</v>
      </c>
      <c r="J8" s="26"/>
      <c r="K8" s="26"/>
      <c r="L8" s="26"/>
      <c r="M8" s="26"/>
      <c r="N8" s="26"/>
      <c r="O8" s="26"/>
      <c r="P8" s="26">
        <v>5000000</v>
      </c>
      <c r="Q8" s="26">
        <v>5000000</v>
      </c>
      <c r="R8" s="26"/>
      <c r="S8" s="26"/>
      <c r="T8" s="26"/>
      <c r="U8" s="26"/>
      <c r="V8" s="26">
        <v>33401000</v>
      </c>
      <c r="W8" s="26">
        <v>28401000</v>
      </c>
      <c r="X8" s="26">
        <v>5000000</v>
      </c>
      <c r="Y8" s="106">
        <v>17.61</v>
      </c>
      <c r="Z8" s="28">
        <v>28401000</v>
      </c>
    </row>
    <row r="9" spans="1:26" ht="13.5">
      <c r="A9" s="225" t="s">
        <v>182</v>
      </c>
      <c r="B9" s="158"/>
      <c r="C9" s="121">
        <v>2193884</v>
      </c>
      <c r="D9" s="25">
        <v>2000000</v>
      </c>
      <c r="E9" s="26">
        <v>2000000</v>
      </c>
      <c r="F9" s="26">
        <v>163585</v>
      </c>
      <c r="G9" s="26">
        <v>802098</v>
      </c>
      <c r="H9" s="26">
        <v>186353</v>
      </c>
      <c r="I9" s="26">
        <v>1152036</v>
      </c>
      <c r="J9" s="26">
        <v>279477</v>
      </c>
      <c r="K9" s="26">
        <v>309612</v>
      </c>
      <c r="L9" s="26">
        <v>262233</v>
      </c>
      <c r="M9" s="26">
        <v>851322</v>
      </c>
      <c r="N9" s="26">
        <v>286138</v>
      </c>
      <c r="O9" s="26">
        <v>286134</v>
      </c>
      <c r="P9" s="26">
        <v>245060</v>
      </c>
      <c r="Q9" s="26">
        <v>817332</v>
      </c>
      <c r="R9" s="26">
        <v>279359</v>
      </c>
      <c r="S9" s="26">
        <v>288510</v>
      </c>
      <c r="T9" s="26">
        <v>274245</v>
      </c>
      <c r="U9" s="26">
        <v>842114</v>
      </c>
      <c r="V9" s="26">
        <v>3662804</v>
      </c>
      <c r="W9" s="26">
        <v>2000000</v>
      </c>
      <c r="X9" s="26">
        <v>1662804</v>
      </c>
      <c r="Y9" s="106">
        <v>83.14</v>
      </c>
      <c r="Z9" s="28">
        <v>2000000</v>
      </c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-68780408</v>
      </c>
      <c r="D12" s="25">
        <v>-96156043</v>
      </c>
      <c r="E12" s="26">
        <v>-96156043</v>
      </c>
      <c r="F12" s="26">
        <v>-5186634</v>
      </c>
      <c r="G12" s="26">
        <v>-5573819</v>
      </c>
      <c r="H12" s="26">
        <v>-7762269</v>
      </c>
      <c r="I12" s="26">
        <v>-18522722</v>
      </c>
      <c r="J12" s="26">
        <v>-7097742</v>
      </c>
      <c r="K12" s="26">
        <v>-7499844</v>
      </c>
      <c r="L12" s="26">
        <v>-5559144</v>
      </c>
      <c r="M12" s="26">
        <v>-20156730</v>
      </c>
      <c r="N12" s="26">
        <v>-5143199</v>
      </c>
      <c r="O12" s="26">
        <v>-7130730</v>
      </c>
      <c r="P12" s="26">
        <v>-8148473</v>
      </c>
      <c r="Q12" s="26">
        <v>-20422402</v>
      </c>
      <c r="R12" s="26">
        <v>-7402712</v>
      </c>
      <c r="S12" s="26">
        <v>-6623817</v>
      </c>
      <c r="T12" s="26">
        <v>-9644180</v>
      </c>
      <c r="U12" s="26">
        <v>-23670709</v>
      </c>
      <c r="V12" s="26">
        <v>-82772563</v>
      </c>
      <c r="W12" s="26">
        <v>-96156043</v>
      </c>
      <c r="X12" s="26">
        <v>13383480</v>
      </c>
      <c r="Y12" s="106">
        <v>-13.92</v>
      </c>
      <c r="Z12" s="28">
        <v>-96156043</v>
      </c>
    </row>
    <row r="13" spans="1:26" ht="13.5">
      <c r="A13" s="225" t="s">
        <v>39</v>
      </c>
      <c r="B13" s="158"/>
      <c r="C13" s="121"/>
      <c r="D13" s="25">
        <v>-300000</v>
      </c>
      <c r="E13" s="26">
        <v>-300000</v>
      </c>
      <c r="F13" s="26">
        <v>-5211</v>
      </c>
      <c r="G13" s="26">
        <v>-9804</v>
      </c>
      <c r="H13" s="26">
        <v>-7199</v>
      </c>
      <c r="I13" s="26">
        <v>-22214</v>
      </c>
      <c r="J13" s="26">
        <v>-13306</v>
      </c>
      <c r="K13" s="26">
        <v>-7313</v>
      </c>
      <c r="L13" s="26">
        <v>-8979</v>
      </c>
      <c r="M13" s="26">
        <v>-29598</v>
      </c>
      <c r="N13" s="26">
        <v>-4499</v>
      </c>
      <c r="O13" s="26">
        <v>-4528</v>
      </c>
      <c r="P13" s="26">
        <v>-8541</v>
      </c>
      <c r="Q13" s="26">
        <v>-17568</v>
      </c>
      <c r="R13" s="26">
        <v>-8998</v>
      </c>
      <c r="S13" s="26">
        <v>-9904</v>
      </c>
      <c r="T13" s="26"/>
      <c r="U13" s="26">
        <v>-18902</v>
      </c>
      <c r="V13" s="26">
        <v>-88282</v>
      </c>
      <c r="W13" s="26">
        <v>-300000</v>
      </c>
      <c r="X13" s="26">
        <v>211718</v>
      </c>
      <c r="Y13" s="106">
        <v>-70.57</v>
      </c>
      <c r="Z13" s="28">
        <v>-300000</v>
      </c>
    </row>
    <row r="14" spans="1:26" ht="13.5">
      <c r="A14" s="225" t="s">
        <v>41</v>
      </c>
      <c r="B14" s="158" t="s">
        <v>71</v>
      </c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6" t="s">
        <v>186</v>
      </c>
      <c r="B15" s="227"/>
      <c r="C15" s="138">
        <f aca="true" t="shared" si="0" ref="C15:X15">SUM(C6:C14)</f>
        <v>71302826</v>
      </c>
      <c r="D15" s="38">
        <f t="shared" si="0"/>
        <v>78026256</v>
      </c>
      <c r="E15" s="39">
        <f t="shared" si="0"/>
        <v>78026256</v>
      </c>
      <c r="F15" s="39">
        <f t="shared" si="0"/>
        <v>55584606</v>
      </c>
      <c r="G15" s="39">
        <f t="shared" si="0"/>
        <v>11365417</v>
      </c>
      <c r="H15" s="39">
        <f t="shared" si="0"/>
        <v>-6995337</v>
      </c>
      <c r="I15" s="39">
        <f t="shared" si="0"/>
        <v>59954686</v>
      </c>
      <c r="J15" s="39">
        <f t="shared" si="0"/>
        <v>-6372683</v>
      </c>
      <c r="K15" s="39">
        <f t="shared" si="0"/>
        <v>-6372815</v>
      </c>
      <c r="L15" s="39">
        <f t="shared" si="0"/>
        <v>31079037</v>
      </c>
      <c r="M15" s="39">
        <f t="shared" si="0"/>
        <v>18333539</v>
      </c>
      <c r="N15" s="39">
        <f t="shared" si="0"/>
        <v>-826723</v>
      </c>
      <c r="O15" s="39">
        <f t="shared" si="0"/>
        <v>-6434954</v>
      </c>
      <c r="P15" s="39">
        <f t="shared" si="0"/>
        <v>29532802</v>
      </c>
      <c r="Q15" s="39">
        <f t="shared" si="0"/>
        <v>22271125</v>
      </c>
      <c r="R15" s="39">
        <f t="shared" si="0"/>
        <v>-6636913</v>
      </c>
      <c r="S15" s="39">
        <f t="shared" si="0"/>
        <v>-2707127</v>
      </c>
      <c r="T15" s="39">
        <f t="shared" si="0"/>
        <v>-8883064</v>
      </c>
      <c r="U15" s="39">
        <f t="shared" si="0"/>
        <v>-18227104</v>
      </c>
      <c r="V15" s="39">
        <f t="shared" si="0"/>
        <v>82332246</v>
      </c>
      <c r="W15" s="39">
        <f t="shared" si="0"/>
        <v>78026256</v>
      </c>
      <c r="X15" s="39">
        <f t="shared" si="0"/>
        <v>4305990</v>
      </c>
      <c r="Y15" s="140">
        <f>+IF(W15&lt;&gt;0,+(X15/W15)*100,0)</f>
        <v>5.518642340086137</v>
      </c>
      <c r="Z15" s="40">
        <f>SUM(Z6:Z14)</f>
        <v>78026256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/>
      <c r="D19" s="25"/>
      <c r="E19" s="26"/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/>
      <c r="Q19" s="125"/>
      <c r="R19" s="125"/>
      <c r="S19" s="26"/>
      <c r="T19" s="125"/>
      <c r="U19" s="125"/>
      <c r="V19" s="125"/>
      <c r="W19" s="26"/>
      <c r="X19" s="125"/>
      <c r="Y19" s="107"/>
      <c r="Z19" s="200"/>
    </row>
    <row r="20" spans="1:26" ht="13.5">
      <c r="A20" s="225" t="s">
        <v>189</v>
      </c>
      <c r="B20" s="158"/>
      <c r="C20" s="121"/>
      <c r="D20" s="242"/>
      <c r="E20" s="125"/>
      <c r="F20" s="26"/>
      <c r="G20" s="26"/>
      <c r="H20" s="26"/>
      <c r="I20" s="26"/>
      <c r="J20" s="26"/>
      <c r="K20" s="26"/>
      <c r="L20" s="125"/>
      <c r="M20" s="26"/>
      <c r="N20" s="26"/>
      <c r="O20" s="26"/>
      <c r="P20" s="26"/>
      <c r="Q20" s="26"/>
      <c r="R20" s="26"/>
      <c r="S20" s="125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190</v>
      </c>
      <c r="B21" s="158"/>
      <c r="C21" s="123"/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/>
      <c r="X21" s="125"/>
      <c r="Y21" s="107"/>
      <c r="Z21" s="200"/>
    </row>
    <row r="22" spans="1:26" ht="13.5">
      <c r="A22" s="225" t="s">
        <v>191</v>
      </c>
      <c r="B22" s="158"/>
      <c r="C22" s="121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06"/>
      <c r="Z22" s="28"/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>
        <v>-58482231</v>
      </c>
      <c r="D24" s="25">
        <v>-76016831</v>
      </c>
      <c r="E24" s="26">
        <v>-76016831</v>
      </c>
      <c r="F24" s="26">
        <v>-3372710</v>
      </c>
      <c r="G24" s="26">
        <v>-1318076</v>
      </c>
      <c r="H24" s="26">
        <v>-4451775</v>
      </c>
      <c r="I24" s="26">
        <v>-9142561</v>
      </c>
      <c r="J24" s="26">
        <v>-583884</v>
      </c>
      <c r="K24" s="26">
        <v>-5304623</v>
      </c>
      <c r="L24" s="26">
        <v>-4852482</v>
      </c>
      <c r="M24" s="26">
        <v>-10740989</v>
      </c>
      <c r="N24" s="26">
        <v>-1353356</v>
      </c>
      <c r="O24" s="26">
        <v>-2958802</v>
      </c>
      <c r="P24" s="26">
        <v>-912389</v>
      </c>
      <c r="Q24" s="26">
        <v>-5224547</v>
      </c>
      <c r="R24" s="26">
        <v>-4308776</v>
      </c>
      <c r="S24" s="26">
        <v>-9861008</v>
      </c>
      <c r="T24" s="26">
        <v>-12815887</v>
      </c>
      <c r="U24" s="26">
        <v>-26985671</v>
      </c>
      <c r="V24" s="26">
        <v>-52093768</v>
      </c>
      <c r="W24" s="26">
        <v>-76016831</v>
      </c>
      <c r="X24" s="26">
        <v>23923063</v>
      </c>
      <c r="Y24" s="106">
        <v>-31.47</v>
      </c>
      <c r="Z24" s="28">
        <v>-76016831</v>
      </c>
    </row>
    <row r="25" spans="1:26" ht="13.5">
      <c r="A25" s="226" t="s">
        <v>193</v>
      </c>
      <c r="B25" s="227"/>
      <c r="C25" s="138">
        <f aca="true" t="shared" si="1" ref="C25:X25">SUM(C19:C24)</f>
        <v>-58482231</v>
      </c>
      <c r="D25" s="38">
        <f t="shared" si="1"/>
        <v>-76016831</v>
      </c>
      <c r="E25" s="39">
        <f t="shared" si="1"/>
        <v>-76016831</v>
      </c>
      <c r="F25" s="39">
        <f t="shared" si="1"/>
        <v>-3372710</v>
      </c>
      <c r="G25" s="39">
        <f t="shared" si="1"/>
        <v>-1318076</v>
      </c>
      <c r="H25" s="39">
        <f t="shared" si="1"/>
        <v>-4451775</v>
      </c>
      <c r="I25" s="39">
        <f t="shared" si="1"/>
        <v>-9142561</v>
      </c>
      <c r="J25" s="39">
        <f t="shared" si="1"/>
        <v>-583884</v>
      </c>
      <c r="K25" s="39">
        <f t="shared" si="1"/>
        <v>-5304623</v>
      </c>
      <c r="L25" s="39">
        <f t="shared" si="1"/>
        <v>-4852482</v>
      </c>
      <c r="M25" s="39">
        <f t="shared" si="1"/>
        <v>-10740989</v>
      </c>
      <c r="N25" s="39">
        <f t="shared" si="1"/>
        <v>-1353356</v>
      </c>
      <c r="O25" s="39">
        <f t="shared" si="1"/>
        <v>-2958802</v>
      </c>
      <c r="P25" s="39">
        <f t="shared" si="1"/>
        <v>-912389</v>
      </c>
      <c r="Q25" s="39">
        <f t="shared" si="1"/>
        <v>-5224547</v>
      </c>
      <c r="R25" s="39">
        <f t="shared" si="1"/>
        <v>-4308776</v>
      </c>
      <c r="S25" s="39">
        <f t="shared" si="1"/>
        <v>-9861008</v>
      </c>
      <c r="T25" s="39">
        <f t="shared" si="1"/>
        <v>-12815887</v>
      </c>
      <c r="U25" s="39">
        <f t="shared" si="1"/>
        <v>-26985671</v>
      </c>
      <c r="V25" s="39">
        <f t="shared" si="1"/>
        <v>-52093768</v>
      </c>
      <c r="W25" s="39">
        <f t="shared" si="1"/>
        <v>-76016831</v>
      </c>
      <c r="X25" s="39">
        <f t="shared" si="1"/>
        <v>23923063</v>
      </c>
      <c r="Y25" s="140">
        <f>+IF(W25&lt;&gt;0,+(X25/W25)*100,0)</f>
        <v>-31.470744945944933</v>
      </c>
      <c r="Z25" s="40">
        <f>SUM(Z19:Z24)</f>
        <v>-76016831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196</v>
      </c>
      <c r="B30" s="158"/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197</v>
      </c>
      <c r="B31" s="158"/>
      <c r="C31" s="121"/>
      <c r="D31" s="25"/>
      <c r="E31" s="26"/>
      <c r="F31" s="26"/>
      <c r="G31" s="125"/>
      <c r="H31" s="125"/>
      <c r="I31" s="125"/>
      <c r="J31" s="26"/>
      <c r="K31" s="26"/>
      <c r="L31" s="26"/>
      <c r="M31" s="26"/>
      <c r="N31" s="125"/>
      <c r="O31" s="125"/>
      <c r="P31" s="125"/>
      <c r="Q31" s="26"/>
      <c r="R31" s="26"/>
      <c r="S31" s="26"/>
      <c r="T31" s="26"/>
      <c r="U31" s="125"/>
      <c r="V31" s="125"/>
      <c r="W31" s="125"/>
      <c r="X31" s="26"/>
      <c r="Y31" s="106"/>
      <c r="Z31" s="28"/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26" t="s">
        <v>199</v>
      </c>
      <c r="B34" s="227"/>
      <c r="C34" s="138">
        <f aca="true" t="shared" si="2" ref="C34:X34">SUM(C29:C33)</f>
        <v>0</v>
      </c>
      <c r="D34" s="38">
        <f t="shared" si="2"/>
        <v>0</v>
      </c>
      <c r="E34" s="39">
        <f t="shared" si="2"/>
        <v>0</v>
      </c>
      <c r="F34" s="39">
        <f t="shared" si="2"/>
        <v>0</v>
      </c>
      <c r="G34" s="39">
        <f t="shared" si="2"/>
        <v>0</v>
      </c>
      <c r="H34" s="39">
        <f t="shared" si="2"/>
        <v>0</v>
      </c>
      <c r="I34" s="39">
        <f t="shared" si="2"/>
        <v>0</v>
      </c>
      <c r="J34" s="39">
        <f t="shared" si="2"/>
        <v>0</v>
      </c>
      <c r="K34" s="39">
        <f t="shared" si="2"/>
        <v>0</v>
      </c>
      <c r="L34" s="39">
        <f t="shared" si="2"/>
        <v>0</v>
      </c>
      <c r="M34" s="39">
        <f t="shared" si="2"/>
        <v>0</v>
      </c>
      <c r="N34" s="39">
        <f t="shared" si="2"/>
        <v>0</v>
      </c>
      <c r="O34" s="39">
        <f t="shared" si="2"/>
        <v>0</v>
      </c>
      <c r="P34" s="39">
        <f t="shared" si="2"/>
        <v>0</v>
      </c>
      <c r="Q34" s="39">
        <f t="shared" si="2"/>
        <v>0</v>
      </c>
      <c r="R34" s="39">
        <f t="shared" si="2"/>
        <v>0</v>
      </c>
      <c r="S34" s="39">
        <f t="shared" si="2"/>
        <v>0</v>
      </c>
      <c r="T34" s="39">
        <f t="shared" si="2"/>
        <v>0</v>
      </c>
      <c r="U34" s="39">
        <f t="shared" si="2"/>
        <v>0</v>
      </c>
      <c r="V34" s="39">
        <f t="shared" si="2"/>
        <v>0</v>
      </c>
      <c r="W34" s="39">
        <f t="shared" si="2"/>
        <v>0</v>
      </c>
      <c r="X34" s="39">
        <f t="shared" si="2"/>
        <v>0</v>
      </c>
      <c r="Y34" s="140">
        <f>+IF(W34&lt;&gt;0,+(X34/W34)*100,0)</f>
        <v>0</v>
      </c>
      <c r="Z34" s="40">
        <f>SUM(Z29:Z33)</f>
        <v>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12820595</v>
      </c>
      <c r="D36" s="65">
        <f t="shared" si="3"/>
        <v>2009425</v>
      </c>
      <c r="E36" s="66">
        <f t="shared" si="3"/>
        <v>2009425</v>
      </c>
      <c r="F36" s="66">
        <f t="shared" si="3"/>
        <v>52211896</v>
      </c>
      <c r="G36" s="66">
        <f t="shared" si="3"/>
        <v>10047341</v>
      </c>
      <c r="H36" s="66">
        <f t="shared" si="3"/>
        <v>-11447112</v>
      </c>
      <c r="I36" s="66">
        <f t="shared" si="3"/>
        <v>50812125</v>
      </c>
      <c r="J36" s="66">
        <f t="shared" si="3"/>
        <v>-6956567</v>
      </c>
      <c r="K36" s="66">
        <f t="shared" si="3"/>
        <v>-11677438</v>
      </c>
      <c r="L36" s="66">
        <f t="shared" si="3"/>
        <v>26226555</v>
      </c>
      <c r="M36" s="66">
        <f t="shared" si="3"/>
        <v>7592550</v>
      </c>
      <c r="N36" s="66">
        <f t="shared" si="3"/>
        <v>-2180079</v>
      </c>
      <c r="O36" s="66">
        <f t="shared" si="3"/>
        <v>-9393756</v>
      </c>
      <c r="P36" s="66">
        <f t="shared" si="3"/>
        <v>28620413</v>
      </c>
      <c r="Q36" s="66">
        <f t="shared" si="3"/>
        <v>17046578</v>
      </c>
      <c r="R36" s="66">
        <f t="shared" si="3"/>
        <v>-10945689</v>
      </c>
      <c r="S36" s="66">
        <f t="shared" si="3"/>
        <v>-12568135</v>
      </c>
      <c r="T36" s="66">
        <f t="shared" si="3"/>
        <v>-21698951</v>
      </c>
      <c r="U36" s="66">
        <f t="shared" si="3"/>
        <v>-45212775</v>
      </c>
      <c r="V36" s="66">
        <f t="shared" si="3"/>
        <v>30238478</v>
      </c>
      <c r="W36" s="66">
        <f t="shared" si="3"/>
        <v>2009425</v>
      </c>
      <c r="X36" s="66">
        <f t="shared" si="3"/>
        <v>28229053</v>
      </c>
      <c r="Y36" s="103">
        <f>+IF(W36&lt;&gt;0,+(X36/W36)*100,0)</f>
        <v>1404.8323774214018</v>
      </c>
      <c r="Z36" s="68">
        <f>+Z15+Z25+Z34</f>
        <v>2009425</v>
      </c>
    </row>
    <row r="37" spans="1:26" ht="13.5">
      <c r="A37" s="225" t="s">
        <v>201</v>
      </c>
      <c r="B37" s="158" t="s">
        <v>95</v>
      </c>
      <c r="C37" s="119">
        <v>52357662</v>
      </c>
      <c r="D37" s="65"/>
      <c r="E37" s="66"/>
      <c r="F37" s="66">
        <v>6991310</v>
      </c>
      <c r="G37" s="66">
        <v>59203206</v>
      </c>
      <c r="H37" s="66">
        <v>69250547</v>
      </c>
      <c r="I37" s="66">
        <v>6991310</v>
      </c>
      <c r="J37" s="66">
        <v>57803435</v>
      </c>
      <c r="K37" s="66">
        <v>50846868</v>
      </c>
      <c r="L37" s="66">
        <v>39169430</v>
      </c>
      <c r="M37" s="66">
        <v>57803435</v>
      </c>
      <c r="N37" s="66">
        <v>65395985</v>
      </c>
      <c r="O37" s="66">
        <v>63215906</v>
      </c>
      <c r="P37" s="66">
        <v>53822150</v>
      </c>
      <c r="Q37" s="66">
        <v>65395985</v>
      </c>
      <c r="R37" s="66">
        <v>82442563</v>
      </c>
      <c r="S37" s="66">
        <v>71496874</v>
      </c>
      <c r="T37" s="66">
        <v>58928739</v>
      </c>
      <c r="U37" s="66">
        <v>82442563</v>
      </c>
      <c r="V37" s="66">
        <v>6991310</v>
      </c>
      <c r="W37" s="66"/>
      <c r="X37" s="66">
        <v>6991310</v>
      </c>
      <c r="Y37" s="103"/>
      <c r="Z37" s="68"/>
    </row>
    <row r="38" spans="1:26" ht="13.5">
      <c r="A38" s="243" t="s">
        <v>202</v>
      </c>
      <c r="B38" s="232" t="s">
        <v>95</v>
      </c>
      <c r="C38" s="233">
        <v>65178257</v>
      </c>
      <c r="D38" s="234">
        <v>2009425</v>
      </c>
      <c r="E38" s="235">
        <v>2009425</v>
      </c>
      <c r="F38" s="235">
        <v>59203206</v>
      </c>
      <c r="G38" s="235">
        <v>69250547</v>
      </c>
      <c r="H38" s="235">
        <v>57803435</v>
      </c>
      <c r="I38" s="235">
        <v>57803435</v>
      </c>
      <c r="J38" s="235">
        <v>50846868</v>
      </c>
      <c r="K38" s="235">
        <v>39169430</v>
      </c>
      <c r="L38" s="235">
        <v>65395985</v>
      </c>
      <c r="M38" s="235">
        <v>65395985</v>
      </c>
      <c r="N38" s="235">
        <v>63215906</v>
      </c>
      <c r="O38" s="235">
        <v>53822150</v>
      </c>
      <c r="P38" s="235">
        <v>82442563</v>
      </c>
      <c r="Q38" s="235">
        <v>82442563</v>
      </c>
      <c r="R38" s="235">
        <v>71496874</v>
      </c>
      <c r="S38" s="235">
        <v>58928739</v>
      </c>
      <c r="T38" s="235">
        <v>37229788</v>
      </c>
      <c r="U38" s="235">
        <v>37229788</v>
      </c>
      <c r="V38" s="235">
        <v>37229788</v>
      </c>
      <c r="W38" s="235">
        <v>2009425</v>
      </c>
      <c r="X38" s="235">
        <v>35220363</v>
      </c>
      <c r="Y38" s="236">
        <v>1752.76</v>
      </c>
      <c r="Z38" s="237">
        <v>2009425</v>
      </c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2011-08-12T15:34:06Z</dcterms:created>
  <dcterms:modified xsi:type="dcterms:W3CDTF">2011-08-12T15:34:06Z</dcterms:modified>
  <cp:category/>
  <cp:version/>
  <cp:contentType/>
  <cp:contentStatus/>
</cp:coreProperties>
</file>