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<sst xmlns="http://schemas.openxmlformats.org/spreadsheetml/2006/main" count="497" uniqueCount="248">
  <si>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Northern Cape: Karoo Hoogland(NC066)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</si>
  <si>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</si>
  <si>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</si>
  <si>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</si>
  <si>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</si>
  <si>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</si>
  <si>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</si>
  <si>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</si>
  <si>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</si>
  <si>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</si>
  <si>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</si>
  <si>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</si>
  <si>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</si>
  <si>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</si>
  <si>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</si>
  <si>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</si>
  <si>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</si>
  <si>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</si>
  <si>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</si>
  <si>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</si>
  <si>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</si>
  <si>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</si>
  <si>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</si>
  <si>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</si>
  <si>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</si>
  <si>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</si>
  <si>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</si>
  <si>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</si>
  <si>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</si>
  <si>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</si>
  <si>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</si>
  <si>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</si>
  <si>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</si>
  <si>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</si>
  <si>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</si>
  <si>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</si>
  <si>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</si>
  <si>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</si>
  <si>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</si>
  <si>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</si>
  <si>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</si>
  <si>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</si>
  <si>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</si>
  <si>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</si>
  <si>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</si>
  <si>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</si>
  <si>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</si>
  <si>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</si>
  <si>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</si>
  <si>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</si>
  <si>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</si>
  <si>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</si>
  <si>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</si>
  <si>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</si>
  <si>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</si>
  <si>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</si>
  <si>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</si>
  <si>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</si>
  <si>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</si>
  <si>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</si>
  <si>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</si>
  <si>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</si>
  <si>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</si>
  <si>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</si>
  <si>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</si>
  <si>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</si>
  <si>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</si>
  <si>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</si>
  <si>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</si>
  <si>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Karoo Hoogland(NC066)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</si>
  <si>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</si>
  <si>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</si>
  <si>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</si>
  <si>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</si>
  <si>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</si>
  <si>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</si>
  <si>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</si>
  <si>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</si>
  <si>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</si>
  <si>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</si>
  <si>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</si>
  <si>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</si>
  <si>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</si>
  <si>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</si>
  <si>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</si>
  <si>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</si>
  <si>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</si>
  <si>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</si>
  <si>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</si>
  <si>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</si>
  <si>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</si>
  <si>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</si>
  <si>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</si>
  <si>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</si>
  <si>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</si>
  <si>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</si>
  <si>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</si>
  <si>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</si>
  <si>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</si>
  <si>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Karoo Hoogland(NC066)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</si>
  <si>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</si>
  <si>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</si>
  <si>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</si>
  <si>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</si>
  <si>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</si>
  <si>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</si>
  <si>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</si>
  <si>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</si>
  <si>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</si>
  <si>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</si>
  <si>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</si>
  <si>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</si>
  <si>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</si>
  <si>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</si>
  <si>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</si>
  <si>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</si>
  <si>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</si>
  <si>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</si>
  <si>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</si>
  <si>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</si>
  <si>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</si>
  <si>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</si>
  <si>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</si>
  <si>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</si>
  <si>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</si>
  <si>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</si>
  <si>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</si>
  <si>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</si>
  <si>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</si>
  <si>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</si>
  <si>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</si>
  <si>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</si>
  <si>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Karoo Hoogland(NC066)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</si>
  <si>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</si>
  <si>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</si>
  <si>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</si>
  <si>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</si>
  <si>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</si>
  <si>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</si>
  <si>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</si>
  <si>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</si>
  <si>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</si>
  <si>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Karoo Hoogland(NC066)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</si>
  <si>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</si>
  <si>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</si>
  <si>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</si>
  <si>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</si>
  <si>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</si>
  <si>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</si>
  <si>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</si>
  <si>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</si>
  <si>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</si>
  <si>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</si>
  <si>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</si>
  <si>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</si>
  <si>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</si>
  <si>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</si>
  <si>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</si>
  <si>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</si>
  <si>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</si>
  <si>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</si>
  <si>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</si>
  <si>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</si>
  <si>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</si>
  <si>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</si>
  <si>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</si>
  <si>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</si>
  <si>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</si>
  <si>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</si>
  <si>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</si>
  <si>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</si>
  <si>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</si>
  <si>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</si>
  <si>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</si>
  <si>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</si>
  <si>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</si>
  <si>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Karoo Hoogland(NC066)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</si>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</sst>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6841000</v>
      </c>
      <c r="C5" s="25">
        <v>6976910</v>
      </c>
      <c r="D5" s="26">
        <v>6976910</v>
      </c>
      <c r="E5" s="26">
        <v>3141315</v>
      </c>
      <c r="F5" s="26">
        <v>-16282</v>
      </c>
      <c r="G5" s="26">
        <v>12258</v>
      </c>
      <c r="H5" s="26">
        <v>3137291</v>
      </c>
      <c r="I5" s="26">
        <v>18081</v>
      </c>
      <c r="J5" s="26">
        <v>-20659</v>
      </c>
      <c r="K5" s="26">
        <v>19505</v>
      </c>
      <c r="L5" s="26">
        <v>16927</v>
      </c>
      <c r="M5" s="26">
        <v>-949</v>
      </c>
      <c r="N5" s="26">
        <v>12902</v>
      </c>
      <c r="O5" s="26">
        <v>15767</v>
      </c>
      <c r="P5" s="26">
        <v>27720</v>
      </c>
      <c r="Q5" s="26">
        <v>14384</v>
      </c>
      <c r="R5" s="26">
        <v>16583</v>
      </c>
      <c r="S5" s="26">
        <v>54870</v>
      </c>
      <c r="T5" s="26">
        <v>85837</v>
      </c>
      <c r="U5" s="26">
        <v>3267775</v>
      </c>
      <c r="V5" s="26">
        <v>6976910</v>
      </c>
      <c r="W5" s="26">
        <v>-3709135</v>
      </c>
      <c r="X5" s="27">
        <v>-53.16</v>
      </c>
      <c r="Y5" s="28">
        <v>6976910</v>
      </c>
    </row>
    <row r="6" spans="1:25" ht="13.5">
      <c r="A6" s="24" t="s">
        <v>31</v>
      </c>
      <c r="B6" s="2">
        <v>8936000</v>
      </c>
      <c r="C6" s="25">
        <v>10417094</v>
      </c>
      <c r="D6" s="26">
        <v>10417094</v>
      </c>
      <c r="E6" s="26">
        <v>661976</v>
      </c>
      <c r="F6" s="26">
        <v>690434</v>
      </c>
      <c r="G6" s="26">
        <v>630906</v>
      </c>
      <c r="H6" s="26">
        <v>1983316</v>
      </c>
      <c r="I6" s="26">
        <v>698999</v>
      </c>
      <c r="J6" s="26">
        <v>861782</v>
      </c>
      <c r="K6" s="26">
        <v>695095</v>
      </c>
      <c r="L6" s="26">
        <v>2255876</v>
      </c>
      <c r="M6" s="26">
        <v>1145902</v>
      </c>
      <c r="N6" s="26">
        <v>678555</v>
      </c>
      <c r="O6" s="26">
        <v>854348</v>
      </c>
      <c r="P6" s="26">
        <v>2678805</v>
      </c>
      <c r="Q6" s="26">
        <v>687248</v>
      </c>
      <c r="R6" s="26">
        <v>1147017</v>
      </c>
      <c r="S6" s="26">
        <v>884471</v>
      </c>
      <c r="T6" s="26">
        <v>2718736</v>
      </c>
      <c r="U6" s="26">
        <v>9636733</v>
      </c>
      <c r="V6" s="26">
        <v>10417094</v>
      </c>
      <c r="W6" s="26">
        <v>-780361</v>
      </c>
      <c r="X6" s="27">
        <v>-7.49</v>
      </c>
      <c r="Y6" s="28">
        <v>10417094</v>
      </c>
    </row>
    <row r="7" spans="1:25" ht="13.5">
      <c r="A7" s="24" t="s">
        <v>32</v>
      </c>
      <c r="B7" s="2">
        <v>54000</v>
      </c>
      <c r="C7" s="25">
        <v>0</v>
      </c>
      <c r="D7" s="26">
        <v>0</v>
      </c>
      <c r="E7" s="26">
        <v>7064</v>
      </c>
      <c r="F7" s="26">
        <v>14258</v>
      </c>
      <c r="G7" s="26">
        <v>9836</v>
      </c>
      <c r="H7" s="26">
        <v>31158</v>
      </c>
      <c r="I7" s="26">
        <v>6394</v>
      </c>
      <c r="J7" s="26">
        <v>3379</v>
      </c>
      <c r="K7" s="26">
        <v>0</v>
      </c>
      <c r="L7" s="26">
        <v>9773</v>
      </c>
      <c r="M7" s="26">
        <v>0</v>
      </c>
      <c r="N7" s="26">
        <v>0</v>
      </c>
      <c r="O7" s="26">
        <v>1482</v>
      </c>
      <c r="P7" s="26">
        <v>1482</v>
      </c>
      <c r="Q7" s="26">
        <v>0</v>
      </c>
      <c r="R7" s="26">
        <v>0</v>
      </c>
      <c r="S7" s="26">
        <v>1177</v>
      </c>
      <c r="T7" s="26">
        <v>1177</v>
      </c>
      <c r="U7" s="26">
        <v>43590</v>
      </c>
      <c r="V7" s="26">
        <v>0</v>
      </c>
      <c r="W7" s="26">
        <v>43590</v>
      </c>
      <c r="X7" s="27">
        <v>0</v>
      </c>
      <c r="Y7" s="28">
        <v>0</v>
      </c>
    </row>
    <row r="8" spans="1:25" ht="13.5">
      <c r="A8" s="24" t="s">
        <v>33</v>
      </c>
      <c r="B8" s="2">
        <v>16213000</v>
      </c>
      <c r="C8" s="25">
        <v>13888999</v>
      </c>
      <c r="D8" s="26">
        <v>13888999</v>
      </c>
      <c r="E8" s="26">
        <v>4231919</v>
      </c>
      <c r="F8" s="26">
        <v>3738867</v>
      </c>
      <c r="G8" s="26">
        <v>0</v>
      </c>
      <c r="H8" s="26">
        <v>7970786</v>
      </c>
      <c r="I8" s="26">
        <v>0</v>
      </c>
      <c r="J8" s="26">
        <v>0</v>
      </c>
      <c r="K8" s="26">
        <v>3368951</v>
      </c>
      <c r="L8" s="26">
        <v>3368951</v>
      </c>
      <c r="M8" s="26">
        <v>0</v>
      </c>
      <c r="N8" s="26">
        <v>6491</v>
      </c>
      <c r="O8" s="26">
        <v>2523937</v>
      </c>
      <c r="P8" s="26">
        <v>2530428</v>
      </c>
      <c r="Q8" s="26">
        <v>516007</v>
      </c>
      <c r="R8" s="26">
        <v>-10658</v>
      </c>
      <c r="S8" s="26">
        <v>-10810</v>
      </c>
      <c r="T8" s="26">
        <v>494539</v>
      </c>
      <c r="U8" s="26">
        <v>14364704</v>
      </c>
      <c r="V8" s="26">
        <v>13888999</v>
      </c>
      <c r="W8" s="26">
        <v>475705</v>
      </c>
      <c r="X8" s="27">
        <v>3.43</v>
      </c>
      <c r="Y8" s="28">
        <v>13888999</v>
      </c>
    </row>
    <row r="9" spans="1:25" ht="13.5">
      <c r="A9" s="24" t="s">
        <v>34</v>
      </c>
      <c r="B9" s="2">
        <v>-4296000</v>
      </c>
      <c r="C9" s="25">
        <v>1277566</v>
      </c>
      <c r="D9" s="26">
        <v>1277566</v>
      </c>
      <c r="E9" s="26">
        <v>214594</v>
      </c>
      <c r="F9" s="26">
        <v>184569</v>
      </c>
      <c r="G9" s="26">
        <v>-3346</v>
      </c>
      <c r="H9" s="26">
        <v>395817</v>
      </c>
      <c r="I9" s="26">
        <v>199257</v>
      </c>
      <c r="J9" s="26">
        <v>302446</v>
      </c>
      <c r="K9" s="26">
        <v>436623</v>
      </c>
      <c r="L9" s="26">
        <v>938326</v>
      </c>
      <c r="M9" s="26">
        <v>109281</v>
      </c>
      <c r="N9" s="26">
        <v>575342</v>
      </c>
      <c r="O9" s="26">
        <v>47061</v>
      </c>
      <c r="P9" s="26">
        <v>731684</v>
      </c>
      <c r="Q9" s="26">
        <v>84289</v>
      </c>
      <c r="R9" s="26">
        <v>563517</v>
      </c>
      <c r="S9" s="26">
        <v>86046</v>
      </c>
      <c r="T9" s="26">
        <v>733852</v>
      </c>
      <c r="U9" s="26">
        <v>2799679</v>
      </c>
      <c r="V9" s="26">
        <v>1277566</v>
      </c>
      <c r="W9" s="26">
        <v>1522113</v>
      </c>
      <c r="X9" s="27">
        <v>119.14</v>
      </c>
      <c r="Y9" s="28">
        <v>1277566</v>
      </c>
    </row>
    <row r="10" spans="1:25" ht="25.5">
      <c r="A10" s="29" t="s">
        <v>212</v>
      </c>
      <c r="B10" s="30">
        <f>SUM(B5:B9)</f>
        <v>27748000</v>
      </c>
      <c r="C10" s="31">
        <f aca="true" t="shared" si="0" ref="C10:Y10">SUM(C5:C9)</f>
        <v>32560569</v>
      </c>
      <c r="D10" s="32">
        <f t="shared" si="0"/>
        <v>32560569</v>
      </c>
      <c r="E10" s="32">
        <f t="shared" si="0"/>
        <v>8256868</v>
      </c>
      <c r="F10" s="32">
        <f t="shared" si="0"/>
        <v>4611846</v>
      </c>
      <c r="G10" s="32">
        <f t="shared" si="0"/>
        <v>649654</v>
      </c>
      <c r="H10" s="32">
        <f t="shared" si="0"/>
        <v>13518368</v>
      </c>
      <c r="I10" s="32">
        <f t="shared" si="0"/>
        <v>922731</v>
      </c>
      <c r="J10" s="32">
        <f t="shared" si="0"/>
        <v>1146948</v>
      </c>
      <c r="K10" s="32">
        <f t="shared" si="0"/>
        <v>4520174</v>
      </c>
      <c r="L10" s="32">
        <f t="shared" si="0"/>
        <v>6589853</v>
      </c>
      <c r="M10" s="32">
        <f t="shared" si="0"/>
        <v>1254234</v>
      </c>
      <c r="N10" s="32">
        <f t="shared" si="0"/>
        <v>1273290</v>
      </c>
      <c r="O10" s="32">
        <f t="shared" si="0"/>
        <v>3442595</v>
      </c>
      <c r="P10" s="32">
        <f t="shared" si="0"/>
        <v>5970119</v>
      </c>
      <c r="Q10" s="32">
        <f t="shared" si="0"/>
        <v>1301928</v>
      </c>
      <c r="R10" s="32">
        <f t="shared" si="0"/>
        <v>1716459</v>
      </c>
      <c r="S10" s="32">
        <f t="shared" si="0"/>
        <v>1015754</v>
      </c>
      <c r="T10" s="32">
        <f t="shared" si="0"/>
        <v>4034141</v>
      </c>
      <c r="U10" s="32">
        <f t="shared" si="0"/>
        <v>30112481</v>
      </c>
      <c r="V10" s="32">
        <f t="shared" si="0"/>
        <v>32560569</v>
      </c>
      <c r="W10" s="32">
        <f t="shared" si="0"/>
        <v>-2448088</v>
      </c>
      <c r="X10" s="33">
        <f>+IF(V10&lt;&gt;0,(W10/V10)*100,0)</f>
        <v>-7.5185663985171765</v>
      </c>
      <c r="Y10" s="34">
        <f t="shared" si="0"/>
        <v>32560569</v>
      </c>
    </row>
    <row r="11" spans="1:25" ht="13.5">
      <c r="A11" s="24" t="s">
        <v>36</v>
      </c>
      <c r="B11" s="2">
        <v>11490000</v>
      </c>
      <c r="C11" s="25">
        <v>14010046</v>
      </c>
      <c r="D11" s="26">
        <v>14010046</v>
      </c>
      <c r="E11" s="26">
        <v>1306417</v>
      </c>
      <c r="F11" s="26">
        <v>1146005</v>
      </c>
      <c r="G11" s="26">
        <v>1119784</v>
      </c>
      <c r="H11" s="26">
        <v>3572206</v>
      </c>
      <c r="I11" s="26">
        <v>1138195</v>
      </c>
      <c r="J11" s="26">
        <v>1172241</v>
      </c>
      <c r="K11" s="26">
        <v>1838270</v>
      </c>
      <c r="L11" s="26">
        <v>4148706</v>
      </c>
      <c r="M11" s="26">
        <v>1130796</v>
      </c>
      <c r="N11" s="26">
        <v>1459470</v>
      </c>
      <c r="O11" s="26">
        <v>1180262</v>
      </c>
      <c r="P11" s="26">
        <v>3770528</v>
      </c>
      <c r="Q11" s="26">
        <v>1262278</v>
      </c>
      <c r="R11" s="26">
        <v>1119310</v>
      </c>
      <c r="S11" s="26">
        <v>1125997</v>
      </c>
      <c r="T11" s="26">
        <v>3507585</v>
      </c>
      <c r="U11" s="26">
        <v>14999025</v>
      </c>
      <c r="V11" s="26">
        <v>14010046</v>
      </c>
      <c r="W11" s="26">
        <v>988979</v>
      </c>
      <c r="X11" s="27">
        <v>7.06</v>
      </c>
      <c r="Y11" s="28">
        <v>14010046</v>
      </c>
    </row>
    <row r="12" spans="1:25" ht="13.5">
      <c r="A12" s="24" t="s">
        <v>37</v>
      </c>
      <c r="B12" s="2">
        <v>863000</v>
      </c>
      <c r="C12" s="25">
        <v>0</v>
      </c>
      <c r="D12" s="26">
        <v>0</v>
      </c>
      <c r="E12" s="26">
        <v>100939</v>
      </c>
      <c r="F12" s="26">
        <v>100939</v>
      </c>
      <c r="G12" s="26">
        <v>100939</v>
      </c>
      <c r="H12" s="26">
        <v>302817</v>
      </c>
      <c r="I12" s="26">
        <v>100939</v>
      </c>
      <c r="J12" s="26">
        <v>100939</v>
      </c>
      <c r="K12" s="26">
        <v>279546</v>
      </c>
      <c r="L12" s="26">
        <v>481424</v>
      </c>
      <c r="M12" s="26">
        <v>130706</v>
      </c>
      <c r="N12" s="26">
        <v>131579</v>
      </c>
      <c r="O12" s="26">
        <v>131579</v>
      </c>
      <c r="P12" s="26">
        <v>393864</v>
      </c>
      <c r="Q12" s="26">
        <v>133079</v>
      </c>
      <c r="R12" s="26">
        <v>90906</v>
      </c>
      <c r="S12" s="26">
        <v>174552</v>
      </c>
      <c r="T12" s="26">
        <v>398537</v>
      </c>
      <c r="U12" s="26">
        <v>1576642</v>
      </c>
      <c r="V12" s="26">
        <v>0</v>
      </c>
      <c r="W12" s="26">
        <v>1576642</v>
      </c>
      <c r="X12" s="27">
        <v>0</v>
      </c>
      <c r="Y12" s="28">
        <v>0</v>
      </c>
    </row>
    <row r="13" spans="1:25" ht="13.5">
      <c r="A13" s="24" t="s">
        <v>213</v>
      </c>
      <c r="B13" s="2">
        <v>779000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557000</v>
      </c>
      <c r="C14" s="25">
        <v>417797</v>
      </c>
      <c r="D14" s="26">
        <v>417797</v>
      </c>
      <c r="E14" s="26">
        <v>12624</v>
      </c>
      <c r="F14" s="26">
        <v>14352</v>
      </c>
      <c r="G14" s="26">
        <v>12138</v>
      </c>
      <c r="H14" s="26">
        <v>39114</v>
      </c>
      <c r="I14" s="26">
        <v>12501</v>
      </c>
      <c r="J14" s="26">
        <v>1689</v>
      </c>
      <c r="K14" s="26">
        <v>14156</v>
      </c>
      <c r="L14" s="26">
        <v>28346</v>
      </c>
      <c r="M14" s="26">
        <v>14109</v>
      </c>
      <c r="N14" s="26">
        <v>12701</v>
      </c>
      <c r="O14" s="26">
        <v>12289</v>
      </c>
      <c r="P14" s="26">
        <v>39099</v>
      </c>
      <c r="Q14" s="26">
        <v>0</v>
      </c>
      <c r="R14" s="26">
        <v>27497</v>
      </c>
      <c r="S14" s="26">
        <v>13417</v>
      </c>
      <c r="T14" s="26">
        <v>40914</v>
      </c>
      <c r="U14" s="26">
        <v>147473</v>
      </c>
      <c r="V14" s="26">
        <v>417797</v>
      </c>
      <c r="W14" s="26">
        <v>-270324</v>
      </c>
      <c r="X14" s="27">
        <v>-64.7</v>
      </c>
      <c r="Y14" s="28">
        <v>417797</v>
      </c>
    </row>
    <row r="15" spans="1:25" ht="13.5">
      <c r="A15" s="24" t="s">
        <v>40</v>
      </c>
      <c r="B15" s="2">
        <v>2903000</v>
      </c>
      <c r="C15" s="25">
        <v>3875000</v>
      </c>
      <c r="D15" s="26">
        <v>3875000</v>
      </c>
      <c r="E15" s="26">
        <v>375946</v>
      </c>
      <c r="F15" s="26">
        <v>231080</v>
      </c>
      <c r="G15" s="26">
        <v>534983</v>
      </c>
      <c r="H15" s="26">
        <v>1142009</v>
      </c>
      <c r="I15" s="26">
        <v>588564</v>
      </c>
      <c r="J15" s="26">
        <v>12232</v>
      </c>
      <c r="K15" s="26">
        <v>404949</v>
      </c>
      <c r="L15" s="26">
        <v>1005745</v>
      </c>
      <c r="M15" s="26">
        <v>8110</v>
      </c>
      <c r="N15" s="26">
        <v>293640</v>
      </c>
      <c r="O15" s="26">
        <v>291781</v>
      </c>
      <c r="P15" s="26">
        <v>593531</v>
      </c>
      <c r="Q15" s="26">
        <v>275823</v>
      </c>
      <c r="R15" s="26">
        <v>398650</v>
      </c>
      <c r="S15" s="26">
        <v>151398</v>
      </c>
      <c r="T15" s="26">
        <v>825871</v>
      </c>
      <c r="U15" s="26">
        <v>3567156</v>
      </c>
      <c r="V15" s="26">
        <v>3875000</v>
      </c>
      <c r="W15" s="26">
        <v>-307844</v>
      </c>
      <c r="X15" s="27">
        <v>-7.94</v>
      </c>
      <c r="Y15" s="28">
        <v>3875000</v>
      </c>
    </row>
    <row r="16" spans="1:25" ht="13.5">
      <c r="A16" s="35" t="s">
        <v>41</v>
      </c>
      <c r="B16" s="2">
        <v>5510000</v>
      </c>
      <c r="C16" s="25">
        <v>3930805</v>
      </c>
      <c r="D16" s="26">
        <v>3930805</v>
      </c>
      <c r="E16" s="26">
        <v>39300</v>
      </c>
      <c r="F16" s="26">
        <v>3166</v>
      </c>
      <c r="G16" s="26">
        <v>3440</v>
      </c>
      <c r="H16" s="26">
        <v>45906</v>
      </c>
      <c r="I16" s="26">
        <v>0</v>
      </c>
      <c r="J16" s="26">
        <v>14356</v>
      </c>
      <c r="K16" s="26">
        <v>400</v>
      </c>
      <c r="L16" s="26">
        <v>14756</v>
      </c>
      <c r="M16" s="26">
        <v>0</v>
      </c>
      <c r="N16" s="26">
        <v>27637</v>
      </c>
      <c r="O16" s="26">
        <v>0</v>
      </c>
      <c r="P16" s="26">
        <v>27637</v>
      </c>
      <c r="Q16" s="26">
        <v>0</v>
      </c>
      <c r="R16" s="26">
        <v>83668</v>
      </c>
      <c r="S16" s="26">
        <v>178875</v>
      </c>
      <c r="T16" s="26">
        <v>262543</v>
      </c>
      <c r="U16" s="26">
        <v>350842</v>
      </c>
      <c r="V16" s="26">
        <v>3930805</v>
      </c>
      <c r="W16" s="26">
        <v>-3579963</v>
      </c>
      <c r="X16" s="27">
        <v>-91.07</v>
      </c>
      <c r="Y16" s="28">
        <v>3930805</v>
      </c>
    </row>
    <row r="17" spans="1:25" ht="13.5">
      <c r="A17" s="24" t="s">
        <v>42</v>
      </c>
      <c r="B17" s="2">
        <v>4636000</v>
      </c>
      <c r="C17" s="25">
        <v>13965880</v>
      </c>
      <c r="D17" s="26">
        <v>13965880</v>
      </c>
      <c r="E17" s="26">
        <v>1087169</v>
      </c>
      <c r="F17" s="26">
        <v>813312</v>
      </c>
      <c r="G17" s="26">
        <v>1038695</v>
      </c>
      <c r="H17" s="26">
        <v>2939176</v>
      </c>
      <c r="I17" s="26">
        <v>643293</v>
      </c>
      <c r="J17" s="26">
        <v>587327</v>
      </c>
      <c r="K17" s="26">
        <v>933332</v>
      </c>
      <c r="L17" s="26">
        <v>2163952</v>
      </c>
      <c r="M17" s="26">
        <v>448794</v>
      </c>
      <c r="N17" s="26">
        <v>1267375</v>
      </c>
      <c r="O17" s="26">
        <v>1521239</v>
      </c>
      <c r="P17" s="26">
        <v>3237408</v>
      </c>
      <c r="Q17" s="26">
        <v>687582</v>
      </c>
      <c r="R17" s="26">
        <v>913581</v>
      </c>
      <c r="S17" s="26">
        <v>2472039</v>
      </c>
      <c r="T17" s="26">
        <v>4073202</v>
      </c>
      <c r="U17" s="26">
        <v>12413738</v>
      </c>
      <c r="V17" s="26">
        <v>13965880</v>
      </c>
      <c r="W17" s="26">
        <v>-1552142</v>
      </c>
      <c r="X17" s="27">
        <v>-11.11</v>
      </c>
      <c r="Y17" s="28">
        <v>13965880</v>
      </c>
    </row>
    <row r="18" spans="1:25" ht="13.5">
      <c r="A18" s="36" t="s">
        <v>43</v>
      </c>
      <c r="B18" s="37">
        <f>SUM(B11:B17)</f>
        <v>26738000</v>
      </c>
      <c r="C18" s="38">
        <f aca="true" t="shared" si="1" ref="C18:Y18">SUM(C11:C17)</f>
        <v>36199528</v>
      </c>
      <c r="D18" s="39">
        <f t="shared" si="1"/>
        <v>36199528</v>
      </c>
      <c r="E18" s="39">
        <f t="shared" si="1"/>
        <v>2922395</v>
      </c>
      <c r="F18" s="39">
        <f t="shared" si="1"/>
        <v>2308854</v>
      </c>
      <c r="G18" s="39">
        <f t="shared" si="1"/>
        <v>2809979</v>
      </c>
      <c r="H18" s="39">
        <f t="shared" si="1"/>
        <v>8041228</v>
      </c>
      <c r="I18" s="39">
        <f t="shared" si="1"/>
        <v>2483492</v>
      </c>
      <c r="J18" s="39">
        <f t="shared" si="1"/>
        <v>1888784</v>
      </c>
      <c r="K18" s="39">
        <f t="shared" si="1"/>
        <v>3470653</v>
      </c>
      <c r="L18" s="39">
        <f t="shared" si="1"/>
        <v>7842929</v>
      </c>
      <c r="M18" s="39">
        <f t="shared" si="1"/>
        <v>1732515</v>
      </c>
      <c r="N18" s="39">
        <f t="shared" si="1"/>
        <v>3192402</v>
      </c>
      <c r="O18" s="39">
        <f t="shared" si="1"/>
        <v>3137150</v>
      </c>
      <c r="P18" s="39">
        <f t="shared" si="1"/>
        <v>8062067</v>
      </c>
      <c r="Q18" s="39">
        <f t="shared" si="1"/>
        <v>2358762</v>
      </c>
      <c r="R18" s="39">
        <f t="shared" si="1"/>
        <v>2633612</v>
      </c>
      <c r="S18" s="39">
        <f t="shared" si="1"/>
        <v>4116278</v>
      </c>
      <c r="T18" s="39">
        <f t="shared" si="1"/>
        <v>9108652</v>
      </c>
      <c r="U18" s="39">
        <f t="shared" si="1"/>
        <v>33054876</v>
      </c>
      <c r="V18" s="39">
        <f t="shared" si="1"/>
        <v>36199528</v>
      </c>
      <c r="W18" s="39">
        <f t="shared" si="1"/>
        <v>-3144652</v>
      </c>
      <c r="X18" s="33">
        <f>+IF(V18&lt;&gt;0,(W18/V18)*100,0)</f>
        <v>-8.686997244825955</v>
      </c>
      <c r="Y18" s="40">
        <f t="shared" si="1"/>
        <v>36199528</v>
      </c>
    </row>
    <row r="19" spans="1:25" ht="13.5">
      <c r="A19" s="36" t="s">
        <v>44</v>
      </c>
      <c r="B19" s="41">
        <f>+B10-B18</f>
        <v>1010000</v>
      </c>
      <c r="C19" s="42">
        <f aca="true" t="shared" si="2" ref="C19:Y19">+C10-C18</f>
        <v>-3638959</v>
      </c>
      <c r="D19" s="43">
        <f t="shared" si="2"/>
        <v>-3638959</v>
      </c>
      <c r="E19" s="43">
        <f t="shared" si="2"/>
        <v>5334473</v>
      </c>
      <c r="F19" s="43">
        <f t="shared" si="2"/>
        <v>2302992</v>
      </c>
      <c r="G19" s="43">
        <f t="shared" si="2"/>
        <v>-2160325</v>
      </c>
      <c r="H19" s="43">
        <f t="shared" si="2"/>
        <v>5477140</v>
      </c>
      <c r="I19" s="43">
        <f t="shared" si="2"/>
        <v>-1560761</v>
      </c>
      <c r="J19" s="43">
        <f t="shared" si="2"/>
        <v>-741836</v>
      </c>
      <c r="K19" s="43">
        <f t="shared" si="2"/>
        <v>1049521</v>
      </c>
      <c r="L19" s="43">
        <f t="shared" si="2"/>
        <v>-1253076</v>
      </c>
      <c r="M19" s="43">
        <f t="shared" si="2"/>
        <v>-478281</v>
      </c>
      <c r="N19" s="43">
        <f t="shared" si="2"/>
        <v>-1919112</v>
      </c>
      <c r="O19" s="43">
        <f t="shared" si="2"/>
        <v>305445</v>
      </c>
      <c r="P19" s="43">
        <f t="shared" si="2"/>
        <v>-2091948</v>
      </c>
      <c r="Q19" s="43">
        <f t="shared" si="2"/>
        <v>-1056834</v>
      </c>
      <c r="R19" s="43">
        <f t="shared" si="2"/>
        <v>-917153</v>
      </c>
      <c r="S19" s="43">
        <f t="shared" si="2"/>
        <v>-3100524</v>
      </c>
      <c r="T19" s="43">
        <f t="shared" si="2"/>
        <v>-5074511</v>
      </c>
      <c r="U19" s="43">
        <f t="shared" si="2"/>
        <v>-2942395</v>
      </c>
      <c r="V19" s="43">
        <f>IF(D10=D18,0,V10-V18)</f>
        <v>-3638959</v>
      </c>
      <c r="W19" s="43">
        <f t="shared" si="2"/>
        <v>696564</v>
      </c>
      <c r="X19" s="44">
        <f>+IF(V19&lt;&gt;0,(W19/V19)*100,0)</f>
        <v>-19.141847984547226</v>
      </c>
      <c r="Y19" s="45">
        <f t="shared" si="2"/>
        <v>-3638959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1956373</v>
      </c>
      <c r="S20" s="26">
        <v>2050545</v>
      </c>
      <c r="T20" s="26">
        <v>4006918</v>
      </c>
      <c r="U20" s="26">
        <v>4006918</v>
      </c>
      <c r="V20" s="26">
        <v>0</v>
      </c>
      <c r="W20" s="26">
        <v>4006918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1010000</v>
      </c>
      <c r="C22" s="53">
        <f aca="true" t="shared" si="3" ref="C22:Y22">SUM(C19:C21)</f>
        <v>-3638959</v>
      </c>
      <c r="D22" s="54">
        <f t="shared" si="3"/>
        <v>-3638959</v>
      </c>
      <c r="E22" s="54">
        <f t="shared" si="3"/>
        <v>5334473</v>
      </c>
      <c r="F22" s="54">
        <f t="shared" si="3"/>
        <v>2302992</v>
      </c>
      <c r="G22" s="54">
        <f t="shared" si="3"/>
        <v>-2160325</v>
      </c>
      <c r="H22" s="54">
        <f t="shared" si="3"/>
        <v>5477140</v>
      </c>
      <c r="I22" s="54">
        <f t="shared" si="3"/>
        <v>-1560761</v>
      </c>
      <c r="J22" s="54">
        <f t="shared" si="3"/>
        <v>-741836</v>
      </c>
      <c r="K22" s="54">
        <f t="shared" si="3"/>
        <v>1049521</v>
      </c>
      <c r="L22" s="54">
        <f t="shared" si="3"/>
        <v>-1253076</v>
      </c>
      <c r="M22" s="54">
        <f t="shared" si="3"/>
        <v>-478281</v>
      </c>
      <c r="N22" s="54">
        <f t="shared" si="3"/>
        <v>-1919112</v>
      </c>
      <c r="O22" s="54">
        <f t="shared" si="3"/>
        <v>305445</v>
      </c>
      <c r="P22" s="54">
        <f t="shared" si="3"/>
        <v>-2091948</v>
      </c>
      <c r="Q22" s="54">
        <f t="shared" si="3"/>
        <v>-1056834</v>
      </c>
      <c r="R22" s="54">
        <f t="shared" si="3"/>
        <v>1039220</v>
      </c>
      <c r="S22" s="54">
        <f t="shared" si="3"/>
        <v>-1049979</v>
      </c>
      <c r="T22" s="54">
        <f t="shared" si="3"/>
        <v>-1067593</v>
      </c>
      <c r="U22" s="54">
        <f t="shared" si="3"/>
        <v>1064523</v>
      </c>
      <c r="V22" s="54">
        <f t="shared" si="3"/>
        <v>-3638959</v>
      </c>
      <c r="W22" s="54">
        <f t="shared" si="3"/>
        <v>4703482</v>
      </c>
      <c r="X22" s="55">
        <f>+IF(V22&lt;&gt;0,(W22/V22)*100,0)</f>
        <v>-129.25350354318363</v>
      </c>
      <c r="Y22" s="56">
        <f t="shared" si="3"/>
        <v>-3638959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1010000</v>
      </c>
      <c r="C24" s="42">
        <f aca="true" t="shared" si="4" ref="C24:Y24">SUM(C22:C23)</f>
        <v>-3638959</v>
      </c>
      <c r="D24" s="43">
        <f t="shared" si="4"/>
        <v>-3638959</v>
      </c>
      <c r="E24" s="43">
        <f t="shared" si="4"/>
        <v>5334473</v>
      </c>
      <c r="F24" s="43">
        <f t="shared" si="4"/>
        <v>2302992</v>
      </c>
      <c r="G24" s="43">
        <f t="shared" si="4"/>
        <v>-2160325</v>
      </c>
      <c r="H24" s="43">
        <f t="shared" si="4"/>
        <v>5477140</v>
      </c>
      <c r="I24" s="43">
        <f t="shared" si="4"/>
        <v>-1560761</v>
      </c>
      <c r="J24" s="43">
        <f t="shared" si="4"/>
        <v>-741836</v>
      </c>
      <c r="K24" s="43">
        <f t="shared" si="4"/>
        <v>1049521</v>
      </c>
      <c r="L24" s="43">
        <f t="shared" si="4"/>
        <v>-1253076</v>
      </c>
      <c r="M24" s="43">
        <f t="shared" si="4"/>
        <v>-478281</v>
      </c>
      <c r="N24" s="43">
        <f t="shared" si="4"/>
        <v>-1919112</v>
      </c>
      <c r="O24" s="43">
        <f t="shared" si="4"/>
        <v>305445</v>
      </c>
      <c r="P24" s="43">
        <f t="shared" si="4"/>
        <v>-2091948</v>
      </c>
      <c r="Q24" s="43">
        <f t="shared" si="4"/>
        <v>-1056834</v>
      </c>
      <c r="R24" s="43">
        <f t="shared" si="4"/>
        <v>1039220</v>
      </c>
      <c r="S24" s="43">
        <f t="shared" si="4"/>
        <v>-1049979</v>
      </c>
      <c r="T24" s="43">
        <f t="shared" si="4"/>
        <v>-1067593</v>
      </c>
      <c r="U24" s="43">
        <f t="shared" si="4"/>
        <v>1064523</v>
      </c>
      <c r="V24" s="43">
        <f t="shared" si="4"/>
        <v>-3638959</v>
      </c>
      <c r="W24" s="43">
        <f t="shared" si="4"/>
        <v>4703482</v>
      </c>
      <c r="X24" s="44">
        <f>+IF(V24&lt;&gt;0,(W24/V24)*100,0)</f>
        <v>-129.25350354318363</v>
      </c>
      <c r="Y24" s="45">
        <f t="shared" si="4"/>
        <v>-3638959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3051000</v>
      </c>
      <c r="C27" s="65">
        <v>0</v>
      </c>
      <c r="D27" s="66">
        <v>0</v>
      </c>
      <c r="E27" s="66">
        <v>0</v>
      </c>
      <c r="F27" s="66">
        <v>341760</v>
      </c>
      <c r="G27" s="66">
        <v>953443</v>
      </c>
      <c r="H27" s="66">
        <v>1295203</v>
      </c>
      <c r="I27" s="66">
        <v>2545957</v>
      </c>
      <c r="J27" s="66">
        <v>2359293</v>
      </c>
      <c r="K27" s="66">
        <v>3068702</v>
      </c>
      <c r="L27" s="66">
        <v>7973952</v>
      </c>
      <c r="M27" s="66">
        <v>175512</v>
      </c>
      <c r="N27" s="66">
        <v>0</v>
      </c>
      <c r="O27" s="66">
        <v>327214</v>
      </c>
      <c r="P27" s="66">
        <v>502726</v>
      </c>
      <c r="Q27" s="66">
        <v>0</v>
      </c>
      <c r="R27" s="66">
        <v>413797</v>
      </c>
      <c r="S27" s="66">
        <v>2292371</v>
      </c>
      <c r="T27" s="66">
        <v>2706168</v>
      </c>
      <c r="U27" s="66">
        <v>12478049</v>
      </c>
      <c r="V27" s="66">
        <v>0</v>
      </c>
      <c r="W27" s="66">
        <v>12478049</v>
      </c>
      <c r="X27" s="67">
        <v>0</v>
      </c>
      <c r="Y27" s="68">
        <v>0</v>
      </c>
    </row>
    <row r="28" spans="1:25" ht="13.5">
      <c r="A28" s="69" t="s">
        <v>45</v>
      </c>
      <c r="B28" s="2">
        <v>3051000</v>
      </c>
      <c r="C28" s="25">
        <v>0</v>
      </c>
      <c r="D28" s="26">
        <v>0</v>
      </c>
      <c r="E28" s="26">
        <v>0</v>
      </c>
      <c r="F28" s="26">
        <v>341760</v>
      </c>
      <c r="G28" s="26">
        <v>953443</v>
      </c>
      <c r="H28" s="26">
        <v>1295203</v>
      </c>
      <c r="I28" s="26">
        <v>2545957</v>
      </c>
      <c r="J28" s="26">
        <v>2359293</v>
      </c>
      <c r="K28" s="26">
        <v>3068702</v>
      </c>
      <c r="L28" s="26">
        <v>7973952</v>
      </c>
      <c r="M28" s="26">
        <v>175512</v>
      </c>
      <c r="N28" s="26">
        <v>0</v>
      </c>
      <c r="O28" s="26">
        <v>327214</v>
      </c>
      <c r="P28" s="26">
        <v>502726</v>
      </c>
      <c r="Q28" s="26">
        <v>0</v>
      </c>
      <c r="R28" s="26">
        <v>413797</v>
      </c>
      <c r="S28" s="26">
        <v>2292371</v>
      </c>
      <c r="T28" s="26">
        <v>2706168</v>
      </c>
      <c r="U28" s="26">
        <v>12478049</v>
      </c>
      <c r="V28" s="26">
        <v>0</v>
      </c>
      <c r="W28" s="26">
        <v>12478049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3051000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0</v>
      </c>
      <c r="F32" s="66">
        <f t="shared" si="5"/>
        <v>341760</v>
      </c>
      <c r="G32" s="66">
        <f t="shared" si="5"/>
        <v>953443</v>
      </c>
      <c r="H32" s="66">
        <f t="shared" si="5"/>
        <v>1295203</v>
      </c>
      <c r="I32" s="66">
        <f t="shared" si="5"/>
        <v>2545957</v>
      </c>
      <c r="J32" s="66">
        <f t="shared" si="5"/>
        <v>2359293</v>
      </c>
      <c r="K32" s="66">
        <f t="shared" si="5"/>
        <v>3068702</v>
      </c>
      <c r="L32" s="66">
        <f t="shared" si="5"/>
        <v>7973952</v>
      </c>
      <c r="M32" s="66">
        <f t="shared" si="5"/>
        <v>175512</v>
      </c>
      <c r="N32" s="66">
        <f t="shared" si="5"/>
        <v>0</v>
      </c>
      <c r="O32" s="66">
        <f t="shared" si="5"/>
        <v>327214</v>
      </c>
      <c r="P32" s="66">
        <f t="shared" si="5"/>
        <v>502726</v>
      </c>
      <c r="Q32" s="66">
        <f t="shared" si="5"/>
        <v>0</v>
      </c>
      <c r="R32" s="66">
        <f t="shared" si="5"/>
        <v>413797</v>
      </c>
      <c r="S32" s="66">
        <f t="shared" si="5"/>
        <v>2292371</v>
      </c>
      <c r="T32" s="66">
        <f t="shared" si="5"/>
        <v>2706168</v>
      </c>
      <c r="U32" s="66">
        <f t="shared" si="5"/>
        <v>12478049</v>
      </c>
      <c r="V32" s="66">
        <f t="shared" si="5"/>
        <v>0</v>
      </c>
      <c r="W32" s="66">
        <f t="shared" si="5"/>
        <v>12478049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7586006</v>
      </c>
      <c r="C35" s="25">
        <v>4337710</v>
      </c>
      <c r="D35" s="26">
        <v>4337710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4337710</v>
      </c>
      <c r="W35" s="26">
        <v>-4337710</v>
      </c>
      <c r="X35" s="27">
        <v>-100</v>
      </c>
      <c r="Y35" s="28">
        <v>4337710</v>
      </c>
    </row>
    <row r="36" spans="1:25" ht="13.5">
      <c r="A36" s="24" t="s">
        <v>56</v>
      </c>
      <c r="B36" s="2">
        <v>43867661</v>
      </c>
      <c r="C36" s="25">
        <v>4605630</v>
      </c>
      <c r="D36" s="26">
        <v>4605630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4605630</v>
      </c>
      <c r="W36" s="26">
        <v>-4605630</v>
      </c>
      <c r="X36" s="27">
        <v>-100</v>
      </c>
      <c r="Y36" s="28">
        <v>4605630</v>
      </c>
    </row>
    <row r="37" spans="1:25" ht="13.5">
      <c r="A37" s="24" t="s">
        <v>57</v>
      </c>
      <c r="B37" s="2">
        <v>11052864</v>
      </c>
      <c r="C37" s="25">
        <v>4760410</v>
      </c>
      <c r="D37" s="26">
        <v>4760410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4760410</v>
      </c>
      <c r="W37" s="26">
        <v>-4760410</v>
      </c>
      <c r="X37" s="27">
        <v>-100</v>
      </c>
      <c r="Y37" s="28">
        <v>4760410</v>
      </c>
    </row>
    <row r="38" spans="1:25" ht="13.5">
      <c r="A38" s="24" t="s">
        <v>58</v>
      </c>
      <c r="B38" s="2">
        <v>5644591</v>
      </c>
      <c r="C38" s="25">
        <v>3506193</v>
      </c>
      <c r="D38" s="26">
        <v>3506193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3506193</v>
      </c>
      <c r="W38" s="26">
        <v>-3506193</v>
      </c>
      <c r="X38" s="27">
        <v>-100</v>
      </c>
      <c r="Y38" s="28">
        <v>3506193</v>
      </c>
    </row>
    <row r="39" spans="1:25" ht="13.5">
      <c r="A39" s="24" t="s">
        <v>59</v>
      </c>
      <c r="B39" s="2">
        <v>34756212</v>
      </c>
      <c r="C39" s="25">
        <v>676737</v>
      </c>
      <c r="D39" s="26">
        <v>676737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676737</v>
      </c>
      <c r="W39" s="26">
        <v>-676737</v>
      </c>
      <c r="X39" s="27">
        <v>-100</v>
      </c>
      <c r="Y39" s="28">
        <v>676737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6572967</v>
      </c>
      <c r="C42" s="25">
        <v>373542</v>
      </c>
      <c r="D42" s="26">
        <v>373542</v>
      </c>
      <c r="E42" s="26">
        <v>8583211</v>
      </c>
      <c r="F42" s="26">
        <v>1603241</v>
      </c>
      <c r="G42" s="26">
        <v>-1951760</v>
      </c>
      <c r="H42" s="26">
        <v>8234692</v>
      </c>
      <c r="I42" s="26">
        <v>262793</v>
      </c>
      <c r="J42" s="26">
        <v>-964976</v>
      </c>
      <c r="K42" s="26">
        <v>2150174</v>
      </c>
      <c r="L42" s="26">
        <v>1447991</v>
      </c>
      <c r="M42" s="26">
        <v>-1010200</v>
      </c>
      <c r="N42" s="26">
        <v>-285882</v>
      </c>
      <c r="O42" s="26">
        <v>10241054</v>
      </c>
      <c r="P42" s="26">
        <v>8944972</v>
      </c>
      <c r="Q42" s="26">
        <v>-4386688</v>
      </c>
      <c r="R42" s="26">
        <v>-2126178</v>
      </c>
      <c r="S42" s="26">
        <v>-1634186</v>
      </c>
      <c r="T42" s="26">
        <v>-8147052</v>
      </c>
      <c r="U42" s="26">
        <v>10480603</v>
      </c>
      <c r="V42" s="26">
        <v>373542</v>
      </c>
      <c r="W42" s="26">
        <v>10107061</v>
      </c>
      <c r="X42" s="27">
        <v>2705.74</v>
      </c>
      <c r="Y42" s="28">
        <v>373542</v>
      </c>
    </row>
    <row r="43" spans="1:25" ht="13.5">
      <c r="A43" s="24" t="s">
        <v>62</v>
      </c>
      <c r="B43" s="2">
        <v>-3050943</v>
      </c>
      <c r="C43" s="25">
        <v>663329</v>
      </c>
      <c r="D43" s="26">
        <v>663329</v>
      </c>
      <c r="E43" s="26">
        <v>-3000</v>
      </c>
      <c r="F43" s="26">
        <v>-352842</v>
      </c>
      <c r="G43" s="26">
        <v>-953443</v>
      </c>
      <c r="H43" s="26">
        <v>-1309285</v>
      </c>
      <c r="I43" s="26">
        <v>-2545957</v>
      </c>
      <c r="J43" s="26">
        <v>-162681</v>
      </c>
      <c r="K43" s="26">
        <v>-3068702</v>
      </c>
      <c r="L43" s="26">
        <v>-5777340</v>
      </c>
      <c r="M43" s="26">
        <v>-175512</v>
      </c>
      <c r="N43" s="26">
        <v>0</v>
      </c>
      <c r="O43" s="26">
        <v>-327214</v>
      </c>
      <c r="P43" s="26">
        <v>-502726</v>
      </c>
      <c r="Q43" s="26">
        <v>0</v>
      </c>
      <c r="R43" s="26">
        <v>-413797</v>
      </c>
      <c r="S43" s="26">
        <v>-2292371</v>
      </c>
      <c r="T43" s="26">
        <v>-2706168</v>
      </c>
      <c r="U43" s="26">
        <v>-10295519</v>
      </c>
      <c r="V43" s="26">
        <v>663329</v>
      </c>
      <c r="W43" s="26">
        <v>-10958848</v>
      </c>
      <c r="X43" s="27">
        <v>-1652.1</v>
      </c>
      <c r="Y43" s="28">
        <v>663329</v>
      </c>
    </row>
    <row r="44" spans="1:25" ht="13.5">
      <c r="A44" s="24" t="s">
        <v>63</v>
      </c>
      <c r="B44" s="2">
        <v>47008</v>
      </c>
      <c r="C44" s="25">
        <v>0</v>
      </c>
      <c r="D44" s="26">
        <v>0</v>
      </c>
      <c r="E44" s="26">
        <v>-12624</v>
      </c>
      <c r="F44" s="26">
        <v>-14352</v>
      </c>
      <c r="G44" s="26">
        <v>-12138</v>
      </c>
      <c r="H44" s="26">
        <v>-39114</v>
      </c>
      <c r="I44" s="26">
        <v>-12501</v>
      </c>
      <c r="J44" s="26">
        <v>0</v>
      </c>
      <c r="K44" s="26">
        <v>-14156</v>
      </c>
      <c r="L44" s="26">
        <v>-26657</v>
      </c>
      <c r="M44" s="26">
        <v>-14109</v>
      </c>
      <c r="N44" s="26">
        <v>-12701</v>
      </c>
      <c r="O44" s="26">
        <v>-12289</v>
      </c>
      <c r="P44" s="26">
        <v>-39099</v>
      </c>
      <c r="Q44" s="26">
        <v>0</v>
      </c>
      <c r="R44" s="26">
        <v>-27497</v>
      </c>
      <c r="S44" s="26">
        <v>-13417</v>
      </c>
      <c r="T44" s="26">
        <v>-40914</v>
      </c>
      <c r="U44" s="26">
        <v>-145784</v>
      </c>
      <c r="V44" s="26">
        <v>0</v>
      </c>
      <c r="W44" s="26">
        <v>-145784</v>
      </c>
      <c r="X44" s="27">
        <v>0</v>
      </c>
      <c r="Y44" s="28">
        <v>0</v>
      </c>
    </row>
    <row r="45" spans="1:25" ht="13.5">
      <c r="A45" s="36" t="s">
        <v>64</v>
      </c>
      <c r="B45" s="3">
        <v>3408080</v>
      </c>
      <c r="C45" s="65">
        <v>36871</v>
      </c>
      <c r="D45" s="66">
        <v>36871</v>
      </c>
      <c r="E45" s="66">
        <v>8567587</v>
      </c>
      <c r="F45" s="66">
        <v>9803634</v>
      </c>
      <c r="G45" s="66">
        <v>6886293</v>
      </c>
      <c r="H45" s="66">
        <v>6886293</v>
      </c>
      <c r="I45" s="66">
        <v>4590628</v>
      </c>
      <c r="J45" s="66">
        <v>3462971</v>
      </c>
      <c r="K45" s="66">
        <v>2530287</v>
      </c>
      <c r="L45" s="66">
        <v>2530287</v>
      </c>
      <c r="M45" s="66">
        <v>1330466</v>
      </c>
      <c r="N45" s="66">
        <v>1031883</v>
      </c>
      <c r="O45" s="66">
        <v>10933434</v>
      </c>
      <c r="P45" s="66">
        <v>10933434</v>
      </c>
      <c r="Q45" s="66">
        <v>6546746</v>
      </c>
      <c r="R45" s="66">
        <v>3979274</v>
      </c>
      <c r="S45" s="66">
        <v>39300</v>
      </c>
      <c r="T45" s="66">
        <v>39300</v>
      </c>
      <c r="U45" s="66">
        <v>39300</v>
      </c>
      <c r="V45" s="66">
        <v>36871</v>
      </c>
      <c r="W45" s="66">
        <v>2429</v>
      </c>
      <c r="X45" s="67">
        <v>6.59</v>
      </c>
      <c r="Y45" s="68">
        <v>36871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280406</v>
      </c>
      <c r="C49" s="95">
        <v>790509</v>
      </c>
      <c r="D49" s="20">
        <v>290693</v>
      </c>
      <c r="E49" s="20">
        <v>0</v>
      </c>
      <c r="F49" s="20">
        <v>0</v>
      </c>
      <c r="G49" s="20">
        <v>0</v>
      </c>
      <c r="H49" s="20">
        <v>346932</v>
      </c>
      <c r="I49" s="20">
        <v>0</v>
      </c>
      <c r="J49" s="20">
        <v>0</v>
      </c>
      <c r="K49" s="20">
        <v>0</v>
      </c>
      <c r="L49" s="20">
        <v>257524</v>
      </c>
      <c r="M49" s="20">
        <v>0</v>
      </c>
      <c r="N49" s="20">
        <v>0</v>
      </c>
      <c r="O49" s="20">
        <v>0</v>
      </c>
      <c r="P49" s="20">
        <v>264400</v>
      </c>
      <c r="Q49" s="20">
        <v>0</v>
      </c>
      <c r="R49" s="20">
        <v>0</v>
      </c>
      <c r="S49" s="20">
        <v>0</v>
      </c>
      <c r="T49" s="20">
        <v>1162181</v>
      </c>
      <c r="U49" s="20">
        <v>4136869</v>
      </c>
      <c r="V49" s="20">
        <v>7529514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2614686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2614686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16266000</v>
      </c>
      <c r="D5" s="120">
        <f t="shared" si="0"/>
        <v>14825136</v>
      </c>
      <c r="E5" s="66">
        <f t="shared" si="0"/>
        <v>14825136</v>
      </c>
      <c r="F5" s="66">
        <f t="shared" si="0"/>
        <v>7560003</v>
      </c>
      <c r="G5" s="66">
        <f t="shared" si="0"/>
        <v>3886454</v>
      </c>
      <c r="H5" s="66">
        <f t="shared" si="0"/>
        <v>73584</v>
      </c>
      <c r="I5" s="66">
        <f t="shared" si="0"/>
        <v>11520041</v>
      </c>
      <c r="J5" s="66">
        <f t="shared" si="0"/>
        <v>193323</v>
      </c>
      <c r="K5" s="66">
        <f t="shared" si="0"/>
        <v>251317</v>
      </c>
      <c r="L5" s="66">
        <f t="shared" si="0"/>
        <v>3786970</v>
      </c>
      <c r="M5" s="66">
        <f t="shared" si="0"/>
        <v>4231610</v>
      </c>
      <c r="N5" s="66">
        <f t="shared" si="0"/>
        <v>63136</v>
      </c>
      <c r="O5" s="66">
        <f t="shared" si="0"/>
        <v>558533</v>
      </c>
      <c r="P5" s="66">
        <f t="shared" si="0"/>
        <v>2555311</v>
      </c>
      <c r="Q5" s="66">
        <f t="shared" si="0"/>
        <v>3176980</v>
      </c>
      <c r="R5" s="66">
        <f t="shared" si="0"/>
        <v>589893</v>
      </c>
      <c r="S5" s="66">
        <f t="shared" si="0"/>
        <v>2492107</v>
      </c>
      <c r="T5" s="66">
        <f t="shared" si="0"/>
        <v>2152612</v>
      </c>
      <c r="U5" s="66">
        <f t="shared" si="0"/>
        <v>5234612</v>
      </c>
      <c r="V5" s="66">
        <f t="shared" si="0"/>
        <v>24163243</v>
      </c>
      <c r="W5" s="66">
        <f t="shared" si="0"/>
        <v>14825136</v>
      </c>
      <c r="X5" s="66">
        <f t="shared" si="0"/>
        <v>9338107</v>
      </c>
      <c r="Y5" s="103">
        <f>+IF(W5&lt;&gt;0,+(X5/W5)*100,0)</f>
        <v>62.988339533613726</v>
      </c>
      <c r="Z5" s="119">
        <f>SUM(Z6:Z8)</f>
        <v>14825136</v>
      </c>
    </row>
    <row r="6" spans="1:26" ht="13.5">
      <c r="A6" s="104" t="s">
        <v>74</v>
      </c>
      <c r="B6" s="102"/>
      <c r="C6" s="121">
        <v>5462000</v>
      </c>
      <c r="D6" s="122">
        <v>3299574</v>
      </c>
      <c r="E6" s="26">
        <v>3299574</v>
      </c>
      <c r="F6" s="26">
        <v>990</v>
      </c>
      <c r="G6" s="26">
        <v>4095</v>
      </c>
      <c r="H6" s="26">
        <v>-1226</v>
      </c>
      <c r="I6" s="26">
        <v>3859</v>
      </c>
      <c r="J6" s="26">
        <v>-5588</v>
      </c>
      <c r="K6" s="26">
        <v>3535</v>
      </c>
      <c r="L6" s="26">
        <v>3372346</v>
      </c>
      <c r="M6" s="26">
        <v>3370293</v>
      </c>
      <c r="N6" s="26">
        <v>7168</v>
      </c>
      <c r="O6" s="26">
        <v>3775</v>
      </c>
      <c r="P6" s="26">
        <v>2536445</v>
      </c>
      <c r="Q6" s="26">
        <v>2547388</v>
      </c>
      <c r="R6" s="26">
        <v>527910</v>
      </c>
      <c r="S6" s="26">
        <v>401</v>
      </c>
      <c r="T6" s="26">
        <v>69126</v>
      </c>
      <c r="U6" s="26">
        <v>597437</v>
      </c>
      <c r="V6" s="26">
        <v>6518977</v>
      </c>
      <c r="W6" s="26">
        <v>3299574</v>
      </c>
      <c r="X6" s="26">
        <v>3219403</v>
      </c>
      <c r="Y6" s="106">
        <v>97.57</v>
      </c>
      <c r="Z6" s="121">
        <v>3299574</v>
      </c>
    </row>
    <row r="7" spans="1:26" ht="13.5">
      <c r="A7" s="104" t="s">
        <v>75</v>
      </c>
      <c r="B7" s="102"/>
      <c r="C7" s="123">
        <v>10802000</v>
      </c>
      <c r="D7" s="124">
        <v>11524773</v>
      </c>
      <c r="E7" s="125">
        <v>11524773</v>
      </c>
      <c r="F7" s="125">
        <v>4417398</v>
      </c>
      <c r="G7" s="125">
        <v>3897356</v>
      </c>
      <c r="H7" s="125">
        <v>61267</v>
      </c>
      <c r="I7" s="125">
        <v>8376021</v>
      </c>
      <c r="J7" s="125">
        <v>180195</v>
      </c>
      <c r="K7" s="125">
        <v>266893</v>
      </c>
      <c r="L7" s="125">
        <v>394474</v>
      </c>
      <c r="M7" s="125">
        <v>841562</v>
      </c>
      <c r="N7" s="125">
        <v>56632</v>
      </c>
      <c r="O7" s="125">
        <v>541141</v>
      </c>
      <c r="P7" s="125">
        <v>1874</v>
      </c>
      <c r="Q7" s="125">
        <v>599647</v>
      </c>
      <c r="R7" s="125">
        <v>47384</v>
      </c>
      <c r="S7" s="125">
        <v>2474838</v>
      </c>
      <c r="T7" s="125">
        <v>2026959</v>
      </c>
      <c r="U7" s="125">
        <v>4549181</v>
      </c>
      <c r="V7" s="125">
        <v>14366411</v>
      </c>
      <c r="W7" s="125">
        <v>11524773</v>
      </c>
      <c r="X7" s="125">
        <v>2841638</v>
      </c>
      <c r="Y7" s="107">
        <v>24.66</v>
      </c>
      <c r="Z7" s="123">
        <v>11524773</v>
      </c>
    </row>
    <row r="8" spans="1:26" ht="13.5">
      <c r="A8" s="104" t="s">
        <v>76</v>
      </c>
      <c r="B8" s="102"/>
      <c r="C8" s="121">
        <v>2000</v>
      </c>
      <c r="D8" s="122">
        <v>789</v>
      </c>
      <c r="E8" s="26">
        <v>789</v>
      </c>
      <c r="F8" s="26">
        <v>3141615</v>
      </c>
      <c r="G8" s="26">
        <v>-14997</v>
      </c>
      <c r="H8" s="26">
        <v>13543</v>
      </c>
      <c r="I8" s="26">
        <v>3140161</v>
      </c>
      <c r="J8" s="26">
        <v>18716</v>
      </c>
      <c r="K8" s="26">
        <v>-19111</v>
      </c>
      <c r="L8" s="26">
        <v>20150</v>
      </c>
      <c r="M8" s="26">
        <v>19755</v>
      </c>
      <c r="N8" s="26">
        <v>-664</v>
      </c>
      <c r="O8" s="26">
        <v>13617</v>
      </c>
      <c r="P8" s="26">
        <v>16992</v>
      </c>
      <c r="Q8" s="26">
        <v>29945</v>
      </c>
      <c r="R8" s="26">
        <v>14599</v>
      </c>
      <c r="S8" s="26">
        <v>16868</v>
      </c>
      <c r="T8" s="26">
        <v>56527</v>
      </c>
      <c r="U8" s="26">
        <v>87994</v>
      </c>
      <c r="V8" s="26">
        <v>3277855</v>
      </c>
      <c r="W8" s="26">
        <v>789</v>
      </c>
      <c r="X8" s="26">
        <v>3277066</v>
      </c>
      <c r="Y8" s="106">
        <v>415344.23</v>
      </c>
      <c r="Z8" s="121">
        <v>789</v>
      </c>
    </row>
    <row r="9" spans="1:26" ht="13.5">
      <c r="A9" s="101" t="s">
        <v>77</v>
      </c>
      <c r="B9" s="102"/>
      <c r="C9" s="119">
        <f aca="true" t="shared" si="1" ref="C9:X9">SUM(C10:C14)</f>
        <v>494000</v>
      </c>
      <c r="D9" s="120">
        <f t="shared" si="1"/>
        <v>470914</v>
      </c>
      <c r="E9" s="66">
        <f t="shared" si="1"/>
        <v>470914</v>
      </c>
      <c r="F9" s="66">
        <f t="shared" si="1"/>
        <v>34820</v>
      </c>
      <c r="G9" s="66">
        <f t="shared" si="1"/>
        <v>34958</v>
      </c>
      <c r="H9" s="66">
        <f t="shared" si="1"/>
        <v>32866</v>
      </c>
      <c r="I9" s="66">
        <f t="shared" si="1"/>
        <v>102644</v>
      </c>
      <c r="J9" s="66">
        <f t="shared" si="1"/>
        <v>30409</v>
      </c>
      <c r="K9" s="66">
        <f t="shared" si="1"/>
        <v>33849</v>
      </c>
      <c r="L9" s="66">
        <f t="shared" si="1"/>
        <v>38109</v>
      </c>
      <c r="M9" s="66">
        <f t="shared" si="1"/>
        <v>102367</v>
      </c>
      <c r="N9" s="66">
        <f t="shared" si="1"/>
        <v>44900</v>
      </c>
      <c r="O9" s="66">
        <f t="shared" si="1"/>
        <v>36202</v>
      </c>
      <c r="P9" s="66">
        <f t="shared" si="1"/>
        <v>43999</v>
      </c>
      <c r="Q9" s="66">
        <f t="shared" si="1"/>
        <v>125101</v>
      </c>
      <c r="R9" s="66">
        <f t="shared" si="1"/>
        <v>43276</v>
      </c>
      <c r="S9" s="66">
        <f t="shared" si="1"/>
        <v>43794</v>
      </c>
      <c r="T9" s="66">
        <f t="shared" si="1"/>
        <v>40136</v>
      </c>
      <c r="U9" s="66">
        <f t="shared" si="1"/>
        <v>127206</v>
      </c>
      <c r="V9" s="66">
        <f t="shared" si="1"/>
        <v>457318</v>
      </c>
      <c r="W9" s="66">
        <f t="shared" si="1"/>
        <v>470914</v>
      </c>
      <c r="X9" s="66">
        <f t="shared" si="1"/>
        <v>-13596</v>
      </c>
      <c r="Y9" s="103">
        <f>+IF(W9&lt;&gt;0,+(X9/W9)*100,0)</f>
        <v>-2.887151369464488</v>
      </c>
      <c r="Z9" s="119">
        <f>SUM(Z10:Z14)</f>
        <v>470914</v>
      </c>
    </row>
    <row r="10" spans="1:26" ht="13.5">
      <c r="A10" s="104" t="s">
        <v>78</v>
      </c>
      <c r="B10" s="102"/>
      <c r="C10" s="121">
        <v>424000</v>
      </c>
      <c r="D10" s="122">
        <v>470914</v>
      </c>
      <c r="E10" s="26">
        <v>470914</v>
      </c>
      <c r="F10" s="26">
        <v>34820</v>
      </c>
      <c r="G10" s="26">
        <v>34558</v>
      </c>
      <c r="H10" s="26">
        <v>32816</v>
      </c>
      <c r="I10" s="26">
        <v>102194</v>
      </c>
      <c r="J10" s="26">
        <v>30114</v>
      </c>
      <c r="K10" s="26">
        <v>33799</v>
      </c>
      <c r="L10" s="26">
        <v>38059</v>
      </c>
      <c r="M10" s="26">
        <v>101972</v>
      </c>
      <c r="N10" s="26">
        <v>33787</v>
      </c>
      <c r="O10" s="26">
        <v>35832</v>
      </c>
      <c r="P10" s="26">
        <v>43768</v>
      </c>
      <c r="Q10" s="26">
        <v>113387</v>
      </c>
      <c r="R10" s="26">
        <v>41826</v>
      </c>
      <c r="S10" s="26">
        <v>42827</v>
      </c>
      <c r="T10" s="26">
        <v>40086</v>
      </c>
      <c r="U10" s="26">
        <v>124739</v>
      </c>
      <c r="V10" s="26">
        <v>442292</v>
      </c>
      <c r="W10" s="26">
        <v>470914</v>
      </c>
      <c r="X10" s="26">
        <v>-28622</v>
      </c>
      <c r="Y10" s="106">
        <v>-6.08</v>
      </c>
      <c r="Z10" s="121">
        <v>470914</v>
      </c>
    </row>
    <row r="11" spans="1:26" ht="13.5">
      <c r="A11" s="104" t="s">
        <v>79</v>
      </c>
      <c r="B11" s="102"/>
      <c r="C11" s="121">
        <v>23000</v>
      </c>
      <c r="D11" s="122"/>
      <c r="E11" s="26"/>
      <c r="F11" s="26"/>
      <c r="G11" s="26">
        <v>400</v>
      </c>
      <c r="H11" s="26">
        <v>50</v>
      </c>
      <c r="I11" s="26">
        <v>450</v>
      </c>
      <c r="J11" s="26">
        <v>295</v>
      </c>
      <c r="K11" s="26">
        <v>50</v>
      </c>
      <c r="L11" s="26">
        <v>50</v>
      </c>
      <c r="M11" s="26">
        <v>395</v>
      </c>
      <c r="N11" s="26">
        <v>11113</v>
      </c>
      <c r="O11" s="26">
        <v>370</v>
      </c>
      <c r="P11" s="26">
        <v>231</v>
      </c>
      <c r="Q11" s="26">
        <v>11714</v>
      </c>
      <c r="R11" s="26">
        <v>1450</v>
      </c>
      <c r="S11" s="26">
        <v>967</v>
      </c>
      <c r="T11" s="26">
        <v>50</v>
      </c>
      <c r="U11" s="26">
        <v>2467</v>
      </c>
      <c r="V11" s="26">
        <v>15026</v>
      </c>
      <c r="W11" s="26"/>
      <c r="X11" s="26">
        <v>15026</v>
      </c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>
        <v>47000</v>
      </c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1000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>
        <v>1000</v>
      </c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10987000</v>
      </c>
      <c r="D19" s="120">
        <f t="shared" si="3"/>
        <v>17264519</v>
      </c>
      <c r="E19" s="66">
        <f t="shared" si="3"/>
        <v>17264519</v>
      </c>
      <c r="F19" s="66">
        <f t="shared" si="3"/>
        <v>662045</v>
      </c>
      <c r="G19" s="66">
        <f t="shared" si="3"/>
        <v>690434</v>
      </c>
      <c r="H19" s="66">
        <f t="shared" si="3"/>
        <v>543204</v>
      </c>
      <c r="I19" s="66">
        <f t="shared" si="3"/>
        <v>1895683</v>
      </c>
      <c r="J19" s="66">
        <f t="shared" si="3"/>
        <v>698999</v>
      </c>
      <c r="K19" s="66">
        <f t="shared" si="3"/>
        <v>861782</v>
      </c>
      <c r="L19" s="66">
        <f t="shared" si="3"/>
        <v>695095</v>
      </c>
      <c r="M19" s="66">
        <f t="shared" si="3"/>
        <v>2255876</v>
      </c>
      <c r="N19" s="66">
        <f t="shared" si="3"/>
        <v>1146198</v>
      </c>
      <c r="O19" s="66">
        <f t="shared" si="3"/>
        <v>678555</v>
      </c>
      <c r="P19" s="66">
        <f t="shared" si="3"/>
        <v>843285</v>
      </c>
      <c r="Q19" s="66">
        <f t="shared" si="3"/>
        <v>2668038</v>
      </c>
      <c r="R19" s="66">
        <f t="shared" si="3"/>
        <v>668759</v>
      </c>
      <c r="S19" s="66">
        <f t="shared" si="3"/>
        <v>1136931</v>
      </c>
      <c r="T19" s="66">
        <f t="shared" si="3"/>
        <v>873551</v>
      </c>
      <c r="U19" s="66">
        <f t="shared" si="3"/>
        <v>2679241</v>
      </c>
      <c r="V19" s="66">
        <f t="shared" si="3"/>
        <v>9498838</v>
      </c>
      <c r="W19" s="66">
        <f t="shared" si="3"/>
        <v>17264519</v>
      </c>
      <c r="X19" s="66">
        <f t="shared" si="3"/>
        <v>-7765681</v>
      </c>
      <c r="Y19" s="103">
        <f>+IF(W19&lt;&gt;0,+(X19/W19)*100,0)</f>
        <v>-44.9805812719138</v>
      </c>
      <c r="Z19" s="119">
        <f>SUM(Z20:Z23)</f>
        <v>17264519</v>
      </c>
    </row>
    <row r="20" spans="1:26" ht="13.5">
      <c r="A20" s="104" t="s">
        <v>88</v>
      </c>
      <c r="B20" s="102"/>
      <c r="C20" s="121">
        <v>5365000</v>
      </c>
      <c r="D20" s="122">
        <v>7758778</v>
      </c>
      <c r="E20" s="26">
        <v>7758778</v>
      </c>
      <c r="F20" s="26">
        <v>396684</v>
      </c>
      <c r="G20" s="26">
        <v>441909</v>
      </c>
      <c r="H20" s="26">
        <v>406719</v>
      </c>
      <c r="I20" s="26">
        <v>1245312</v>
      </c>
      <c r="J20" s="26">
        <v>456931</v>
      </c>
      <c r="K20" s="26">
        <v>496841</v>
      </c>
      <c r="L20" s="26">
        <v>414074</v>
      </c>
      <c r="M20" s="26">
        <v>1367846</v>
      </c>
      <c r="N20" s="26">
        <v>548345</v>
      </c>
      <c r="O20" s="26">
        <v>445792</v>
      </c>
      <c r="P20" s="26">
        <v>503542</v>
      </c>
      <c r="Q20" s="26">
        <v>1497679</v>
      </c>
      <c r="R20" s="26">
        <v>428785</v>
      </c>
      <c r="S20" s="26">
        <v>475528</v>
      </c>
      <c r="T20" s="26">
        <v>647271</v>
      </c>
      <c r="U20" s="26">
        <v>1551584</v>
      </c>
      <c r="V20" s="26">
        <v>5662421</v>
      </c>
      <c r="W20" s="26">
        <v>7758778</v>
      </c>
      <c r="X20" s="26">
        <v>-2096357</v>
      </c>
      <c r="Y20" s="106">
        <v>-27.02</v>
      </c>
      <c r="Z20" s="121">
        <v>7758778</v>
      </c>
    </row>
    <row r="21" spans="1:26" ht="13.5">
      <c r="A21" s="104" t="s">
        <v>89</v>
      </c>
      <c r="B21" s="102"/>
      <c r="C21" s="121">
        <v>2194000</v>
      </c>
      <c r="D21" s="122">
        <v>3729945</v>
      </c>
      <c r="E21" s="26">
        <v>3729945</v>
      </c>
      <c r="F21" s="26">
        <v>122386</v>
      </c>
      <c r="G21" s="26">
        <v>114795</v>
      </c>
      <c r="H21" s="26">
        <v>90532</v>
      </c>
      <c r="I21" s="26">
        <v>327713</v>
      </c>
      <c r="J21" s="26">
        <v>107897</v>
      </c>
      <c r="K21" s="26">
        <v>227720</v>
      </c>
      <c r="L21" s="26">
        <v>144759</v>
      </c>
      <c r="M21" s="26">
        <v>480376</v>
      </c>
      <c r="N21" s="26">
        <v>460873</v>
      </c>
      <c r="O21" s="26">
        <v>95904</v>
      </c>
      <c r="P21" s="26">
        <v>203247</v>
      </c>
      <c r="Q21" s="26">
        <v>760024</v>
      </c>
      <c r="R21" s="26">
        <v>105812</v>
      </c>
      <c r="S21" s="26">
        <v>531342</v>
      </c>
      <c r="T21" s="26">
        <v>88974</v>
      </c>
      <c r="U21" s="26">
        <v>726128</v>
      </c>
      <c r="V21" s="26">
        <v>2294241</v>
      </c>
      <c r="W21" s="26">
        <v>3729945</v>
      </c>
      <c r="X21" s="26">
        <v>-1435704</v>
      </c>
      <c r="Y21" s="106">
        <v>-38.49</v>
      </c>
      <c r="Z21" s="121">
        <v>3729945</v>
      </c>
    </row>
    <row r="22" spans="1:26" ht="13.5">
      <c r="A22" s="104" t="s">
        <v>90</v>
      </c>
      <c r="B22" s="102"/>
      <c r="C22" s="123">
        <v>3428000</v>
      </c>
      <c r="D22" s="124">
        <v>5775796</v>
      </c>
      <c r="E22" s="125">
        <v>5775796</v>
      </c>
      <c r="F22" s="125">
        <v>142975</v>
      </c>
      <c r="G22" s="125">
        <v>133730</v>
      </c>
      <c r="H22" s="125">
        <v>45953</v>
      </c>
      <c r="I22" s="125">
        <v>322658</v>
      </c>
      <c r="J22" s="125">
        <v>134171</v>
      </c>
      <c r="K22" s="125">
        <v>137221</v>
      </c>
      <c r="L22" s="125">
        <v>136262</v>
      </c>
      <c r="M22" s="125">
        <v>407654</v>
      </c>
      <c r="N22" s="125">
        <v>136980</v>
      </c>
      <c r="O22" s="125">
        <v>136859</v>
      </c>
      <c r="P22" s="125">
        <v>136496</v>
      </c>
      <c r="Q22" s="125">
        <v>410335</v>
      </c>
      <c r="R22" s="125">
        <v>134162</v>
      </c>
      <c r="S22" s="125">
        <v>130061</v>
      </c>
      <c r="T22" s="125">
        <v>137306</v>
      </c>
      <c r="U22" s="125">
        <v>401529</v>
      </c>
      <c r="V22" s="125">
        <v>1542176</v>
      </c>
      <c r="W22" s="125">
        <v>5775796</v>
      </c>
      <c r="X22" s="125">
        <v>-4233620</v>
      </c>
      <c r="Y22" s="107">
        <v>-73.3</v>
      </c>
      <c r="Z22" s="123">
        <v>5775796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27748000</v>
      </c>
      <c r="D25" s="139">
        <f t="shared" si="4"/>
        <v>32560569</v>
      </c>
      <c r="E25" s="39">
        <f t="shared" si="4"/>
        <v>32560569</v>
      </c>
      <c r="F25" s="39">
        <f t="shared" si="4"/>
        <v>8256868</v>
      </c>
      <c r="G25" s="39">
        <f t="shared" si="4"/>
        <v>4611846</v>
      </c>
      <c r="H25" s="39">
        <f t="shared" si="4"/>
        <v>649654</v>
      </c>
      <c r="I25" s="39">
        <f t="shared" si="4"/>
        <v>13518368</v>
      </c>
      <c r="J25" s="39">
        <f t="shared" si="4"/>
        <v>922731</v>
      </c>
      <c r="K25" s="39">
        <f t="shared" si="4"/>
        <v>1146948</v>
      </c>
      <c r="L25" s="39">
        <f t="shared" si="4"/>
        <v>4520174</v>
      </c>
      <c r="M25" s="39">
        <f t="shared" si="4"/>
        <v>6589853</v>
      </c>
      <c r="N25" s="39">
        <f t="shared" si="4"/>
        <v>1254234</v>
      </c>
      <c r="O25" s="39">
        <f t="shared" si="4"/>
        <v>1273290</v>
      </c>
      <c r="P25" s="39">
        <f t="shared" si="4"/>
        <v>3442595</v>
      </c>
      <c r="Q25" s="39">
        <f t="shared" si="4"/>
        <v>5970119</v>
      </c>
      <c r="R25" s="39">
        <f t="shared" si="4"/>
        <v>1301928</v>
      </c>
      <c r="S25" s="39">
        <f t="shared" si="4"/>
        <v>3672832</v>
      </c>
      <c r="T25" s="39">
        <f t="shared" si="4"/>
        <v>3066299</v>
      </c>
      <c r="U25" s="39">
        <f t="shared" si="4"/>
        <v>8041059</v>
      </c>
      <c r="V25" s="39">
        <f t="shared" si="4"/>
        <v>34119399</v>
      </c>
      <c r="W25" s="39">
        <f t="shared" si="4"/>
        <v>32560569</v>
      </c>
      <c r="X25" s="39">
        <f t="shared" si="4"/>
        <v>1558830</v>
      </c>
      <c r="Y25" s="140">
        <f>+IF(W25&lt;&gt;0,+(X25/W25)*100,0)</f>
        <v>4.787477761829039</v>
      </c>
      <c r="Z25" s="138">
        <f>+Z5+Z9+Z15+Z19+Z24</f>
        <v>32560569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14827000</v>
      </c>
      <c r="D28" s="120">
        <f t="shared" si="5"/>
        <v>17578196</v>
      </c>
      <c r="E28" s="66">
        <f t="shared" si="5"/>
        <v>17578196</v>
      </c>
      <c r="F28" s="66">
        <f t="shared" si="5"/>
        <v>1386534</v>
      </c>
      <c r="G28" s="66">
        <f t="shared" si="5"/>
        <v>1036562</v>
      </c>
      <c r="H28" s="66">
        <f t="shared" si="5"/>
        <v>1336497</v>
      </c>
      <c r="I28" s="66">
        <f t="shared" si="5"/>
        <v>3759593</v>
      </c>
      <c r="J28" s="66">
        <f t="shared" si="5"/>
        <v>1033582</v>
      </c>
      <c r="K28" s="66">
        <f t="shared" si="5"/>
        <v>932243</v>
      </c>
      <c r="L28" s="66">
        <f t="shared" si="5"/>
        <v>1833071</v>
      </c>
      <c r="M28" s="66">
        <f t="shared" si="5"/>
        <v>3798896</v>
      </c>
      <c r="N28" s="66">
        <f t="shared" si="5"/>
        <v>890296</v>
      </c>
      <c r="O28" s="66">
        <f t="shared" si="5"/>
        <v>1419936</v>
      </c>
      <c r="P28" s="66">
        <f t="shared" si="5"/>
        <v>1862242</v>
      </c>
      <c r="Q28" s="66">
        <f t="shared" si="5"/>
        <v>4172474</v>
      </c>
      <c r="R28" s="66">
        <f t="shared" si="5"/>
        <v>1085987</v>
      </c>
      <c r="S28" s="66">
        <f t="shared" si="5"/>
        <v>1405176</v>
      </c>
      <c r="T28" s="66">
        <f t="shared" si="5"/>
        <v>3258324</v>
      </c>
      <c r="U28" s="66">
        <f t="shared" si="5"/>
        <v>5749487</v>
      </c>
      <c r="V28" s="66">
        <f t="shared" si="5"/>
        <v>17480450</v>
      </c>
      <c r="W28" s="66">
        <f t="shared" si="5"/>
        <v>17578196</v>
      </c>
      <c r="X28" s="66">
        <f t="shared" si="5"/>
        <v>-97746</v>
      </c>
      <c r="Y28" s="103">
        <f>+IF(W28&lt;&gt;0,+(X28/W28)*100,0)</f>
        <v>-0.5560638873295076</v>
      </c>
      <c r="Z28" s="119">
        <f>SUM(Z29:Z31)</f>
        <v>17578196</v>
      </c>
    </row>
    <row r="29" spans="1:26" ht="13.5">
      <c r="A29" s="104" t="s">
        <v>74</v>
      </c>
      <c r="B29" s="102"/>
      <c r="C29" s="121">
        <v>2704000</v>
      </c>
      <c r="D29" s="122">
        <v>4389048</v>
      </c>
      <c r="E29" s="26">
        <v>4389048</v>
      </c>
      <c r="F29" s="26">
        <v>152960</v>
      </c>
      <c r="G29" s="26">
        <v>228745</v>
      </c>
      <c r="H29" s="26">
        <v>435601</v>
      </c>
      <c r="I29" s="26">
        <v>817306</v>
      </c>
      <c r="J29" s="26">
        <v>534441</v>
      </c>
      <c r="K29" s="26">
        <v>462646</v>
      </c>
      <c r="L29" s="26">
        <v>803370</v>
      </c>
      <c r="M29" s="26">
        <v>1800457</v>
      </c>
      <c r="N29" s="26">
        <v>574743</v>
      </c>
      <c r="O29" s="26">
        <v>878815</v>
      </c>
      <c r="P29" s="26">
        <v>1316507</v>
      </c>
      <c r="Q29" s="26">
        <v>2770065</v>
      </c>
      <c r="R29" s="26">
        <v>495148</v>
      </c>
      <c r="S29" s="26">
        <v>593224</v>
      </c>
      <c r="T29" s="26">
        <v>659147</v>
      </c>
      <c r="U29" s="26">
        <v>1747519</v>
      </c>
      <c r="V29" s="26">
        <v>7135347</v>
      </c>
      <c r="W29" s="26">
        <v>4389048</v>
      </c>
      <c r="X29" s="26">
        <v>2746299</v>
      </c>
      <c r="Y29" s="106">
        <v>62.57</v>
      </c>
      <c r="Z29" s="121">
        <v>4389048</v>
      </c>
    </row>
    <row r="30" spans="1:26" ht="13.5">
      <c r="A30" s="104" t="s">
        <v>75</v>
      </c>
      <c r="B30" s="102"/>
      <c r="C30" s="123">
        <v>8602000</v>
      </c>
      <c r="D30" s="124">
        <v>9754399</v>
      </c>
      <c r="E30" s="125">
        <v>9754399</v>
      </c>
      <c r="F30" s="125">
        <v>899464</v>
      </c>
      <c r="G30" s="125">
        <v>477120</v>
      </c>
      <c r="H30" s="125">
        <v>902976</v>
      </c>
      <c r="I30" s="125">
        <v>2279560</v>
      </c>
      <c r="J30" s="125">
        <v>499141</v>
      </c>
      <c r="K30" s="125">
        <v>448237</v>
      </c>
      <c r="L30" s="125">
        <v>1029291</v>
      </c>
      <c r="M30" s="125">
        <v>1976669</v>
      </c>
      <c r="N30" s="125">
        <v>315553</v>
      </c>
      <c r="O30" s="125">
        <v>492286</v>
      </c>
      <c r="P30" s="125">
        <v>543105</v>
      </c>
      <c r="Q30" s="125">
        <v>1350944</v>
      </c>
      <c r="R30" s="125">
        <v>590724</v>
      </c>
      <c r="S30" s="125">
        <v>811952</v>
      </c>
      <c r="T30" s="125">
        <v>2596401</v>
      </c>
      <c r="U30" s="125">
        <v>3999077</v>
      </c>
      <c r="V30" s="125">
        <v>9606250</v>
      </c>
      <c r="W30" s="125">
        <v>9754399</v>
      </c>
      <c r="X30" s="125">
        <v>-148149</v>
      </c>
      <c r="Y30" s="107">
        <v>-1.52</v>
      </c>
      <c r="Z30" s="123">
        <v>9754399</v>
      </c>
    </row>
    <row r="31" spans="1:26" ht="13.5">
      <c r="A31" s="104" t="s">
        <v>76</v>
      </c>
      <c r="B31" s="102"/>
      <c r="C31" s="121">
        <v>3521000</v>
      </c>
      <c r="D31" s="122">
        <v>3434749</v>
      </c>
      <c r="E31" s="26">
        <v>3434749</v>
      </c>
      <c r="F31" s="26">
        <v>334110</v>
      </c>
      <c r="G31" s="26">
        <v>330697</v>
      </c>
      <c r="H31" s="26">
        <v>-2080</v>
      </c>
      <c r="I31" s="26">
        <v>662727</v>
      </c>
      <c r="J31" s="26"/>
      <c r="K31" s="26">
        <v>21360</v>
      </c>
      <c r="L31" s="26">
        <v>410</v>
      </c>
      <c r="M31" s="26">
        <v>21770</v>
      </c>
      <c r="N31" s="26"/>
      <c r="O31" s="26">
        <v>48835</v>
      </c>
      <c r="P31" s="26">
        <v>2630</v>
      </c>
      <c r="Q31" s="26">
        <v>51465</v>
      </c>
      <c r="R31" s="26">
        <v>115</v>
      </c>
      <c r="S31" s="26"/>
      <c r="T31" s="26">
        <v>2776</v>
      </c>
      <c r="U31" s="26">
        <v>2891</v>
      </c>
      <c r="V31" s="26">
        <v>738853</v>
      </c>
      <c r="W31" s="26">
        <v>3434749</v>
      </c>
      <c r="X31" s="26">
        <v>-2695896</v>
      </c>
      <c r="Y31" s="106">
        <v>-78.49</v>
      </c>
      <c r="Z31" s="121">
        <v>3434749</v>
      </c>
    </row>
    <row r="32" spans="1:26" ht="13.5">
      <c r="A32" s="101" t="s">
        <v>77</v>
      </c>
      <c r="B32" s="102"/>
      <c r="C32" s="119">
        <f aca="true" t="shared" si="6" ref="C32:X32">SUM(C33:C37)</f>
        <v>2055000</v>
      </c>
      <c r="D32" s="120">
        <f t="shared" si="6"/>
        <v>3456329</v>
      </c>
      <c r="E32" s="66">
        <f t="shared" si="6"/>
        <v>3456329</v>
      </c>
      <c r="F32" s="66">
        <f t="shared" si="6"/>
        <v>303620</v>
      </c>
      <c r="G32" s="66">
        <f t="shared" si="6"/>
        <v>228926</v>
      </c>
      <c r="H32" s="66">
        <f t="shared" si="6"/>
        <v>246885</v>
      </c>
      <c r="I32" s="66">
        <f t="shared" si="6"/>
        <v>779431</v>
      </c>
      <c r="J32" s="66">
        <f t="shared" si="6"/>
        <v>214783</v>
      </c>
      <c r="K32" s="66">
        <f t="shared" si="6"/>
        <v>264436</v>
      </c>
      <c r="L32" s="66">
        <f t="shared" si="6"/>
        <v>313348</v>
      </c>
      <c r="M32" s="66">
        <f t="shared" si="6"/>
        <v>792567</v>
      </c>
      <c r="N32" s="66">
        <f t="shared" si="6"/>
        <v>221727</v>
      </c>
      <c r="O32" s="66">
        <f t="shared" si="6"/>
        <v>257207</v>
      </c>
      <c r="P32" s="66">
        <f t="shared" si="6"/>
        <v>200290</v>
      </c>
      <c r="Q32" s="66">
        <f t="shared" si="6"/>
        <v>679224</v>
      </c>
      <c r="R32" s="66">
        <f t="shared" si="6"/>
        <v>194457</v>
      </c>
      <c r="S32" s="66">
        <f t="shared" si="6"/>
        <v>185385</v>
      </c>
      <c r="T32" s="66">
        <f t="shared" si="6"/>
        <v>133536</v>
      </c>
      <c r="U32" s="66">
        <f t="shared" si="6"/>
        <v>513378</v>
      </c>
      <c r="V32" s="66">
        <f t="shared" si="6"/>
        <v>2764600</v>
      </c>
      <c r="W32" s="66">
        <f t="shared" si="6"/>
        <v>3456329</v>
      </c>
      <c r="X32" s="66">
        <f t="shared" si="6"/>
        <v>-691729</v>
      </c>
      <c r="Y32" s="103">
        <f>+IF(W32&lt;&gt;0,+(X32/W32)*100,0)</f>
        <v>-20.013401501998217</v>
      </c>
      <c r="Z32" s="119">
        <f>SUM(Z33:Z37)</f>
        <v>3456329</v>
      </c>
    </row>
    <row r="33" spans="1:26" ht="13.5">
      <c r="A33" s="104" t="s">
        <v>78</v>
      </c>
      <c r="B33" s="102"/>
      <c r="C33" s="121">
        <v>868000</v>
      </c>
      <c r="D33" s="122">
        <v>3456329</v>
      </c>
      <c r="E33" s="26">
        <v>3456329</v>
      </c>
      <c r="F33" s="26">
        <v>166866</v>
      </c>
      <c r="G33" s="26">
        <v>112165</v>
      </c>
      <c r="H33" s="26">
        <v>135820</v>
      </c>
      <c r="I33" s="26">
        <v>414851</v>
      </c>
      <c r="J33" s="26">
        <v>87269</v>
      </c>
      <c r="K33" s="26">
        <v>133826</v>
      </c>
      <c r="L33" s="26">
        <v>118801</v>
      </c>
      <c r="M33" s="26">
        <v>339896</v>
      </c>
      <c r="N33" s="26">
        <v>90085</v>
      </c>
      <c r="O33" s="26">
        <v>131139</v>
      </c>
      <c r="P33" s="26">
        <v>80468</v>
      </c>
      <c r="Q33" s="26">
        <v>301692</v>
      </c>
      <c r="R33" s="26">
        <v>92803</v>
      </c>
      <c r="S33" s="26">
        <v>86671</v>
      </c>
      <c r="T33" s="26">
        <v>44131</v>
      </c>
      <c r="U33" s="26">
        <v>223605</v>
      </c>
      <c r="V33" s="26">
        <v>1280044</v>
      </c>
      <c r="W33" s="26">
        <v>3456329</v>
      </c>
      <c r="X33" s="26">
        <v>-2176285</v>
      </c>
      <c r="Y33" s="106">
        <v>-62.97</v>
      </c>
      <c r="Z33" s="121">
        <v>3456329</v>
      </c>
    </row>
    <row r="34" spans="1:26" ht="13.5">
      <c r="A34" s="104" t="s">
        <v>79</v>
      </c>
      <c r="B34" s="102"/>
      <c r="C34" s="121">
        <v>1132000</v>
      </c>
      <c r="D34" s="122"/>
      <c r="E34" s="26"/>
      <c r="F34" s="26">
        <v>136754</v>
      </c>
      <c r="G34" s="26">
        <v>116761</v>
      </c>
      <c r="H34" s="26">
        <v>106192</v>
      </c>
      <c r="I34" s="26">
        <v>359707</v>
      </c>
      <c r="J34" s="26">
        <v>109579</v>
      </c>
      <c r="K34" s="26">
        <v>126904</v>
      </c>
      <c r="L34" s="26">
        <v>188417</v>
      </c>
      <c r="M34" s="26">
        <v>424900</v>
      </c>
      <c r="N34" s="26">
        <v>130592</v>
      </c>
      <c r="O34" s="26">
        <v>120712</v>
      </c>
      <c r="P34" s="26">
        <v>113073</v>
      </c>
      <c r="Q34" s="26">
        <v>364377</v>
      </c>
      <c r="R34" s="26">
        <v>101654</v>
      </c>
      <c r="S34" s="26">
        <v>95708</v>
      </c>
      <c r="T34" s="26">
        <v>89405</v>
      </c>
      <c r="U34" s="26">
        <v>286767</v>
      </c>
      <c r="V34" s="26">
        <v>1435751</v>
      </c>
      <c r="W34" s="26"/>
      <c r="X34" s="26">
        <v>1435751</v>
      </c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>
        <v>1167</v>
      </c>
      <c r="I35" s="26">
        <v>1167</v>
      </c>
      <c r="J35" s="26">
        <v>14229</v>
      </c>
      <c r="K35" s="26"/>
      <c r="L35" s="26">
        <v>3152</v>
      </c>
      <c r="M35" s="26">
        <v>17381</v>
      </c>
      <c r="N35" s="26">
        <v>1050</v>
      </c>
      <c r="O35" s="26"/>
      <c r="P35" s="26">
        <v>1393</v>
      </c>
      <c r="Q35" s="26">
        <v>2443</v>
      </c>
      <c r="R35" s="26"/>
      <c r="S35" s="26">
        <v>3006</v>
      </c>
      <c r="T35" s="26"/>
      <c r="U35" s="26">
        <v>3006</v>
      </c>
      <c r="V35" s="26">
        <v>23997</v>
      </c>
      <c r="W35" s="26"/>
      <c r="X35" s="26">
        <v>23997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>
        <v>55000</v>
      </c>
      <c r="D37" s="124"/>
      <c r="E37" s="125"/>
      <c r="F37" s="125"/>
      <c r="G37" s="125"/>
      <c r="H37" s="125">
        <v>3706</v>
      </c>
      <c r="I37" s="125">
        <v>3706</v>
      </c>
      <c r="J37" s="125">
        <v>3706</v>
      </c>
      <c r="K37" s="125">
        <v>3706</v>
      </c>
      <c r="L37" s="125">
        <v>2978</v>
      </c>
      <c r="M37" s="125">
        <v>10390</v>
      </c>
      <c r="N37" s="125"/>
      <c r="O37" s="125">
        <v>5356</v>
      </c>
      <c r="P37" s="125">
        <v>5356</v>
      </c>
      <c r="Q37" s="125">
        <v>10712</v>
      </c>
      <c r="R37" s="125"/>
      <c r="S37" s="125"/>
      <c r="T37" s="125"/>
      <c r="U37" s="125"/>
      <c r="V37" s="125">
        <v>24808</v>
      </c>
      <c r="W37" s="125"/>
      <c r="X37" s="125">
        <v>24808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2080000</v>
      </c>
      <c r="D38" s="120">
        <f t="shared" si="7"/>
        <v>0</v>
      </c>
      <c r="E38" s="66">
        <f t="shared" si="7"/>
        <v>0</v>
      </c>
      <c r="F38" s="66">
        <f t="shared" si="7"/>
        <v>267626</v>
      </c>
      <c r="G38" s="66">
        <f t="shared" si="7"/>
        <v>179116</v>
      </c>
      <c r="H38" s="66">
        <f t="shared" si="7"/>
        <v>194673</v>
      </c>
      <c r="I38" s="66">
        <f t="shared" si="7"/>
        <v>641415</v>
      </c>
      <c r="J38" s="66">
        <f t="shared" si="7"/>
        <v>188931</v>
      </c>
      <c r="K38" s="66">
        <f t="shared" si="7"/>
        <v>204868</v>
      </c>
      <c r="L38" s="66">
        <f t="shared" si="7"/>
        <v>307031</v>
      </c>
      <c r="M38" s="66">
        <f t="shared" si="7"/>
        <v>700830</v>
      </c>
      <c r="N38" s="66">
        <f t="shared" si="7"/>
        <v>192237</v>
      </c>
      <c r="O38" s="66">
        <f t="shared" si="7"/>
        <v>211704</v>
      </c>
      <c r="P38" s="66">
        <f t="shared" si="7"/>
        <v>294698</v>
      </c>
      <c r="Q38" s="66">
        <f t="shared" si="7"/>
        <v>698639</v>
      </c>
      <c r="R38" s="66">
        <f t="shared" si="7"/>
        <v>211226</v>
      </c>
      <c r="S38" s="66">
        <f t="shared" si="7"/>
        <v>156420</v>
      </c>
      <c r="T38" s="66">
        <f t="shared" si="7"/>
        <v>136135</v>
      </c>
      <c r="U38" s="66">
        <f t="shared" si="7"/>
        <v>503781</v>
      </c>
      <c r="V38" s="66">
        <f t="shared" si="7"/>
        <v>2544665</v>
      </c>
      <c r="W38" s="66">
        <f t="shared" si="7"/>
        <v>0</v>
      </c>
      <c r="X38" s="66">
        <f t="shared" si="7"/>
        <v>2544665</v>
      </c>
      <c r="Y38" s="103">
        <f>+IF(W38&lt;&gt;0,+(X38/W38)*100,0)</f>
        <v>0</v>
      </c>
      <c r="Z38" s="119">
        <f>SUM(Z39:Z41)</f>
        <v>0</v>
      </c>
    </row>
    <row r="39" spans="1:26" ht="13.5">
      <c r="A39" s="104" t="s">
        <v>84</v>
      </c>
      <c r="B39" s="102"/>
      <c r="C39" s="121">
        <v>156000</v>
      </c>
      <c r="D39" s="122"/>
      <c r="E39" s="26"/>
      <c r="F39" s="26">
        <v>39741</v>
      </c>
      <c r="G39" s="26">
        <v>15492</v>
      </c>
      <c r="H39" s="26">
        <v>9834</v>
      </c>
      <c r="I39" s="26">
        <v>65067</v>
      </c>
      <c r="J39" s="26">
        <v>4119</v>
      </c>
      <c r="K39" s="26">
        <v>4119</v>
      </c>
      <c r="L39" s="26"/>
      <c r="M39" s="26">
        <v>8238</v>
      </c>
      <c r="N39" s="26"/>
      <c r="O39" s="26"/>
      <c r="P39" s="26"/>
      <c r="Q39" s="26"/>
      <c r="R39" s="26"/>
      <c r="S39" s="26"/>
      <c r="T39" s="26"/>
      <c r="U39" s="26"/>
      <c r="V39" s="26">
        <v>73305</v>
      </c>
      <c r="W39" s="26"/>
      <c r="X39" s="26">
        <v>73305</v>
      </c>
      <c r="Y39" s="106">
        <v>0</v>
      </c>
      <c r="Z39" s="121"/>
    </row>
    <row r="40" spans="1:26" ht="13.5">
      <c r="A40" s="104" t="s">
        <v>85</v>
      </c>
      <c r="B40" s="102"/>
      <c r="C40" s="121">
        <v>1924000</v>
      </c>
      <c r="D40" s="122"/>
      <c r="E40" s="26"/>
      <c r="F40" s="26">
        <v>227885</v>
      </c>
      <c r="G40" s="26">
        <v>163624</v>
      </c>
      <c r="H40" s="26">
        <v>184839</v>
      </c>
      <c r="I40" s="26">
        <v>576348</v>
      </c>
      <c r="J40" s="26">
        <v>184812</v>
      </c>
      <c r="K40" s="26">
        <v>200749</v>
      </c>
      <c r="L40" s="26">
        <v>307031</v>
      </c>
      <c r="M40" s="26">
        <v>692592</v>
      </c>
      <c r="N40" s="26">
        <v>192237</v>
      </c>
      <c r="O40" s="26">
        <v>211704</v>
      </c>
      <c r="P40" s="26">
        <v>294698</v>
      </c>
      <c r="Q40" s="26">
        <v>698639</v>
      </c>
      <c r="R40" s="26">
        <v>211226</v>
      </c>
      <c r="S40" s="26">
        <v>156420</v>
      </c>
      <c r="T40" s="26">
        <v>136135</v>
      </c>
      <c r="U40" s="26">
        <v>503781</v>
      </c>
      <c r="V40" s="26">
        <v>2471360</v>
      </c>
      <c r="W40" s="26"/>
      <c r="X40" s="26">
        <v>2471360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7776000</v>
      </c>
      <c r="D42" s="120">
        <f t="shared" si="8"/>
        <v>15165003</v>
      </c>
      <c r="E42" s="66">
        <f t="shared" si="8"/>
        <v>15165003</v>
      </c>
      <c r="F42" s="66">
        <f t="shared" si="8"/>
        <v>964615</v>
      </c>
      <c r="G42" s="66">
        <f t="shared" si="8"/>
        <v>864250</v>
      </c>
      <c r="H42" s="66">
        <f t="shared" si="8"/>
        <v>1031924</v>
      </c>
      <c r="I42" s="66">
        <f t="shared" si="8"/>
        <v>2860789</v>
      </c>
      <c r="J42" s="66">
        <f t="shared" si="8"/>
        <v>1046196</v>
      </c>
      <c r="K42" s="66">
        <f t="shared" si="8"/>
        <v>487237</v>
      </c>
      <c r="L42" s="66">
        <f t="shared" si="8"/>
        <v>1017203</v>
      </c>
      <c r="M42" s="66">
        <f t="shared" si="8"/>
        <v>2550636</v>
      </c>
      <c r="N42" s="66">
        <f t="shared" si="8"/>
        <v>428255</v>
      </c>
      <c r="O42" s="66">
        <f t="shared" si="8"/>
        <v>1303555</v>
      </c>
      <c r="P42" s="66">
        <f t="shared" si="8"/>
        <v>779920</v>
      </c>
      <c r="Q42" s="66">
        <f t="shared" si="8"/>
        <v>2511730</v>
      </c>
      <c r="R42" s="66">
        <f t="shared" si="8"/>
        <v>867092</v>
      </c>
      <c r="S42" s="66">
        <f t="shared" si="8"/>
        <v>886631</v>
      </c>
      <c r="T42" s="66">
        <f t="shared" si="8"/>
        <v>588283</v>
      </c>
      <c r="U42" s="66">
        <f t="shared" si="8"/>
        <v>2342006</v>
      </c>
      <c r="V42" s="66">
        <f t="shared" si="8"/>
        <v>10265161</v>
      </c>
      <c r="W42" s="66">
        <f t="shared" si="8"/>
        <v>15165003</v>
      </c>
      <c r="X42" s="66">
        <f t="shared" si="8"/>
        <v>-4899842</v>
      </c>
      <c r="Y42" s="103">
        <f>+IF(W42&lt;&gt;0,+(X42/W42)*100,0)</f>
        <v>-32.31019472927239</v>
      </c>
      <c r="Z42" s="119">
        <f>SUM(Z43:Z46)</f>
        <v>15165003</v>
      </c>
    </row>
    <row r="43" spans="1:26" ht="13.5">
      <c r="A43" s="104" t="s">
        <v>88</v>
      </c>
      <c r="B43" s="102"/>
      <c r="C43" s="121">
        <v>4046000</v>
      </c>
      <c r="D43" s="122">
        <v>6962358</v>
      </c>
      <c r="E43" s="26">
        <v>6962358</v>
      </c>
      <c r="F43" s="26">
        <v>492937</v>
      </c>
      <c r="G43" s="26">
        <v>416412</v>
      </c>
      <c r="H43" s="26">
        <v>646739</v>
      </c>
      <c r="I43" s="26">
        <v>1556088</v>
      </c>
      <c r="J43" s="26">
        <v>696470</v>
      </c>
      <c r="K43" s="26">
        <v>121468</v>
      </c>
      <c r="L43" s="26">
        <v>514252</v>
      </c>
      <c r="M43" s="26">
        <v>1332190</v>
      </c>
      <c r="N43" s="26">
        <v>102060</v>
      </c>
      <c r="O43" s="26">
        <v>499809</v>
      </c>
      <c r="P43" s="26">
        <v>426478</v>
      </c>
      <c r="Q43" s="26">
        <v>1028347</v>
      </c>
      <c r="R43" s="26">
        <v>442405</v>
      </c>
      <c r="S43" s="26">
        <v>546780</v>
      </c>
      <c r="T43" s="26">
        <v>255315</v>
      </c>
      <c r="U43" s="26">
        <v>1244500</v>
      </c>
      <c r="V43" s="26">
        <v>5161125</v>
      </c>
      <c r="W43" s="26">
        <v>6962358</v>
      </c>
      <c r="X43" s="26">
        <v>-1801233</v>
      </c>
      <c r="Y43" s="106">
        <v>-25.87</v>
      </c>
      <c r="Z43" s="121">
        <v>6962358</v>
      </c>
    </row>
    <row r="44" spans="1:26" ht="13.5">
      <c r="A44" s="104" t="s">
        <v>89</v>
      </c>
      <c r="B44" s="102"/>
      <c r="C44" s="121">
        <v>1177000</v>
      </c>
      <c r="D44" s="122">
        <v>3216635</v>
      </c>
      <c r="E44" s="26">
        <v>3216635</v>
      </c>
      <c r="F44" s="26">
        <v>160279</v>
      </c>
      <c r="G44" s="26">
        <v>176909</v>
      </c>
      <c r="H44" s="26">
        <v>121817</v>
      </c>
      <c r="I44" s="26">
        <v>459005</v>
      </c>
      <c r="J44" s="26">
        <v>98803</v>
      </c>
      <c r="K44" s="26">
        <v>111908</v>
      </c>
      <c r="L44" s="26">
        <v>169000</v>
      </c>
      <c r="M44" s="26">
        <v>379711</v>
      </c>
      <c r="N44" s="26">
        <v>110421</v>
      </c>
      <c r="O44" s="26">
        <v>543944</v>
      </c>
      <c r="P44" s="26">
        <v>118111</v>
      </c>
      <c r="Q44" s="26">
        <v>772476</v>
      </c>
      <c r="R44" s="26">
        <v>158594</v>
      </c>
      <c r="S44" s="26">
        <v>118713</v>
      </c>
      <c r="T44" s="26">
        <v>118995</v>
      </c>
      <c r="U44" s="26">
        <v>396302</v>
      </c>
      <c r="V44" s="26">
        <v>2007494</v>
      </c>
      <c r="W44" s="26">
        <v>3216635</v>
      </c>
      <c r="X44" s="26">
        <v>-1209141</v>
      </c>
      <c r="Y44" s="106">
        <v>-37.59</v>
      </c>
      <c r="Z44" s="121">
        <v>3216635</v>
      </c>
    </row>
    <row r="45" spans="1:26" ht="13.5">
      <c r="A45" s="104" t="s">
        <v>90</v>
      </c>
      <c r="B45" s="102"/>
      <c r="C45" s="123">
        <v>2553000</v>
      </c>
      <c r="D45" s="124">
        <v>4986010</v>
      </c>
      <c r="E45" s="125">
        <v>4986010</v>
      </c>
      <c r="F45" s="125">
        <v>311399</v>
      </c>
      <c r="G45" s="125">
        <v>270929</v>
      </c>
      <c r="H45" s="125">
        <v>263368</v>
      </c>
      <c r="I45" s="125">
        <v>845696</v>
      </c>
      <c r="J45" s="125">
        <v>250923</v>
      </c>
      <c r="K45" s="125">
        <v>253861</v>
      </c>
      <c r="L45" s="125">
        <v>333951</v>
      </c>
      <c r="M45" s="125">
        <v>838735</v>
      </c>
      <c r="N45" s="125">
        <v>215774</v>
      </c>
      <c r="O45" s="125">
        <v>259802</v>
      </c>
      <c r="P45" s="125">
        <v>235331</v>
      </c>
      <c r="Q45" s="125">
        <v>710907</v>
      </c>
      <c r="R45" s="125">
        <v>266093</v>
      </c>
      <c r="S45" s="125">
        <v>221138</v>
      </c>
      <c r="T45" s="125">
        <v>213973</v>
      </c>
      <c r="U45" s="125">
        <v>701204</v>
      </c>
      <c r="V45" s="125">
        <v>3096542</v>
      </c>
      <c r="W45" s="125">
        <v>4986010</v>
      </c>
      <c r="X45" s="125">
        <v>-1889468</v>
      </c>
      <c r="Y45" s="107">
        <v>-37.9</v>
      </c>
      <c r="Z45" s="123">
        <v>4986010</v>
      </c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26738000</v>
      </c>
      <c r="D48" s="139">
        <f t="shared" si="9"/>
        <v>36199528</v>
      </c>
      <c r="E48" s="39">
        <f t="shared" si="9"/>
        <v>36199528</v>
      </c>
      <c r="F48" s="39">
        <f t="shared" si="9"/>
        <v>2922395</v>
      </c>
      <c r="G48" s="39">
        <f t="shared" si="9"/>
        <v>2308854</v>
      </c>
      <c r="H48" s="39">
        <f t="shared" si="9"/>
        <v>2809979</v>
      </c>
      <c r="I48" s="39">
        <f t="shared" si="9"/>
        <v>8041228</v>
      </c>
      <c r="J48" s="39">
        <f t="shared" si="9"/>
        <v>2483492</v>
      </c>
      <c r="K48" s="39">
        <f t="shared" si="9"/>
        <v>1888784</v>
      </c>
      <c r="L48" s="39">
        <f t="shared" si="9"/>
        <v>3470653</v>
      </c>
      <c r="M48" s="39">
        <f t="shared" si="9"/>
        <v>7842929</v>
      </c>
      <c r="N48" s="39">
        <f t="shared" si="9"/>
        <v>1732515</v>
      </c>
      <c r="O48" s="39">
        <f t="shared" si="9"/>
        <v>3192402</v>
      </c>
      <c r="P48" s="39">
        <f t="shared" si="9"/>
        <v>3137150</v>
      </c>
      <c r="Q48" s="39">
        <f t="shared" si="9"/>
        <v>8062067</v>
      </c>
      <c r="R48" s="39">
        <f t="shared" si="9"/>
        <v>2358762</v>
      </c>
      <c r="S48" s="39">
        <f t="shared" si="9"/>
        <v>2633612</v>
      </c>
      <c r="T48" s="39">
        <f t="shared" si="9"/>
        <v>4116278</v>
      </c>
      <c r="U48" s="39">
        <f t="shared" si="9"/>
        <v>9108652</v>
      </c>
      <c r="V48" s="39">
        <f t="shared" si="9"/>
        <v>33054876</v>
      </c>
      <c r="W48" s="39">
        <f t="shared" si="9"/>
        <v>36199528</v>
      </c>
      <c r="X48" s="39">
        <f t="shared" si="9"/>
        <v>-3144652</v>
      </c>
      <c r="Y48" s="140">
        <f>+IF(W48&lt;&gt;0,+(X48/W48)*100,0)</f>
        <v>-8.686997244825955</v>
      </c>
      <c r="Z48" s="138">
        <f>+Z28+Z32+Z38+Z42+Z47</f>
        <v>36199528</v>
      </c>
    </row>
    <row r="49" spans="1:26" ht="13.5">
      <c r="A49" s="114" t="s">
        <v>48</v>
      </c>
      <c r="B49" s="115"/>
      <c r="C49" s="141">
        <f aca="true" t="shared" si="10" ref="C49:X49">+C25-C48</f>
        <v>1010000</v>
      </c>
      <c r="D49" s="142">
        <f t="shared" si="10"/>
        <v>-3638959</v>
      </c>
      <c r="E49" s="143">
        <f t="shared" si="10"/>
        <v>-3638959</v>
      </c>
      <c r="F49" s="143">
        <f t="shared" si="10"/>
        <v>5334473</v>
      </c>
      <c r="G49" s="143">
        <f t="shared" si="10"/>
        <v>2302992</v>
      </c>
      <c r="H49" s="143">
        <f t="shared" si="10"/>
        <v>-2160325</v>
      </c>
      <c r="I49" s="143">
        <f t="shared" si="10"/>
        <v>5477140</v>
      </c>
      <c r="J49" s="143">
        <f t="shared" si="10"/>
        <v>-1560761</v>
      </c>
      <c r="K49" s="143">
        <f t="shared" si="10"/>
        <v>-741836</v>
      </c>
      <c r="L49" s="143">
        <f t="shared" si="10"/>
        <v>1049521</v>
      </c>
      <c r="M49" s="143">
        <f t="shared" si="10"/>
        <v>-1253076</v>
      </c>
      <c r="N49" s="143">
        <f t="shared" si="10"/>
        <v>-478281</v>
      </c>
      <c r="O49" s="143">
        <f t="shared" si="10"/>
        <v>-1919112</v>
      </c>
      <c r="P49" s="143">
        <f t="shared" si="10"/>
        <v>305445</v>
      </c>
      <c r="Q49" s="143">
        <f t="shared" si="10"/>
        <v>-2091948</v>
      </c>
      <c r="R49" s="143">
        <f t="shared" si="10"/>
        <v>-1056834</v>
      </c>
      <c r="S49" s="143">
        <f t="shared" si="10"/>
        <v>1039220</v>
      </c>
      <c r="T49" s="143">
        <f t="shared" si="10"/>
        <v>-1049979</v>
      </c>
      <c r="U49" s="143">
        <f t="shared" si="10"/>
        <v>-1067593</v>
      </c>
      <c r="V49" s="143">
        <f t="shared" si="10"/>
        <v>1064523</v>
      </c>
      <c r="W49" s="143">
        <f>IF(E25=E48,0,W25-W48)</f>
        <v>-3638959</v>
      </c>
      <c r="X49" s="143">
        <f t="shared" si="10"/>
        <v>4703482</v>
      </c>
      <c r="Y49" s="144">
        <f>+IF(W49&lt;&gt;0,+(X49/W49)*100,0)</f>
        <v>-129.25350354318363</v>
      </c>
      <c r="Z49" s="141">
        <f>+Z25-Z48</f>
        <v>-3638959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6571000</v>
      </c>
      <c r="D5" s="122">
        <v>6976910</v>
      </c>
      <c r="E5" s="26">
        <v>6976910</v>
      </c>
      <c r="F5" s="26">
        <v>3133581</v>
      </c>
      <c r="G5" s="26">
        <v>-35492</v>
      </c>
      <c r="H5" s="26">
        <v>-8661</v>
      </c>
      <c r="I5" s="26">
        <v>3089428</v>
      </c>
      <c r="J5" s="26">
        <v>4288</v>
      </c>
      <c r="K5" s="26">
        <v>-34457</v>
      </c>
      <c r="L5" s="26">
        <v>5136</v>
      </c>
      <c r="M5" s="26">
        <v>-25033</v>
      </c>
      <c r="N5" s="26">
        <v>-16078</v>
      </c>
      <c r="O5" s="26">
        <v>-2455</v>
      </c>
      <c r="P5" s="26">
        <v>-109</v>
      </c>
      <c r="Q5" s="26">
        <v>-18642</v>
      </c>
      <c r="R5" s="26">
        <v>-1352</v>
      </c>
      <c r="S5" s="26">
        <v>0</v>
      </c>
      <c r="T5" s="26">
        <v>38441</v>
      </c>
      <c r="U5" s="26">
        <v>37089</v>
      </c>
      <c r="V5" s="26">
        <v>3082842</v>
      </c>
      <c r="W5" s="26">
        <v>6976910</v>
      </c>
      <c r="X5" s="26">
        <v>-3894068</v>
      </c>
      <c r="Y5" s="106">
        <v>-55.81</v>
      </c>
      <c r="Z5" s="121">
        <v>6976910</v>
      </c>
    </row>
    <row r="6" spans="1:26" ht="13.5">
      <c r="A6" s="157" t="s">
        <v>101</v>
      </c>
      <c r="B6" s="158"/>
      <c r="C6" s="121">
        <v>270000</v>
      </c>
      <c r="D6" s="122">
        <v>0</v>
      </c>
      <c r="E6" s="26">
        <v>0</v>
      </c>
      <c r="F6" s="26">
        <v>7734</v>
      </c>
      <c r="G6" s="26">
        <v>19210</v>
      </c>
      <c r="H6" s="26">
        <v>20919</v>
      </c>
      <c r="I6" s="26">
        <v>47863</v>
      </c>
      <c r="J6" s="26">
        <v>13793</v>
      </c>
      <c r="K6" s="26">
        <v>13798</v>
      </c>
      <c r="L6" s="26">
        <v>14369</v>
      </c>
      <c r="M6" s="26">
        <v>41960</v>
      </c>
      <c r="N6" s="26">
        <v>15129</v>
      </c>
      <c r="O6" s="26">
        <v>15357</v>
      </c>
      <c r="P6" s="26">
        <v>15876</v>
      </c>
      <c r="Q6" s="26">
        <v>46362</v>
      </c>
      <c r="R6" s="26">
        <v>15736</v>
      </c>
      <c r="S6" s="26">
        <v>16583</v>
      </c>
      <c r="T6" s="26">
        <v>16429</v>
      </c>
      <c r="U6" s="26">
        <v>48748</v>
      </c>
      <c r="V6" s="26">
        <v>184933</v>
      </c>
      <c r="W6" s="26">
        <v>0</v>
      </c>
      <c r="X6" s="26">
        <v>184933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4366000</v>
      </c>
      <c r="D7" s="122">
        <v>5688684</v>
      </c>
      <c r="E7" s="26">
        <v>5688684</v>
      </c>
      <c r="F7" s="26">
        <v>396684</v>
      </c>
      <c r="G7" s="26">
        <v>441909</v>
      </c>
      <c r="H7" s="26">
        <v>406719</v>
      </c>
      <c r="I7" s="26">
        <v>1245312</v>
      </c>
      <c r="J7" s="26">
        <v>456931</v>
      </c>
      <c r="K7" s="26">
        <v>496841</v>
      </c>
      <c r="L7" s="26">
        <v>414074</v>
      </c>
      <c r="M7" s="26">
        <v>1367846</v>
      </c>
      <c r="N7" s="26">
        <v>548049</v>
      </c>
      <c r="O7" s="26">
        <v>445792</v>
      </c>
      <c r="P7" s="26">
        <v>514605</v>
      </c>
      <c r="Q7" s="26">
        <v>1508446</v>
      </c>
      <c r="R7" s="26">
        <v>439778</v>
      </c>
      <c r="S7" s="26">
        <v>485836</v>
      </c>
      <c r="T7" s="26">
        <v>658191</v>
      </c>
      <c r="U7" s="26">
        <v>1583805</v>
      </c>
      <c r="V7" s="26">
        <v>5705409</v>
      </c>
      <c r="W7" s="26">
        <v>5688684</v>
      </c>
      <c r="X7" s="26">
        <v>16725</v>
      </c>
      <c r="Y7" s="106">
        <v>0.29</v>
      </c>
      <c r="Z7" s="121">
        <v>5688684</v>
      </c>
    </row>
    <row r="8" spans="1:26" ht="13.5">
      <c r="A8" s="159" t="s">
        <v>103</v>
      </c>
      <c r="B8" s="158" t="s">
        <v>95</v>
      </c>
      <c r="C8" s="121">
        <v>1785000</v>
      </c>
      <c r="D8" s="122">
        <v>1850600</v>
      </c>
      <c r="E8" s="26">
        <v>1850600</v>
      </c>
      <c r="F8" s="26">
        <v>122386</v>
      </c>
      <c r="G8" s="26">
        <v>114795</v>
      </c>
      <c r="H8" s="26">
        <v>90532</v>
      </c>
      <c r="I8" s="26">
        <v>327713</v>
      </c>
      <c r="J8" s="26">
        <v>107897</v>
      </c>
      <c r="K8" s="26">
        <v>227720</v>
      </c>
      <c r="L8" s="26">
        <v>144759</v>
      </c>
      <c r="M8" s="26">
        <v>480376</v>
      </c>
      <c r="N8" s="26">
        <v>460873</v>
      </c>
      <c r="O8" s="26">
        <v>95904</v>
      </c>
      <c r="P8" s="26">
        <v>203247</v>
      </c>
      <c r="Q8" s="26">
        <v>760024</v>
      </c>
      <c r="R8" s="26">
        <v>113446</v>
      </c>
      <c r="S8" s="26">
        <v>531120</v>
      </c>
      <c r="T8" s="26">
        <v>88974</v>
      </c>
      <c r="U8" s="26">
        <v>733540</v>
      </c>
      <c r="V8" s="26">
        <v>2301653</v>
      </c>
      <c r="W8" s="26">
        <v>1850600</v>
      </c>
      <c r="X8" s="26">
        <v>451053</v>
      </c>
      <c r="Y8" s="106">
        <v>24.37</v>
      </c>
      <c r="Z8" s="121">
        <v>1850600</v>
      </c>
    </row>
    <row r="9" spans="1:26" ht="13.5">
      <c r="A9" s="159" t="s">
        <v>104</v>
      </c>
      <c r="B9" s="158" t="s">
        <v>95</v>
      </c>
      <c r="C9" s="121">
        <v>2785000</v>
      </c>
      <c r="D9" s="122">
        <v>2877810</v>
      </c>
      <c r="E9" s="26">
        <v>2877810</v>
      </c>
      <c r="F9" s="26">
        <v>142906</v>
      </c>
      <c r="G9" s="26">
        <v>133730</v>
      </c>
      <c r="H9" s="26">
        <v>133655</v>
      </c>
      <c r="I9" s="26">
        <v>410291</v>
      </c>
      <c r="J9" s="26">
        <v>134171</v>
      </c>
      <c r="K9" s="26">
        <v>137221</v>
      </c>
      <c r="L9" s="26">
        <v>136262</v>
      </c>
      <c r="M9" s="26">
        <v>407654</v>
      </c>
      <c r="N9" s="26">
        <v>136980</v>
      </c>
      <c r="O9" s="26">
        <v>136859</v>
      </c>
      <c r="P9" s="26">
        <v>136496</v>
      </c>
      <c r="Q9" s="26">
        <v>410335</v>
      </c>
      <c r="R9" s="26">
        <v>134024</v>
      </c>
      <c r="S9" s="26">
        <v>130061</v>
      </c>
      <c r="T9" s="26">
        <v>137306</v>
      </c>
      <c r="U9" s="26">
        <v>401391</v>
      </c>
      <c r="V9" s="26">
        <v>1629671</v>
      </c>
      <c r="W9" s="26">
        <v>2877810</v>
      </c>
      <c r="X9" s="26">
        <v>-1248139</v>
      </c>
      <c r="Y9" s="106">
        <v>-43.37</v>
      </c>
      <c r="Z9" s="121">
        <v>2877810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446000</v>
      </c>
      <c r="D12" s="122">
        <v>365000</v>
      </c>
      <c r="E12" s="26">
        <v>365000</v>
      </c>
      <c r="F12" s="26">
        <v>34196</v>
      </c>
      <c r="G12" s="26">
        <v>49869</v>
      </c>
      <c r="H12" s="26">
        <v>33378</v>
      </c>
      <c r="I12" s="26">
        <v>117443</v>
      </c>
      <c r="J12" s="26">
        <v>30145</v>
      </c>
      <c r="K12" s="26">
        <v>33628</v>
      </c>
      <c r="L12" s="26">
        <v>38011</v>
      </c>
      <c r="M12" s="26">
        <v>101784</v>
      </c>
      <c r="N12" s="26">
        <v>43776</v>
      </c>
      <c r="O12" s="26">
        <v>36266</v>
      </c>
      <c r="P12" s="26">
        <v>43559</v>
      </c>
      <c r="Q12" s="26">
        <v>123601</v>
      </c>
      <c r="R12" s="26">
        <v>42746</v>
      </c>
      <c r="S12" s="26">
        <v>43513</v>
      </c>
      <c r="T12" s="26">
        <v>105629</v>
      </c>
      <c r="U12" s="26">
        <v>191888</v>
      </c>
      <c r="V12" s="26">
        <v>534716</v>
      </c>
      <c r="W12" s="26">
        <v>365000</v>
      </c>
      <c r="X12" s="26">
        <v>169716</v>
      </c>
      <c r="Y12" s="106">
        <v>46.5</v>
      </c>
      <c r="Z12" s="121">
        <v>365000</v>
      </c>
    </row>
    <row r="13" spans="1:26" ht="13.5">
      <c r="A13" s="157" t="s">
        <v>108</v>
      </c>
      <c r="B13" s="161"/>
      <c r="C13" s="121">
        <v>54000</v>
      </c>
      <c r="D13" s="122">
        <v>0</v>
      </c>
      <c r="E13" s="26">
        <v>0</v>
      </c>
      <c r="F13" s="26">
        <v>7064</v>
      </c>
      <c r="G13" s="26">
        <v>14258</v>
      </c>
      <c r="H13" s="26">
        <v>9836</v>
      </c>
      <c r="I13" s="26">
        <v>31158</v>
      </c>
      <c r="J13" s="26">
        <v>6394</v>
      </c>
      <c r="K13" s="26">
        <v>3379</v>
      </c>
      <c r="L13" s="26">
        <v>0</v>
      </c>
      <c r="M13" s="26">
        <v>9773</v>
      </c>
      <c r="N13" s="26">
        <v>0</v>
      </c>
      <c r="O13" s="26">
        <v>0</v>
      </c>
      <c r="P13" s="26">
        <v>1482</v>
      </c>
      <c r="Q13" s="26">
        <v>1482</v>
      </c>
      <c r="R13" s="26">
        <v>0</v>
      </c>
      <c r="S13" s="26">
        <v>0</v>
      </c>
      <c r="T13" s="26">
        <v>1177</v>
      </c>
      <c r="U13" s="26">
        <v>1177</v>
      </c>
      <c r="V13" s="26">
        <v>43590</v>
      </c>
      <c r="W13" s="26">
        <v>0</v>
      </c>
      <c r="X13" s="26">
        <v>43590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420000</v>
      </c>
      <c r="D14" s="122">
        <v>385000</v>
      </c>
      <c r="E14" s="26">
        <v>385000</v>
      </c>
      <c r="F14" s="26">
        <v>37114</v>
      </c>
      <c r="G14" s="26">
        <v>38472</v>
      </c>
      <c r="H14" s="26">
        <v>43721</v>
      </c>
      <c r="I14" s="26">
        <v>119307</v>
      </c>
      <c r="J14" s="26">
        <v>23050</v>
      </c>
      <c r="K14" s="26">
        <v>22315</v>
      </c>
      <c r="L14" s="26">
        <v>23950</v>
      </c>
      <c r="M14" s="26">
        <v>69315</v>
      </c>
      <c r="N14" s="26">
        <v>3377</v>
      </c>
      <c r="O14" s="26">
        <v>23269</v>
      </c>
      <c r="P14" s="26">
        <v>22102</v>
      </c>
      <c r="Q14" s="26">
        <v>48748</v>
      </c>
      <c r="R14" s="26">
        <v>21627</v>
      </c>
      <c r="S14" s="26">
        <v>22494</v>
      </c>
      <c r="T14" s="26">
        <v>27525</v>
      </c>
      <c r="U14" s="26">
        <v>71646</v>
      </c>
      <c r="V14" s="26">
        <v>309016</v>
      </c>
      <c r="W14" s="26">
        <v>385000</v>
      </c>
      <c r="X14" s="26">
        <v>-75984</v>
      </c>
      <c r="Y14" s="106">
        <v>-19.74</v>
      </c>
      <c r="Z14" s="121">
        <v>385000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23984</v>
      </c>
      <c r="O15" s="26">
        <v>0</v>
      </c>
      <c r="P15" s="26">
        <v>0</v>
      </c>
      <c r="Q15" s="26">
        <v>23984</v>
      </c>
      <c r="R15" s="26">
        <v>0</v>
      </c>
      <c r="S15" s="26">
        <v>0</v>
      </c>
      <c r="T15" s="26">
        <v>0</v>
      </c>
      <c r="U15" s="26">
        <v>0</v>
      </c>
      <c r="V15" s="26">
        <v>23984</v>
      </c>
      <c r="W15" s="26">
        <v>0</v>
      </c>
      <c r="X15" s="26">
        <v>23984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2000</v>
      </c>
      <c r="D16" s="122">
        <v>0</v>
      </c>
      <c r="E16" s="26">
        <v>0</v>
      </c>
      <c r="F16" s="26">
        <v>664</v>
      </c>
      <c r="G16" s="26">
        <v>395</v>
      </c>
      <c r="H16" s="26">
        <v>38</v>
      </c>
      <c r="I16" s="26">
        <v>1097</v>
      </c>
      <c r="J16" s="26">
        <v>241</v>
      </c>
      <c r="K16" s="26">
        <v>241</v>
      </c>
      <c r="L16" s="26">
        <v>1947</v>
      </c>
      <c r="M16" s="26">
        <v>2429</v>
      </c>
      <c r="N16" s="26">
        <v>542</v>
      </c>
      <c r="O16" s="26">
        <v>468</v>
      </c>
      <c r="P16" s="26">
        <v>209</v>
      </c>
      <c r="Q16" s="26">
        <v>1219</v>
      </c>
      <c r="R16" s="26">
        <v>330</v>
      </c>
      <c r="S16" s="26">
        <v>95</v>
      </c>
      <c r="T16" s="26">
        <v>586</v>
      </c>
      <c r="U16" s="26">
        <v>1011</v>
      </c>
      <c r="V16" s="26">
        <v>5756</v>
      </c>
      <c r="W16" s="26">
        <v>0</v>
      </c>
      <c r="X16" s="26">
        <v>5756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10000</v>
      </c>
      <c r="D17" s="122">
        <v>20700</v>
      </c>
      <c r="E17" s="26">
        <v>20700</v>
      </c>
      <c r="F17" s="26">
        <v>32</v>
      </c>
      <c r="G17" s="26">
        <v>76</v>
      </c>
      <c r="H17" s="26">
        <v>19</v>
      </c>
      <c r="I17" s="26">
        <v>127</v>
      </c>
      <c r="J17" s="26">
        <v>110</v>
      </c>
      <c r="K17" s="26">
        <v>53</v>
      </c>
      <c r="L17" s="26">
        <v>19</v>
      </c>
      <c r="M17" s="26">
        <v>182</v>
      </c>
      <c r="N17" s="26">
        <v>613</v>
      </c>
      <c r="O17" s="26">
        <v>50</v>
      </c>
      <c r="P17" s="26">
        <v>593</v>
      </c>
      <c r="Q17" s="26">
        <v>1256</v>
      </c>
      <c r="R17" s="26">
        <v>114</v>
      </c>
      <c r="S17" s="26">
        <v>134</v>
      </c>
      <c r="T17" s="26">
        <v>112</v>
      </c>
      <c r="U17" s="26">
        <v>360</v>
      </c>
      <c r="V17" s="26">
        <v>1925</v>
      </c>
      <c r="W17" s="26">
        <v>20700</v>
      </c>
      <c r="X17" s="26">
        <v>-18775</v>
      </c>
      <c r="Y17" s="106">
        <v>-90.7</v>
      </c>
      <c r="Z17" s="121">
        <v>20700</v>
      </c>
    </row>
    <row r="18" spans="1:26" ht="13.5">
      <c r="A18" s="159" t="s">
        <v>113</v>
      </c>
      <c r="B18" s="158"/>
      <c r="C18" s="121">
        <v>8000</v>
      </c>
      <c r="D18" s="122">
        <v>0</v>
      </c>
      <c r="E18" s="26">
        <v>0</v>
      </c>
      <c r="F18" s="26">
        <v>42858</v>
      </c>
      <c r="G18" s="26">
        <v>48109</v>
      </c>
      <c r="H18" s="26">
        <v>-96767</v>
      </c>
      <c r="I18" s="26">
        <v>-5800</v>
      </c>
      <c r="J18" s="26">
        <v>59316</v>
      </c>
      <c r="K18" s="26">
        <v>34343</v>
      </c>
      <c r="L18" s="26">
        <v>0</v>
      </c>
      <c r="M18" s="26">
        <v>93659</v>
      </c>
      <c r="N18" s="26">
        <v>25743</v>
      </c>
      <c r="O18" s="26">
        <v>4309</v>
      </c>
      <c r="P18" s="26">
        <v>-24285</v>
      </c>
      <c r="Q18" s="26">
        <v>5767</v>
      </c>
      <c r="R18" s="26">
        <v>-23309</v>
      </c>
      <c r="S18" s="26">
        <v>133226</v>
      </c>
      <c r="T18" s="26">
        <v>-56747</v>
      </c>
      <c r="U18" s="26">
        <v>53170</v>
      </c>
      <c r="V18" s="26">
        <v>146796</v>
      </c>
      <c r="W18" s="26">
        <v>0</v>
      </c>
      <c r="X18" s="26">
        <v>146796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16213000</v>
      </c>
      <c r="D19" s="122">
        <v>13888999</v>
      </c>
      <c r="E19" s="26">
        <v>13888999</v>
      </c>
      <c r="F19" s="26">
        <v>4231919</v>
      </c>
      <c r="G19" s="26">
        <v>3738867</v>
      </c>
      <c r="H19" s="26">
        <v>0</v>
      </c>
      <c r="I19" s="26">
        <v>7970786</v>
      </c>
      <c r="J19" s="26">
        <v>0</v>
      </c>
      <c r="K19" s="26">
        <v>0</v>
      </c>
      <c r="L19" s="26">
        <v>3368951</v>
      </c>
      <c r="M19" s="26">
        <v>3368951</v>
      </c>
      <c r="N19" s="26">
        <v>0</v>
      </c>
      <c r="O19" s="26">
        <v>6491</v>
      </c>
      <c r="P19" s="26">
        <v>2523937</v>
      </c>
      <c r="Q19" s="26">
        <v>2530428</v>
      </c>
      <c r="R19" s="26">
        <v>516007</v>
      </c>
      <c r="S19" s="26">
        <v>-10658</v>
      </c>
      <c r="T19" s="26">
        <v>-10810</v>
      </c>
      <c r="U19" s="26">
        <v>494539</v>
      </c>
      <c r="V19" s="26">
        <v>14364704</v>
      </c>
      <c r="W19" s="26">
        <v>13888999</v>
      </c>
      <c r="X19" s="26">
        <v>475705</v>
      </c>
      <c r="Y19" s="106">
        <v>3.43</v>
      </c>
      <c r="Z19" s="121">
        <v>13888999</v>
      </c>
    </row>
    <row r="20" spans="1:26" ht="13.5">
      <c r="A20" s="157" t="s">
        <v>34</v>
      </c>
      <c r="B20" s="161" t="s">
        <v>95</v>
      </c>
      <c r="C20" s="121">
        <v>-5182000</v>
      </c>
      <c r="D20" s="122">
        <v>498866</v>
      </c>
      <c r="E20" s="20">
        <v>498866</v>
      </c>
      <c r="F20" s="20">
        <v>99730</v>
      </c>
      <c r="G20" s="20">
        <v>47648</v>
      </c>
      <c r="H20" s="20">
        <v>16265</v>
      </c>
      <c r="I20" s="20">
        <v>163643</v>
      </c>
      <c r="J20" s="20">
        <v>86395</v>
      </c>
      <c r="K20" s="20">
        <v>211866</v>
      </c>
      <c r="L20" s="20">
        <v>372696</v>
      </c>
      <c r="M20" s="20">
        <v>670957</v>
      </c>
      <c r="N20" s="20">
        <v>11246</v>
      </c>
      <c r="O20" s="20">
        <v>510980</v>
      </c>
      <c r="P20" s="20">
        <v>4883</v>
      </c>
      <c r="Q20" s="20">
        <v>527109</v>
      </c>
      <c r="R20" s="20">
        <v>42781</v>
      </c>
      <c r="S20" s="20">
        <v>364055</v>
      </c>
      <c r="T20" s="20">
        <v>8941</v>
      </c>
      <c r="U20" s="20">
        <v>415777</v>
      </c>
      <c r="V20" s="20">
        <v>1777486</v>
      </c>
      <c r="W20" s="20">
        <v>498866</v>
      </c>
      <c r="X20" s="20">
        <v>1278620</v>
      </c>
      <c r="Y20" s="160">
        <v>256.31</v>
      </c>
      <c r="Z20" s="96">
        <v>498866</v>
      </c>
    </row>
    <row r="21" spans="1:26" ht="13.5">
      <c r="A21" s="157" t="s">
        <v>114</v>
      </c>
      <c r="B21" s="161"/>
      <c r="C21" s="121">
        <v>0</v>
      </c>
      <c r="D21" s="122">
        <v>8000</v>
      </c>
      <c r="E21" s="26">
        <v>8000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8000</v>
      </c>
      <c r="X21" s="26">
        <v>-8000</v>
      </c>
      <c r="Y21" s="106">
        <v>-100</v>
      </c>
      <c r="Z21" s="121">
        <v>8000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27748000</v>
      </c>
      <c r="D22" s="165">
        <f t="shared" si="0"/>
        <v>32560569</v>
      </c>
      <c r="E22" s="166">
        <f t="shared" si="0"/>
        <v>32560569</v>
      </c>
      <c r="F22" s="166">
        <f t="shared" si="0"/>
        <v>8256868</v>
      </c>
      <c r="G22" s="166">
        <f t="shared" si="0"/>
        <v>4611846</v>
      </c>
      <c r="H22" s="166">
        <f t="shared" si="0"/>
        <v>649654</v>
      </c>
      <c r="I22" s="166">
        <f t="shared" si="0"/>
        <v>13518368</v>
      </c>
      <c r="J22" s="166">
        <f t="shared" si="0"/>
        <v>922731</v>
      </c>
      <c r="K22" s="166">
        <f t="shared" si="0"/>
        <v>1146948</v>
      </c>
      <c r="L22" s="166">
        <f t="shared" si="0"/>
        <v>4520174</v>
      </c>
      <c r="M22" s="166">
        <f t="shared" si="0"/>
        <v>6589853</v>
      </c>
      <c r="N22" s="166">
        <f t="shared" si="0"/>
        <v>1254234</v>
      </c>
      <c r="O22" s="166">
        <f t="shared" si="0"/>
        <v>1273290</v>
      </c>
      <c r="P22" s="166">
        <f t="shared" si="0"/>
        <v>3442595</v>
      </c>
      <c r="Q22" s="166">
        <f t="shared" si="0"/>
        <v>5970119</v>
      </c>
      <c r="R22" s="166">
        <f t="shared" si="0"/>
        <v>1301928</v>
      </c>
      <c r="S22" s="166">
        <f t="shared" si="0"/>
        <v>1716459</v>
      </c>
      <c r="T22" s="166">
        <f t="shared" si="0"/>
        <v>1015754</v>
      </c>
      <c r="U22" s="166">
        <f t="shared" si="0"/>
        <v>4034141</v>
      </c>
      <c r="V22" s="166">
        <f t="shared" si="0"/>
        <v>30112481</v>
      </c>
      <c r="W22" s="166">
        <f t="shared" si="0"/>
        <v>32560569</v>
      </c>
      <c r="X22" s="166">
        <f t="shared" si="0"/>
        <v>-2448088</v>
      </c>
      <c r="Y22" s="167">
        <f>+IF(W22&lt;&gt;0,+(X22/W22)*100,0)</f>
        <v>-7.5185663985171765</v>
      </c>
      <c r="Z22" s="164">
        <f>SUM(Z5:Z21)</f>
        <v>32560569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11490000</v>
      </c>
      <c r="D25" s="122">
        <v>14010046</v>
      </c>
      <c r="E25" s="26">
        <v>14010046</v>
      </c>
      <c r="F25" s="26">
        <v>1306417</v>
      </c>
      <c r="G25" s="26">
        <v>1146005</v>
      </c>
      <c r="H25" s="26">
        <v>1119784</v>
      </c>
      <c r="I25" s="26">
        <v>3572206</v>
      </c>
      <c r="J25" s="26">
        <v>1138195</v>
      </c>
      <c r="K25" s="26">
        <v>1172241</v>
      </c>
      <c r="L25" s="26">
        <v>1838270</v>
      </c>
      <c r="M25" s="26">
        <v>4148706</v>
      </c>
      <c r="N25" s="26">
        <v>1130796</v>
      </c>
      <c r="O25" s="26">
        <v>1459470</v>
      </c>
      <c r="P25" s="26">
        <v>1180262</v>
      </c>
      <c r="Q25" s="26">
        <v>3770528</v>
      </c>
      <c r="R25" s="26">
        <v>1262278</v>
      </c>
      <c r="S25" s="26">
        <v>1119310</v>
      </c>
      <c r="T25" s="26">
        <v>1125997</v>
      </c>
      <c r="U25" s="26">
        <v>3507585</v>
      </c>
      <c r="V25" s="26">
        <v>14999025</v>
      </c>
      <c r="W25" s="26">
        <v>14010046</v>
      </c>
      <c r="X25" s="26">
        <v>988979</v>
      </c>
      <c r="Y25" s="106">
        <v>7.06</v>
      </c>
      <c r="Z25" s="121">
        <v>14010046</v>
      </c>
    </row>
    <row r="26" spans="1:26" ht="13.5">
      <c r="A26" s="159" t="s">
        <v>37</v>
      </c>
      <c r="B26" s="158"/>
      <c r="C26" s="121">
        <v>863000</v>
      </c>
      <c r="D26" s="122">
        <v>0</v>
      </c>
      <c r="E26" s="26">
        <v>0</v>
      </c>
      <c r="F26" s="26">
        <v>100939</v>
      </c>
      <c r="G26" s="26">
        <v>100939</v>
      </c>
      <c r="H26" s="26">
        <v>100939</v>
      </c>
      <c r="I26" s="26">
        <v>302817</v>
      </c>
      <c r="J26" s="26">
        <v>100939</v>
      </c>
      <c r="K26" s="26">
        <v>100939</v>
      </c>
      <c r="L26" s="26">
        <v>279546</v>
      </c>
      <c r="M26" s="26">
        <v>481424</v>
      </c>
      <c r="N26" s="26">
        <v>130706</v>
      </c>
      <c r="O26" s="26">
        <v>131579</v>
      </c>
      <c r="P26" s="26">
        <v>131579</v>
      </c>
      <c r="Q26" s="26">
        <v>393864</v>
      </c>
      <c r="R26" s="26">
        <v>133079</v>
      </c>
      <c r="S26" s="26">
        <v>90906</v>
      </c>
      <c r="T26" s="26">
        <v>174552</v>
      </c>
      <c r="U26" s="26">
        <v>398537</v>
      </c>
      <c r="V26" s="26">
        <v>1576642</v>
      </c>
      <c r="W26" s="26">
        <v>0</v>
      </c>
      <c r="X26" s="26">
        <v>1576642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320000</v>
      </c>
      <c r="D27" s="122">
        <v>0</v>
      </c>
      <c r="E27" s="26">
        <v>0</v>
      </c>
      <c r="F27" s="26">
        <v>20000</v>
      </c>
      <c r="G27" s="26">
        <v>0</v>
      </c>
      <c r="H27" s="26">
        <v>0</v>
      </c>
      <c r="I27" s="26">
        <v>20000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20000</v>
      </c>
      <c r="W27" s="26">
        <v>0</v>
      </c>
      <c r="X27" s="26">
        <v>20000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779000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557000</v>
      </c>
      <c r="D29" s="122">
        <v>417797</v>
      </c>
      <c r="E29" s="26">
        <v>417797</v>
      </c>
      <c r="F29" s="26">
        <v>12624</v>
      </c>
      <c r="G29" s="26">
        <v>14352</v>
      </c>
      <c r="H29" s="26">
        <v>12138</v>
      </c>
      <c r="I29" s="26">
        <v>39114</v>
      </c>
      <c r="J29" s="26">
        <v>12501</v>
      </c>
      <c r="K29" s="26">
        <v>1689</v>
      </c>
      <c r="L29" s="26">
        <v>14156</v>
      </c>
      <c r="M29" s="26">
        <v>28346</v>
      </c>
      <c r="N29" s="26">
        <v>14109</v>
      </c>
      <c r="O29" s="26">
        <v>12701</v>
      </c>
      <c r="P29" s="26">
        <v>12289</v>
      </c>
      <c r="Q29" s="26">
        <v>39099</v>
      </c>
      <c r="R29" s="26">
        <v>0</v>
      </c>
      <c r="S29" s="26">
        <v>27497</v>
      </c>
      <c r="T29" s="26">
        <v>13417</v>
      </c>
      <c r="U29" s="26">
        <v>40914</v>
      </c>
      <c r="V29" s="26">
        <v>147473</v>
      </c>
      <c r="W29" s="26">
        <v>417797</v>
      </c>
      <c r="X29" s="26">
        <v>-270324</v>
      </c>
      <c r="Y29" s="106">
        <v>-64.7</v>
      </c>
      <c r="Z29" s="121">
        <v>417797</v>
      </c>
    </row>
    <row r="30" spans="1:26" ht="13.5">
      <c r="A30" s="159" t="s">
        <v>118</v>
      </c>
      <c r="B30" s="158" t="s">
        <v>95</v>
      </c>
      <c r="C30" s="121">
        <v>2903000</v>
      </c>
      <c r="D30" s="122">
        <v>3875000</v>
      </c>
      <c r="E30" s="26">
        <v>3875000</v>
      </c>
      <c r="F30" s="26">
        <v>375946</v>
      </c>
      <c r="G30" s="26">
        <v>231080</v>
      </c>
      <c r="H30" s="26">
        <v>534983</v>
      </c>
      <c r="I30" s="26">
        <v>1142009</v>
      </c>
      <c r="J30" s="26">
        <v>588564</v>
      </c>
      <c r="K30" s="26">
        <v>12232</v>
      </c>
      <c r="L30" s="26">
        <v>404949</v>
      </c>
      <c r="M30" s="26">
        <v>1005745</v>
      </c>
      <c r="N30" s="26">
        <v>8110</v>
      </c>
      <c r="O30" s="26">
        <v>293640</v>
      </c>
      <c r="P30" s="26">
        <v>291781</v>
      </c>
      <c r="Q30" s="26">
        <v>593531</v>
      </c>
      <c r="R30" s="26">
        <v>275823</v>
      </c>
      <c r="S30" s="26">
        <v>398650</v>
      </c>
      <c r="T30" s="26">
        <v>151398</v>
      </c>
      <c r="U30" s="26">
        <v>825871</v>
      </c>
      <c r="V30" s="26">
        <v>3567156</v>
      </c>
      <c r="W30" s="26">
        <v>3875000</v>
      </c>
      <c r="X30" s="26">
        <v>-307844</v>
      </c>
      <c r="Y30" s="106">
        <v>-7.94</v>
      </c>
      <c r="Z30" s="121">
        <v>3875000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5510000</v>
      </c>
      <c r="D33" s="122">
        <v>3930805</v>
      </c>
      <c r="E33" s="26">
        <v>3930805</v>
      </c>
      <c r="F33" s="26">
        <v>39300</v>
      </c>
      <c r="G33" s="26">
        <v>3166</v>
      </c>
      <c r="H33" s="26">
        <v>3440</v>
      </c>
      <c r="I33" s="26">
        <v>45906</v>
      </c>
      <c r="J33" s="26">
        <v>0</v>
      </c>
      <c r="K33" s="26">
        <v>14356</v>
      </c>
      <c r="L33" s="26">
        <v>400</v>
      </c>
      <c r="M33" s="26">
        <v>14756</v>
      </c>
      <c r="N33" s="26">
        <v>0</v>
      </c>
      <c r="O33" s="26">
        <v>27637</v>
      </c>
      <c r="P33" s="26">
        <v>0</v>
      </c>
      <c r="Q33" s="26">
        <v>27637</v>
      </c>
      <c r="R33" s="26">
        <v>0</v>
      </c>
      <c r="S33" s="26">
        <v>83668</v>
      </c>
      <c r="T33" s="26">
        <v>178875</v>
      </c>
      <c r="U33" s="26">
        <v>262543</v>
      </c>
      <c r="V33" s="26">
        <v>350842</v>
      </c>
      <c r="W33" s="26">
        <v>3930805</v>
      </c>
      <c r="X33" s="26">
        <v>-3579963</v>
      </c>
      <c r="Y33" s="106">
        <v>-91.07</v>
      </c>
      <c r="Z33" s="121">
        <v>3930805</v>
      </c>
    </row>
    <row r="34" spans="1:26" ht="13.5">
      <c r="A34" s="159" t="s">
        <v>42</v>
      </c>
      <c r="B34" s="158" t="s">
        <v>122</v>
      </c>
      <c r="C34" s="121">
        <v>4316000</v>
      </c>
      <c r="D34" s="122">
        <v>13965880</v>
      </c>
      <c r="E34" s="26">
        <v>13965880</v>
      </c>
      <c r="F34" s="26">
        <v>1067169</v>
      </c>
      <c r="G34" s="26">
        <v>813312</v>
      </c>
      <c r="H34" s="26">
        <v>1038695</v>
      </c>
      <c r="I34" s="26">
        <v>2919176</v>
      </c>
      <c r="J34" s="26">
        <v>643293</v>
      </c>
      <c r="K34" s="26">
        <v>587327</v>
      </c>
      <c r="L34" s="26">
        <v>933332</v>
      </c>
      <c r="M34" s="26">
        <v>2163952</v>
      </c>
      <c r="N34" s="26">
        <v>448794</v>
      </c>
      <c r="O34" s="26">
        <v>1267375</v>
      </c>
      <c r="P34" s="26">
        <v>1521239</v>
      </c>
      <c r="Q34" s="26">
        <v>3237408</v>
      </c>
      <c r="R34" s="26">
        <v>687582</v>
      </c>
      <c r="S34" s="26">
        <v>913581</v>
      </c>
      <c r="T34" s="26">
        <v>2472039</v>
      </c>
      <c r="U34" s="26">
        <v>4073202</v>
      </c>
      <c r="V34" s="26">
        <v>12393738</v>
      </c>
      <c r="W34" s="26">
        <v>13965880</v>
      </c>
      <c r="X34" s="26">
        <v>-1572142</v>
      </c>
      <c r="Y34" s="106">
        <v>-11.26</v>
      </c>
      <c r="Z34" s="121">
        <v>13965880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26738000</v>
      </c>
      <c r="D36" s="165">
        <f t="shared" si="1"/>
        <v>36199528</v>
      </c>
      <c r="E36" s="166">
        <f t="shared" si="1"/>
        <v>36199528</v>
      </c>
      <c r="F36" s="166">
        <f t="shared" si="1"/>
        <v>2922395</v>
      </c>
      <c r="G36" s="166">
        <f t="shared" si="1"/>
        <v>2308854</v>
      </c>
      <c r="H36" s="166">
        <f t="shared" si="1"/>
        <v>2809979</v>
      </c>
      <c r="I36" s="166">
        <f t="shared" si="1"/>
        <v>8041228</v>
      </c>
      <c r="J36" s="166">
        <f t="shared" si="1"/>
        <v>2483492</v>
      </c>
      <c r="K36" s="166">
        <f t="shared" si="1"/>
        <v>1888784</v>
      </c>
      <c r="L36" s="166">
        <f t="shared" si="1"/>
        <v>3470653</v>
      </c>
      <c r="M36" s="166">
        <f t="shared" si="1"/>
        <v>7842929</v>
      </c>
      <c r="N36" s="166">
        <f t="shared" si="1"/>
        <v>1732515</v>
      </c>
      <c r="O36" s="166">
        <f t="shared" si="1"/>
        <v>3192402</v>
      </c>
      <c r="P36" s="166">
        <f t="shared" si="1"/>
        <v>3137150</v>
      </c>
      <c r="Q36" s="166">
        <f t="shared" si="1"/>
        <v>8062067</v>
      </c>
      <c r="R36" s="166">
        <f t="shared" si="1"/>
        <v>2358762</v>
      </c>
      <c r="S36" s="166">
        <f t="shared" si="1"/>
        <v>2633612</v>
      </c>
      <c r="T36" s="166">
        <f t="shared" si="1"/>
        <v>4116278</v>
      </c>
      <c r="U36" s="166">
        <f t="shared" si="1"/>
        <v>9108652</v>
      </c>
      <c r="V36" s="166">
        <f t="shared" si="1"/>
        <v>33054876</v>
      </c>
      <c r="W36" s="166">
        <f t="shared" si="1"/>
        <v>36199528</v>
      </c>
      <c r="X36" s="166">
        <f t="shared" si="1"/>
        <v>-3144652</v>
      </c>
      <c r="Y36" s="167">
        <f>+IF(W36&lt;&gt;0,+(X36/W36)*100,0)</f>
        <v>-8.686997244825955</v>
      </c>
      <c r="Z36" s="164">
        <f>SUM(Z25:Z35)</f>
        <v>36199528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1010000</v>
      </c>
      <c r="D38" s="176">
        <f t="shared" si="2"/>
        <v>-3638959</v>
      </c>
      <c r="E38" s="72">
        <f t="shared" si="2"/>
        <v>-3638959</v>
      </c>
      <c r="F38" s="72">
        <f t="shared" si="2"/>
        <v>5334473</v>
      </c>
      <c r="G38" s="72">
        <f t="shared" si="2"/>
        <v>2302992</v>
      </c>
      <c r="H38" s="72">
        <f t="shared" si="2"/>
        <v>-2160325</v>
      </c>
      <c r="I38" s="72">
        <f t="shared" si="2"/>
        <v>5477140</v>
      </c>
      <c r="J38" s="72">
        <f t="shared" si="2"/>
        <v>-1560761</v>
      </c>
      <c r="K38" s="72">
        <f t="shared" si="2"/>
        <v>-741836</v>
      </c>
      <c r="L38" s="72">
        <f t="shared" si="2"/>
        <v>1049521</v>
      </c>
      <c r="M38" s="72">
        <f t="shared" si="2"/>
        <v>-1253076</v>
      </c>
      <c r="N38" s="72">
        <f t="shared" si="2"/>
        <v>-478281</v>
      </c>
      <c r="O38" s="72">
        <f t="shared" si="2"/>
        <v>-1919112</v>
      </c>
      <c r="P38" s="72">
        <f t="shared" si="2"/>
        <v>305445</v>
      </c>
      <c r="Q38" s="72">
        <f t="shared" si="2"/>
        <v>-2091948</v>
      </c>
      <c r="R38" s="72">
        <f t="shared" si="2"/>
        <v>-1056834</v>
      </c>
      <c r="S38" s="72">
        <f t="shared" si="2"/>
        <v>-917153</v>
      </c>
      <c r="T38" s="72">
        <f t="shared" si="2"/>
        <v>-3100524</v>
      </c>
      <c r="U38" s="72">
        <f t="shared" si="2"/>
        <v>-5074511</v>
      </c>
      <c r="V38" s="72">
        <f t="shared" si="2"/>
        <v>-2942395</v>
      </c>
      <c r="W38" s="72">
        <f>IF(E22=E36,0,W22-W36)</f>
        <v>-3638959</v>
      </c>
      <c r="X38" s="72">
        <f t="shared" si="2"/>
        <v>696564</v>
      </c>
      <c r="Y38" s="177">
        <f>+IF(W38&lt;&gt;0,+(X38/W38)*100,0)</f>
        <v>-19.141847984547226</v>
      </c>
      <c r="Z38" s="175">
        <f>+Z22-Z36</f>
        <v>-3638959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1956373</v>
      </c>
      <c r="T39" s="26">
        <v>2050545</v>
      </c>
      <c r="U39" s="26">
        <v>4006918</v>
      </c>
      <c r="V39" s="26">
        <v>4006918</v>
      </c>
      <c r="W39" s="26">
        <v>0</v>
      </c>
      <c r="X39" s="26">
        <v>4006918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1010000</v>
      </c>
      <c r="D42" s="183">
        <f t="shared" si="3"/>
        <v>-3638959</v>
      </c>
      <c r="E42" s="54">
        <f t="shared" si="3"/>
        <v>-3638959</v>
      </c>
      <c r="F42" s="54">
        <f t="shared" si="3"/>
        <v>5334473</v>
      </c>
      <c r="G42" s="54">
        <f t="shared" si="3"/>
        <v>2302992</v>
      </c>
      <c r="H42" s="54">
        <f t="shared" si="3"/>
        <v>-2160325</v>
      </c>
      <c r="I42" s="54">
        <f t="shared" si="3"/>
        <v>5477140</v>
      </c>
      <c r="J42" s="54">
        <f t="shared" si="3"/>
        <v>-1560761</v>
      </c>
      <c r="K42" s="54">
        <f t="shared" si="3"/>
        <v>-741836</v>
      </c>
      <c r="L42" s="54">
        <f t="shared" si="3"/>
        <v>1049521</v>
      </c>
      <c r="M42" s="54">
        <f t="shared" si="3"/>
        <v>-1253076</v>
      </c>
      <c r="N42" s="54">
        <f t="shared" si="3"/>
        <v>-478281</v>
      </c>
      <c r="O42" s="54">
        <f t="shared" si="3"/>
        <v>-1919112</v>
      </c>
      <c r="P42" s="54">
        <f t="shared" si="3"/>
        <v>305445</v>
      </c>
      <c r="Q42" s="54">
        <f t="shared" si="3"/>
        <v>-2091948</v>
      </c>
      <c r="R42" s="54">
        <f t="shared" si="3"/>
        <v>-1056834</v>
      </c>
      <c r="S42" s="54">
        <f t="shared" si="3"/>
        <v>1039220</v>
      </c>
      <c r="T42" s="54">
        <f t="shared" si="3"/>
        <v>-1049979</v>
      </c>
      <c r="U42" s="54">
        <f t="shared" si="3"/>
        <v>-1067593</v>
      </c>
      <c r="V42" s="54">
        <f t="shared" si="3"/>
        <v>1064523</v>
      </c>
      <c r="W42" s="54">
        <f t="shared" si="3"/>
        <v>-3638959</v>
      </c>
      <c r="X42" s="54">
        <f t="shared" si="3"/>
        <v>4703482</v>
      </c>
      <c r="Y42" s="184">
        <f>+IF(W42&lt;&gt;0,+(X42/W42)*100,0)</f>
        <v>-129.25350354318363</v>
      </c>
      <c r="Z42" s="182">
        <f>SUM(Z38:Z41)</f>
        <v>-3638959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1010000</v>
      </c>
      <c r="D44" s="187">
        <f t="shared" si="4"/>
        <v>-3638959</v>
      </c>
      <c r="E44" s="43">
        <f t="shared" si="4"/>
        <v>-3638959</v>
      </c>
      <c r="F44" s="43">
        <f t="shared" si="4"/>
        <v>5334473</v>
      </c>
      <c r="G44" s="43">
        <f t="shared" si="4"/>
        <v>2302992</v>
      </c>
      <c r="H44" s="43">
        <f t="shared" si="4"/>
        <v>-2160325</v>
      </c>
      <c r="I44" s="43">
        <f t="shared" si="4"/>
        <v>5477140</v>
      </c>
      <c r="J44" s="43">
        <f t="shared" si="4"/>
        <v>-1560761</v>
      </c>
      <c r="K44" s="43">
        <f t="shared" si="4"/>
        <v>-741836</v>
      </c>
      <c r="L44" s="43">
        <f t="shared" si="4"/>
        <v>1049521</v>
      </c>
      <c r="M44" s="43">
        <f t="shared" si="4"/>
        <v>-1253076</v>
      </c>
      <c r="N44" s="43">
        <f t="shared" si="4"/>
        <v>-478281</v>
      </c>
      <c r="O44" s="43">
        <f t="shared" si="4"/>
        <v>-1919112</v>
      </c>
      <c r="P44" s="43">
        <f t="shared" si="4"/>
        <v>305445</v>
      </c>
      <c r="Q44" s="43">
        <f t="shared" si="4"/>
        <v>-2091948</v>
      </c>
      <c r="R44" s="43">
        <f t="shared" si="4"/>
        <v>-1056834</v>
      </c>
      <c r="S44" s="43">
        <f t="shared" si="4"/>
        <v>1039220</v>
      </c>
      <c r="T44" s="43">
        <f t="shared" si="4"/>
        <v>-1049979</v>
      </c>
      <c r="U44" s="43">
        <f t="shared" si="4"/>
        <v>-1067593</v>
      </c>
      <c r="V44" s="43">
        <f t="shared" si="4"/>
        <v>1064523</v>
      </c>
      <c r="W44" s="43">
        <f t="shared" si="4"/>
        <v>-3638959</v>
      </c>
      <c r="X44" s="43">
        <f t="shared" si="4"/>
        <v>4703482</v>
      </c>
      <c r="Y44" s="188">
        <f>+IF(W44&lt;&gt;0,+(X44/W44)*100,0)</f>
        <v>-129.25350354318363</v>
      </c>
      <c r="Z44" s="186">
        <f>+Z42-Z43</f>
        <v>-3638959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1010000</v>
      </c>
      <c r="D46" s="183">
        <f t="shared" si="5"/>
        <v>-3638959</v>
      </c>
      <c r="E46" s="54">
        <f t="shared" si="5"/>
        <v>-3638959</v>
      </c>
      <c r="F46" s="54">
        <f t="shared" si="5"/>
        <v>5334473</v>
      </c>
      <c r="G46" s="54">
        <f t="shared" si="5"/>
        <v>2302992</v>
      </c>
      <c r="H46" s="54">
        <f t="shared" si="5"/>
        <v>-2160325</v>
      </c>
      <c r="I46" s="54">
        <f t="shared" si="5"/>
        <v>5477140</v>
      </c>
      <c r="J46" s="54">
        <f t="shared" si="5"/>
        <v>-1560761</v>
      </c>
      <c r="K46" s="54">
        <f t="shared" si="5"/>
        <v>-741836</v>
      </c>
      <c r="L46" s="54">
        <f t="shared" si="5"/>
        <v>1049521</v>
      </c>
      <c r="M46" s="54">
        <f t="shared" si="5"/>
        <v>-1253076</v>
      </c>
      <c r="N46" s="54">
        <f t="shared" si="5"/>
        <v>-478281</v>
      </c>
      <c r="O46" s="54">
        <f t="shared" si="5"/>
        <v>-1919112</v>
      </c>
      <c r="P46" s="54">
        <f t="shared" si="5"/>
        <v>305445</v>
      </c>
      <c r="Q46" s="54">
        <f t="shared" si="5"/>
        <v>-2091948</v>
      </c>
      <c r="R46" s="54">
        <f t="shared" si="5"/>
        <v>-1056834</v>
      </c>
      <c r="S46" s="54">
        <f t="shared" si="5"/>
        <v>1039220</v>
      </c>
      <c r="T46" s="54">
        <f t="shared" si="5"/>
        <v>-1049979</v>
      </c>
      <c r="U46" s="54">
        <f t="shared" si="5"/>
        <v>-1067593</v>
      </c>
      <c r="V46" s="54">
        <f t="shared" si="5"/>
        <v>1064523</v>
      </c>
      <c r="W46" s="54">
        <f t="shared" si="5"/>
        <v>-3638959</v>
      </c>
      <c r="X46" s="54">
        <f t="shared" si="5"/>
        <v>4703482</v>
      </c>
      <c r="Y46" s="184">
        <f>+IF(W46&lt;&gt;0,+(X46/W46)*100,0)</f>
        <v>-129.25350354318363</v>
      </c>
      <c r="Z46" s="182">
        <f>SUM(Z44:Z45)</f>
        <v>-3638959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1010000</v>
      </c>
      <c r="D48" s="194">
        <f t="shared" si="6"/>
        <v>-3638959</v>
      </c>
      <c r="E48" s="195">
        <f t="shared" si="6"/>
        <v>-3638959</v>
      </c>
      <c r="F48" s="195">
        <f t="shared" si="6"/>
        <v>5334473</v>
      </c>
      <c r="G48" s="196">
        <f t="shared" si="6"/>
        <v>2302992</v>
      </c>
      <c r="H48" s="196">
        <f t="shared" si="6"/>
        <v>-2160325</v>
      </c>
      <c r="I48" s="196">
        <f t="shared" si="6"/>
        <v>5477140</v>
      </c>
      <c r="J48" s="196">
        <f t="shared" si="6"/>
        <v>-1560761</v>
      </c>
      <c r="K48" s="196">
        <f t="shared" si="6"/>
        <v>-741836</v>
      </c>
      <c r="L48" s="195">
        <f t="shared" si="6"/>
        <v>1049521</v>
      </c>
      <c r="M48" s="195">
        <f t="shared" si="6"/>
        <v>-1253076</v>
      </c>
      <c r="N48" s="196">
        <f t="shared" si="6"/>
        <v>-478281</v>
      </c>
      <c r="O48" s="196">
        <f t="shared" si="6"/>
        <v>-1919112</v>
      </c>
      <c r="P48" s="196">
        <f t="shared" si="6"/>
        <v>305445</v>
      </c>
      <c r="Q48" s="196">
        <f t="shared" si="6"/>
        <v>-2091948</v>
      </c>
      <c r="R48" s="196">
        <f t="shared" si="6"/>
        <v>-1056834</v>
      </c>
      <c r="S48" s="195">
        <f t="shared" si="6"/>
        <v>1039220</v>
      </c>
      <c r="T48" s="195">
        <f t="shared" si="6"/>
        <v>-1049979</v>
      </c>
      <c r="U48" s="196">
        <f t="shared" si="6"/>
        <v>-1067593</v>
      </c>
      <c r="V48" s="196">
        <f t="shared" si="6"/>
        <v>1064523</v>
      </c>
      <c r="W48" s="196">
        <f t="shared" si="6"/>
        <v>-3638959</v>
      </c>
      <c r="X48" s="196">
        <f t="shared" si="6"/>
        <v>4703482</v>
      </c>
      <c r="Y48" s="197">
        <f>+IF(W48&lt;&gt;0,+(X48/W48)*100,0)</f>
        <v>-129.25350354318363</v>
      </c>
      <c r="Z48" s="198">
        <f>SUM(Z46:Z47)</f>
        <v>-3638959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365000</v>
      </c>
      <c r="D5" s="120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0</v>
      </c>
      <c r="X5" s="66">
        <f t="shared" si="0"/>
        <v>0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>
        <v>365000</v>
      </c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2196612</v>
      </c>
      <c r="K9" s="66">
        <f t="shared" si="1"/>
        <v>2196612</v>
      </c>
      <c r="L9" s="66">
        <f t="shared" si="1"/>
        <v>2856051</v>
      </c>
      <c r="M9" s="66">
        <f t="shared" si="1"/>
        <v>7249275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7249275</v>
      </c>
      <c r="W9" s="66">
        <f t="shared" si="1"/>
        <v>0</v>
      </c>
      <c r="X9" s="66">
        <f t="shared" si="1"/>
        <v>7249275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>
        <v>2196612</v>
      </c>
      <c r="K13" s="26">
        <v>2196612</v>
      </c>
      <c r="L13" s="26">
        <v>2856051</v>
      </c>
      <c r="M13" s="26">
        <v>7249275</v>
      </c>
      <c r="N13" s="26"/>
      <c r="O13" s="26"/>
      <c r="P13" s="26"/>
      <c r="Q13" s="26"/>
      <c r="R13" s="26"/>
      <c r="S13" s="26"/>
      <c r="T13" s="26"/>
      <c r="U13" s="26"/>
      <c r="V13" s="26">
        <v>7249275</v>
      </c>
      <c r="W13" s="26"/>
      <c r="X13" s="26">
        <v>7249275</v>
      </c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2686000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341760</v>
      </c>
      <c r="H19" s="66">
        <f t="shared" si="3"/>
        <v>953443</v>
      </c>
      <c r="I19" s="66">
        <f t="shared" si="3"/>
        <v>1295203</v>
      </c>
      <c r="J19" s="66">
        <f t="shared" si="3"/>
        <v>349345</v>
      </c>
      <c r="K19" s="66">
        <f t="shared" si="3"/>
        <v>162681</v>
      </c>
      <c r="L19" s="66">
        <f t="shared" si="3"/>
        <v>212651</v>
      </c>
      <c r="M19" s="66">
        <f t="shared" si="3"/>
        <v>724677</v>
      </c>
      <c r="N19" s="66">
        <f t="shared" si="3"/>
        <v>175512</v>
      </c>
      <c r="O19" s="66">
        <f t="shared" si="3"/>
        <v>0</v>
      </c>
      <c r="P19" s="66">
        <f t="shared" si="3"/>
        <v>327214</v>
      </c>
      <c r="Q19" s="66">
        <f t="shared" si="3"/>
        <v>502726</v>
      </c>
      <c r="R19" s="66">
        <f t="shared" si="3"/>
        <v>0</v>
      </c>
      <c r="S19" s="66">
        <f t="shared" si="3"/>
        <v>413797</v>
      </c>
      <c r="T19" s="66">
        <f t="shared" si="3"/>
        <v>2292371</v>
      </c>
      <c r="U19" s="66">
        <f t="shared" si="3"/>
        <v>2706168</v>
      </c>
      <c r="V19" s="66">
        <f t="shared" si="3"/>
        <v>5228774</v>
      </c>
      <c r="W19" s="66">
        <f t="shared" si="3"/>
        <v>0</v>
      </c>
      <c r="X19" s="66">
        <f t="shared" si="3"/>
        <v>5228774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>
        <v>2686000</v>
      </c>
      <c r="D22" s="124"/>
      <c r="E22" s="125"/>
      <c r="F22" s="125"/>
      <c r="G22" s="125">
        <v>341760</v>
      </c>
      <c r="H22" s="125">
        <v>953443</v>
      </c>
      <c r="I22" s="125">
        <v>1295203</v>
      </c>
      <c r="J22" s="125">
        <v>349345</v>
      </c>
      <c r="K22" s="125">
        <v>162681</v>
      </c>
      <c r="L22" s="125">
        <v>212651</v>
      </c>
      <c r="M22" s="125">
        <v>724677</v>
      </c>
      <c r="N22" s="125">
        <v>175512</v>
      </c>
      <c r="O22" s="125"/>
      <c r="P22" s="125"/>
      <c r="Q22" s="125">
        <v>175512</v>
      </c>
      <c r="R22" s="125"/>
      <c r="S22" s="125"/>
      <c r="T22" s="125"/>
      <c r="U22" s="125"/>
      <c r="V22" s="125">
        <v>2195392</v>
      </c>
      <c r="W22" s="125"/>
      <c r="X22" s="125">
        <v>2195392</v>
      </c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v>327214</v>
      </c>
      <c r="Q23" s="26">
        <v>327214</v>
      </c>
      <c r="R23" s="26"/>
      <c r="S23" s="26">
        <v>413797</v>
      </c>
      <c r="T23" s="26">
        <v>2292371</v>
      </c>
      <c r="U23" s="26">
        <v>2706168</v>
      </c>
      <c r="V23" s="26">
        <v>3033382</v>
      </c>
      <c r="W23" s="26"/>
      <c r="X23" s="26">
        <v>3033382</v>
      </c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3051000</v>
      </c>
      <c r="D25" s="206">
        <f t="shared" si="4"/>
        <v>0</v>
      </c>
      <c r="E25" s="195">
        <f t="shared" si="4"/>
        <v>0</v>
      </c>
      <c r="F25" s="195">
        <f t="shared" si="4"/>
        <v>0</v>
      </c>
      <c r="G25" s="195">
        <f t="shared" si="4"/>
        <v>341760</v>
      </c>
      <c r="H25" s="195">
        <f t="shared" si="4"/>
        <v>953443</v>
      </c>
      <c r="I25" s="195">
        <f t="shared" si="4"/>
        <v>1295203</v>
      </c>
      <c r="J25" s="195">
        <f t="shared" si="4"/>
        <v>2545957</v>
      </c>
      <c r="K25" s="195">
        <f t="shared" si="4"/>
        <v>2359293</v>
      </c>
      <c r="L25" s="195">
        <f t="shared" si="4"/>
        <v>3068702</v>
      </c>
      <c r="M25" s="195">
        <f t="shared" si="4"/>
        <v>7973952</v>
      </c>
      <c r="N25" s="195">
        <f t="shared" si="4"/>
        <v>175512</v>
      </c>
      <c r="O25" s="195">
        <f t="shared" si="4"/>
        <v>0</v>
      </c>
      <c r="P25" s="195">
        <f t="shared" si="4"/>
        <v>327214</v>
      </c>
      <c r="Q25" s="195">
        <f t="shared" si="4"/>
        <v>502726</v>
      </c>
      <c r="R25" s="195">
        <f t="shared" si="4"/>
        <v>0</v>
      </c>
      <c r="S25" s="195">
        <f t="shared" si="4"/>
        <v>413797</v>
      </c>
      <c r="T25" s="195">
        <f t="shared" si="4"/>
        <v>2292371</v>
      </c>
      <c r="U25" s="195">
        <f t="shared" si="4"/>
        <v>2706168</v>
      </c>
      <c r="V25" s="195">
        <f t="shared" si="4"/>
        <v>12478049</v>
      </c>
      <c r="W25" s="195">
        <f t="shared" si="4"/>
        <v>0</v>
      </c>
      <c r="X25" s="195">
        <f t="shared" si="4"/>
        <v>12478049</v>
      </c>
      <c r="Y25" s="207">
        <f>+IF(W25&lt;&gt;0,+(X25/W25)*100,0)</f>
        <v>0</v>
      </c>
      <c r="Z25" s="20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3051000</v>
      </c>
      <c r="D28" s="122"/>
      <c r="E28" s="26"/>
      <c r="F28" s="26"/>
      <c r="G28" s="26">
        <v>341760</v>
      </c>
      <c r="H28" s="26">
        <v>953443</v>
      </c>
      <c r="I28" s="26">
        <v>1295203</v>
      </c>
      <c r="J28" s="26">
        <v>349345</v>
      </c>
      <c r="K28" s="26">
        <v>162681</v>
      </c>
      <c r="L28" s="26">
        <v>212651</v>
      </c>
      <c r="M28" s="26">
        <v>724677</v>
      </c>
      <c r="N28" s="26">
        <v>175512</v>
      </c>
      <c r="O28" s="26"/>
      <c r="P28" s="26">
        <v>327214</v>
      </c>
      <c r="Q28" s="26">
        <v>502726</v>
      </c>
      <c r="R28" s="26"/>
      <c r="S28" s="26">
        <v>413797</v>
      </c>
      <c r="T28" s="26">
        <v>2292371</v>
      </c>
      <c r="U28" s="26">
        <v>2706168</v>
      </c>
      <c r="V28" s="26">
        <v>5228774</v>
      </c>
      <c r="W28" s="26"/>
      <c r="X28" s="26">
        <v>5228774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>
        <v>2196612</v>
      </c>
      <c r="K29" s="26">
        <v>2196612</v>
      </c>
      <c r="L29" s="26">
        <v>2856051</v>
      </c>
      <c r="M29" s="26">
        <v>7249275</v>
      </c>
      <c r="N29" s="26"/>
      <c r="O29" s="26"/>
      <c r="P29" s="26"/>
      <c r="Q29" s="26"/>
      <c r="R29" s="26"/>
      <c r="S29" s="26"/>
      <c r="T29" s="26"/>
      <c r="U29" s="26"/>
      <c r="V29" s="26">
        <v>7249275</v>
      </c>
      <c r="W29" s="26"/>
      <c r="X29" s="26">
        <v>7249275</v>
      </c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3051000</v>
      </c>
      <c r="D32" s="187">
        <f t="shared" si="5"/>
        <v>0</v>
      </c>
      <c r="E32" s="43">
        <f t="shared" si="5"/>
        <v>0</v>
      </c>
      <c r="F32" s="43">
        <f t="shared" si="5"/>
        <v>0</v>
      </c>
      <c r="G32" s="43">
        <f t="shared" si="5"/>
        <v>341760</v>
      </c>
      <c r="H32" s="43">
        <f t="shared" si="5"/>
        <v>953443</v>
      </c>
      <c r="I32" s="43">
        <f t="shared" si="5"/>
        <v>1295203</v>
      </c>
      <c r="J32" s="43">
        <f t="shared" si="5"/>
        <v>2545957</v>
      </c>
      <c r="K32" s="43">
        <f t="shared" si="5"/>
        <v>2359293</v>
      </c>
      <c r="L32" s="43">
        <f t="shared" si="5"/>
        <v>3068702</v>
      </c>
      <c r="M32" s="43">
        <f t="shared" si="5"/>
        <v>7973952</v>
      </c>
      <c r="N32" s="43">
        <f t="shared" si="5"/>
        <v>175512</v>
      </c>
      <c r="O32" s="43">
        <f t="shared" si="5"/>
        <v>0</v>
      </c>
      <c r="P32" s="43">
        <f t="shared" si="5"/>
        <v>327214</v>
      </c>
      <c r="Q32" s="43">
        <f t="shared" si="5"/>
        <v>502726</v>
      </c>
      <c r="R32" s="43">
        <f t="shared" si="5"/>
        <v>0</v>
      </c>
      <c r="S32" s="43">
        <f t="shared" si="5"/>
        <v>413797</v>
      </c>
      <c r="T32" s="43">
        <f t="shared" si="5"/>
        <v>2292371</v>
      </c>
      <c r="U32" s="43">
        <f t="shared" si="5"/>
        <v>2706168</v>
      </c>
      <c r="V32" s="43">
        <f t="shared" si="5"/>
        <v>12478049</v>
      </c>
      <c r="W32" s="43">
        <f t="shared" si="5"/>
        <v>0</v>
      </c>
      <c r="X32" s="43">
        <f t="shared" si="5"/>
        <v>12478049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3051000</v>
      </c>
      <c r="D36" s="194">
        <f t="shared" si="6"/>
        <v>0</v>
      </c>
      <c r="E36" s="196">
        <f t="shared" si="6"/>
        <v>0</v>
      </c>
      <c r="F36" s="196">
        <f t="shared" si="6"/>
        <v>0</v>
      </c>
      <c r="G36" s="196">
        <f t="shared" si="6"/>
        <v>341760</v>
      </c>
      <c r="H36" s="196">
        <f t="shared" si="6"/>
        <v>953443</v>
      </c>
      <c r="I36" s="196">
        <f t="shared" si="6"/>
        <v>1295203</v>
      </c>
      <c r="J36" s="196">
        <f t="shared" si="6"/>
        <v>2545957</v>
      </c>
      <c r="K36" s="196">
        <f t="shared" si="6"/>
        <v>2359293</v>
      </c>
      <c r="L36" s="196">
        <f t="shared" si="6"/>
        <v>3068702</v>
      </c>
      <c r="M36" s="196">
        <f t="shared" si="6"/>
        <v>7973952</v>
      </c>
      <c r="N36" s="196">
        <f t="shared" si="6"/>
        <v>175512</v>
      </c>
      <c r="O36" s="196">
        <f t="shared" si="6"/>
        <v>0</v>
      </c>
      <c r="P36" s="196">
        <f t="shared" si="6"/>
        <v>327214</v>
      </c>
      <c r="Q36" s="196">
        <f t="shared" si="6"/>
        <v>502726</v>
      </c>
      <c r="R36" s="196">
        <f t="shared" si="6"/>
        <v>0</v>
      </c>
      <c r="S36" s="196">
        <f t="shared" si="6"/>
        <v>413797</v>
      </c>
      <c r="T36" s="196">
        <f t="shared" si="6"/>
        <v>2292371</v>
      </c>
      <c r="U36" s="196">
        <f t="shared" si="6"/>
        <v>2706168</v>
      </c>
      <c r="V36" s="196">
        <f t="shared" si="6"/>
        <v>12478049</v>
      </c>
      <c r="W36" s="196">
        <f t="shared" si="6"/>
        <v>0</v>
      </c>
      <c r="X36" s="196">
        <f t="shared" si="6"/>
        <v>12478049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3408080</v>
      </c>
      <c r="D6" s="25">
        <v>134012</v>
      </c>
      <c r="E6" s="26">
        <v>134012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134012</v>
      </c>
      <c r="X6" s="26">
        <v>-134012</v>
      </c>
      <c r="Y6" s="106">
        <v>-100</v>
      </c>
      <c r="Z6" s="28">
        <v>134012</v>
      </c>
    </row>
    <row r="7" spans="1:26" ht="13.5">
      <c r="A7" s="225" t="s">
        <v>146</v>
      </c>
      <c r="B7" s="158" t="s">
        <v>71</v>
      </c>
      <c r="C7" s="121"/>
      <c r="D7" s="25">
        <v>664190</v>
      </c>
      <c r="E7" s="26">
        <v>664190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664190</v>
      </c>
      <c r="X7" s="26">
        <v>-664190</v>
      </c>
      <c r="Y7" s="106">
        <v>-100</v>
      </c>
      <c r="Z7" s="28">
        <v>664190</v>
      </c>
    </row>
    <row r="8" spans="1:26" ht="13.5">
      <c r="A8" s="225" t="s">
        <v>147</v>
      </c>
      <c r="B8" s="158" t="s">
        <v>71</v>
      </c>
      <c r="C8" s="121">
        <v>3679287</v>
      </c>
      <c r="D8" s="25">
        <v>3539508</v>
      </c>
      <c r="E8" s="26">
        <v>3539508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3539508</v>
      </c>
      <c r="X8" s="26">
        <v>-3539508</v>
      </c>
      <c r="Y8" s="106">
        <v>-100</v>
      </c>
      <c r="Z8" s="28">
        <v>3539508</v>
      </c>
    </row>
    <row r="9" spans="1:26" ht="13.5">
      <c r="A9" s="225" t="s">
        <v>148</v>
      </c>
      <c r="B9" s="158"/>
      <c r="C9" s="121">
        <v>492781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5858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7586006</v>
      </c>
      <c r="D12" s="38">
        <f t="shared" si="0"/>
        <v>4337710</v>
      </c>
      <c r="E12" s="39">
        <f t="shared" si="0"/>
        <v>4337710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4337710</v>
      </c>
      <c r="X12" s="39">
        <f t="shared" si="0"/>
        <v>-4337710</v>
      </c>
      <c r="Y12" s="140">
        <f>+IF(W12&lt;&gt;0,+(X12/W12)*100,0)</f>
        <v>-100</v>
      </c>
      <c r="Z12" s="40">
        <f>SUM(Z6:Z11)</f>
        <v>4337710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43867661</v>
      </c>
      <c r="D19" s="25">
        <v>4605630</v>
      </c>
      <c r="E19" s="26">
        <v>4605630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4605630</v>
      </c>
      <c r="X19" s="26">
        <v>-4605630</v>
      </c>
      <c r="Y19" s="106">
        <v>-100</v>
      </c>
      <c r="Z19" s="28">
        <v>4605630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43867661</v>
      </c>
      <c r="D24" s="42">
        <f t="shared" si="1"/>
        <v>4605630</v>
      </c>
      <c r="E24" s="43">
        <f t="shared" si="1"/>
        <v>4605630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4605630</v>
      </c>
      <c r="X24" s="43">
        <f t="shared" si="1"/>
        <v>-4605630</v>
      </c>
      <c r="Y24" s="188">
        <f>+IF(W24&lt;&gt;0,+(X24/W24)*100,0)</f>
        <v>-100</v>
      </c>
      <c r="Z24" s="45">
        <f>SUM(Z15:Z23)</f>
        <v>4605630</v>
      </c>
    </row>
    <row r="25" spans="1:26" ht="13.5">
      <c r="A25" s="226" t="s">
        <v>161</v>
      </c>
      <c r="B25" s="227"/>
      <c r="C25" s="138">
        <f aca="true" t="shared" si="2" ref="C25:X25">+C12+C24</f>
        <v>51453667</v>
      </c>
      <c r="D25" s="38">
        <f t="shared" si="2"/>
        <v>8943340</v>
      </c>
      <c r="E25" s="39">
        <f t="shared" si="2"/>
        <v>8943340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8943340</v>
      </c>
      <c r="X25" s="39">
        <f t="shared" si="2"/>
        <v>-8943340</v>
      </c>
      <c r="Y25" s="140">
        <f>+IF(W25&lt;&gt;0,+(X25/W25)*100,0)</f>
        <v>-100</v>
      </c>
      <c r="Z25" s="40">
        <f>+Z12+Z24</f>
        <v>8943340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>
        <v>959153</v>
      </c>
      <c r="E29" s="26">
        <v>959153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959153</v>
      </c>
      <c r="X29" s="26">
        <v>-959153</v>
      </c>
      <c r="Y29" s="106">
        <v>-100</v>
      </c>
      <c r="Z29" s="28">
        <v>959153</v>
      </c>
    </row>
    <row r="30" spans="1:26" ht="13.5">
      <c r="A30" s="225" t="s">
        <v>51</v>
      </c>
      <c r="B30" s="158" t="s">
        <v>93</v>
      </c>
      <c r="C30" s="121">
        <v>225317</v>
      </c>
      <c r="D30" s="25">
        <v>176685</v>
      </c>
      <c r="E30" s="26">
        <v>176685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176685</v>
      </c>
      <c r="X30" s="26">
        <v>-176685</v>
      </c>
      <c r="Y30" s="106">
        <v>-100</v>
      </c>
      <c r="Z30" s="28">
        <v>176685</v>
      </c>
    </row>
    <row r="31" spans="1:26" ht="13.5">
      <c r="A31" s="225" t="s">
        <v>165</v>
      </c>
      <c r="B31" s="158"/>
      <c r="C31" s="121">
        <v>111453</v>
      </c>
      <c r="D31" s="25">
        <v>113337</v>
      </c>
      <c r="E31" s="26">
        <v>113337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113337</v>
      </c>
      <c r="X31" s="26">
        <v>-113337</v>
      </c>
      <c r="Y31" s="106">
        <v>-100</v>
      </c>
      <c r="Z31" s="28">
        <v>113337</v>
      </c>
    </row>
    <row r="32" spans="1:26" ht="13.5">
      <c r="A32" s="225" t="s">
        <v>166</v>
      </c>
      <c r="B32" s="158" t="s">
        <v>93</v>
      </c>
      <c r="C32" s="121">
        <v>8512723</v>
      </c>
      <c r="D32" s="25">
        <v>3147897</v>
      </c>
      <c r="E32" s="26">
        <v>3147897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3147897</v>
      </c>
      <c r="X32" s="26">
        <v>-3147897</v>
      </c>
      <c r="Y32" s="106">
        <v>-100</v>
      </c>
      <c r="Z32" s="28">
        <v>3147897</v>
      </c>
    </row>
    <row r="33" spans="1:26" ht="13.5">
      <c r="A33" s="225" t="s">
        <v>167</v>
      </c>
      <c r="B33" s="158"/>
      <c r="C33" s="121">
        <v>2203371</v>
      </c>
      <c r="D33" s="25">
        <v>363338</v>
      </c>
      <c r="E33" s="26">
        <v>363338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363338</v>
      </c>
      <c r="X33" s="26">
        <v>-363338</v>
      </c>
      <c r="Y33" s="106">
        <v>-100</v>
      </c>
      <c r="Z33" s="28">
        <v>363338</v>
      </c>
    </row>
    <row r="34" spans="1:26" ht="13.5">
      <c r="A34" s="226" t="s">
        <v>57</v>
      </c>
      <c r="B34" s="227"/>
      <c r="C34" s="138">
        <f aca="true" t="shared" si="3" ref="C34:X34">SUM(C29:C33)</f>
        <v>11052864</v>
      </c>
      <c r="D34" s="38">
        <f t="shared" si="3"/>
        <v>4760410</v>
      </c>
      <c r="E34" s="39">
        <f t="shared" si="3"/>
        <v>4760410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4760410</v>
      </c>
      <c r="X34" s="39">
        <f t="shared" si="3"/>
        <v>-4760410</v>
      </c>
      <c r="Y34" s="140">
        <f>+IF(W34&lt;&gt;0,+(X34/W34)*100,0)</f>
        <v>-100</v>
      </c>
      <c r="Z34" s="40">
        <f>SUM(Z29:Z33)</f>
        <v>4760410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2494148</v>
      </c>
      <c r="D37" s="25">
        <v>3341284</v>
      </c>
      <c r="E37" s="26">
        <v>3341284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3341284</v>
      </c>
      <c r="X37" s="26">
        <v>-3341284</v>
      </c>
      <c r="Y37" s="106">
        <v>-100</v>
      </c>
      <c r="Z37" s="28">
        <v>3341284</v>
      </c>
    </row>
    <row r="38" spans="1:26" ht="13.5">
      <c r="A38" s="225" t="s">
        <v>167</v>
      </c>
      <c r="B38" s="158"/>
      <c r="C38" s="121">
        <v>3150443</v>
      </c>
      <c r="D38" s="25">
        <v>164909</v>
      </c>
      <c r="E38" s="26">
        <v>164909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164909</v>
      </c>
      <c r="X38" s="26">
        <v>-164909</v>
      </c>
      <c r="Y38" s="106">
        <v>-100</v>
      </c>
      <c r="Z38" s="28">
        <v>164909</v>
      </c>
    </row>
    <row r="39" spans="1:26" ht="13.5">
      <c r="A39" s="226" t="s">
        <v>58</v>
      </c>
      <c r="B39" s="229"/>
      <c r="C39" s="138">
        <f aca="true" t="shared" si="4" ref="C39:X39">SUM(C37:C38)</f>
        <v>5644591</v>
      </c>
      <c r="D39" s="42">
        <f t="shared" si="4"/>
        <v>3506193</v>
      </c>
      <c r="E39" s="43">
        <f t="shared" si="4"/>
        <v>3506193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3506193</v>
      </c>
      <c r="X39" s="43">
        <f t="shared" si="4"/>
        <v>-3506193</v>
      </c>
      <c r="Y39" s="188">
        <f>+IF(W39&lt;&gt;0,+(X39/W39)*100,0)</f>
        <v>-100</v>
      </c>
      <c r="Z39" s="45">
        <f>SUM(Z37:Z38)</f>
        <v>3506193</v>
      </c>
    </row>
    <row r="40" spans="1:26" ht="13.5">
      <c r="A40" s="226" t="s">
        <v>169</v>
      </c>
      <c r="B40" s="227"/>
      <c r="C40" s="138">
        <f aca="true" t="shared" si="5" ref="C40:X40">+C34+C39</f>
        <v>16697455</v>
      </c>
      <c r="D40" s="38">
        <f t="shared" si="5"/>
        <v>8266603</v>
      </c>
      <c r="E40" s="39">
        <f t="shared" si="5"/>
        <v>8266603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8266603</v>
      </c>
      <c r="X40" s="39">
        <f t="shared" si="5"/>
        <v>-8266603</v>
      </c>
      <c r="Y40" s="140">
        <f>+IF(W40&lt;&gt;0,+(X40/W40)*100,0)</f>
        <v>-100</v>
      </c>
      <c r="Z40" s="40">
        <f>+Z34+Z39</f>
        <v>8266603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34756212</v>
      </c>
      <c r="D42" s="234">
        <f t="shared" si="6"/>
        <v>676737</v>
      </c>
      <c r="E42" s="235">
        <f t="shared" si="6"/>
        <v>676737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676737</v>
      </c>
      <c r="X42" s="235">
        <f t="shared" si="6"/>
        <v>-676737</v>
      </c>
      <c r="Y42" s="236">
        <f>+IF(W42&lt;&gt;0,+(X42/W42)*100,0)</f>
        <v>-100</v>
      </c>
      <c r="Z42" s="237">
        <f>+Z25-Z40</f>
        <v>676737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34756212</v>
      </c>
      <c r="D45" s="25">
        <v>622739</v>
      </c>
      <c r="E45" s="26">
        <v>622739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622739</v>
      </c>
      <c r="X45" s="26">
        <v>-622739</v>
      </c>
      <c r="Y45" s="105">
        <v>-100</v>
      </c>
      <c r="Z45" s="28">
        <v>622739</v>
      </c>
    </row>
    <row r="46" spans="1:26" ht="13.5">
      <c r="A46" s="225" t="s">
        <v>173</v>
      </c>
      <c r="B46" s="158" t="s">
        <v>93</v>
      </c>
      <c r="C46" s="121"/>
      <c r="D46" s="25">
        <v>53998</v>
      </c>
      <c r="E46" s="26">
        <v>53998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53998</v>
      </c>
      <c r="X46" s="26">
        <v>-53998</v>
      </c>
      <c r="Y46" s="105">
        <v>-100</v>
      </c>
      <c r="Z46" s="28">
        <v>53998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34756212</v>
      </c>
      <c r="D48" s="240">
        <f t="shared" si="7"/>
        <v>676737</v>
      </c>
      <c r="E48" s="195">
        <f t="shared" si="7"/>
        <v>676737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676737</v>
      </c>
      <c r="X48" s="195">
        <f t="shared" si="7"/>
        <v>-676737</v>
      </c>
      <c r="Y48" s="241">
        <f>+IF(W48&lt;&gt;0,+(X48/W48)*100,0)</f>
        <v>-100</v>
      </c>
      <c r="Z48" s="208">
        <f>SUM(Z45:Z47)</f>
        <v>676737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30744973</v>
      </c>
      <c r="D6" s="25">
        <v>9981205</v>
      </c>
      <c r="E6" s="26">
        <v>9981205</v>
      </c>
      <c r="F6" s="26">
        <v>3719184</v>
      </c>
      <c r="G6" s="26">
        <v>1058118</v>
      </c>
      <c r="H6" s="26">
        <v>1150728</v>
      </c>
      <c r="I6" s="26">
        <v>5928030</v>
      </c>
      <c r="J6" s="26">
        <v>1154256</v>
      </c>
      <c r="K6" s="26">
        <v>1059835</v>
      </c>
      <c r="L6" s="26">
        <v>824824</v>
      </c>
      <c r="M6" s="26">
        <v>3038915</v>
      </c>
      <c r="N6" s="26">
        <v>1148157</v>
      </c>
      <c r="O6" s="26">
        <v>1007909</v>
      </c>
      <c r="P6" s="26">
        <v>1104491</v>
      </c>
      <c r="Q6" s="26">
        <v>3260557</v>
      </c>
      <c r="R6" s="26">
        <v>967093</v>
      </c>
      <c r="S6" s="26">
        <v>1059561</v>
      </c>
      <c r="T6" s="26">
        <v>1320805</v>
      </c>
      <c r="U6" s="26">
        <v>3347459</v>
      </c>
      <c r="V6" s="26">
        <v>15574961</v>
      </c>
      <c r="W6" s="26">
        <v>9981205</v>
      </c>
      <c r="X6" s="26">
        <v>5593756</v>
      </c>
      <c r="Y6" s="106">
        <v>56.04</v>
      </c>
      <c r="Z6" s="28">
        <v>9981205</v>
      </c>
    </row>
    <row r="7" spans="1:26" ht="13.5">
      <c r="A7" s="225" t="s">
        <v>180</v>
      </c>
      <c r="B7" s="158" t="s">
        <v>71</v>
      </c>
      <c r="C7" s="121"/>
      <c r="D7" s="25">
        <v>11720672</v>
      </c>
      <c r="E7" s="26">
        <v>11720672</v>
      </c>
      <c r="F7" s="26">
        <v>7724581</v>
      </c>
      <c r="G7" s="26">
        <v>750000</v>
      </c>
      <c r="H7" s="26"/>
      <c r="I7" s="26">
        <v>8474581</v>
      </c>
      <c r="J7" s="26"/>
      <c r="K7" s="26"/>
      <c r="L7" s="26">
        <v>3368951</v>
      </c>
      <c r="M7" s="26">
        <v>3368951</v>
      </c>
      <c r="N7" s="26"/>
      <c r="O7" s="26"/>
      <c r="P7" s="26">
        <v>2535000</v>
      </c>
      <c r="Q7" s="26">
        <v>2535000</v>
      </c>
      <c r="R7" s="26"/>
      <c r="S7" s="26"/>
      <c r="T7" s="26"/>
      <c r="U7" s="26"/>
      <c r="V7" s="26">
        <v>14378532</v>
      </c>
      <c r="W7" s="26">
        <v>11720672</v>
      </c>
      <c r="X7" s="26">
        <v>2657860</v>
      </c>
      <c r="Y7" s="106">
        <v>22.68</v>
      </c>
      <c r="Z7" s="28">
        <v>11720672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>
        <v>2000000</v>
      </c>
      <c r="H8" s="26"/>
      <c r="I8" s="26">
        <v>2000000</v>
      </c>
      <c r="J8" s="26">
        <v>2196612</v>
      </c>
      <c r="K8" s="26"/>
      <c r="L8" s="26">
        <v>4856051</v>
      </c>
      <c r="M8" s="26">
        <v>7052663</v>
      </c>
      <c r="N8" s="26"/>
      <c r="O8" s="26"/>
      <c r="P8" s="26">
        <v>8116393</v>
      </c>
      <c r="Q8" s="26">
        <v>8116393</v>
      </c>
      <c r="R8" s="26"/>
      <c r="S8" s="26"/>
      <c r="T8" s="26">
        <v>2050545</v>
      </c>
      <c r="U8" s="26">
        <v>2050545</v>
      </c>
      <c r="V8" s="26">
        <v>19219601</v>
      </c>
      <c r="W8" s="26"/>
      <c r="X8" s="26">
        <v>19219601</v>
      </c>
      <c r="Y8" s="106"/>
      <c r="Z8" s="28"/>
    </row>
    <row r="9" spans="1:26" ht="13.5">
      <c r="A9" s="225" t="s">
        <v>182</v>
      </c>
      <c r="B9" s="158"/>
      <c r="C9" s="121">
        <v>474394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-24165650</v>
      </c>
      <c r="D12" s="25">
        <v>-13279755</v>
      </c>
      <c r="E12" s="26">
        <v>-13279755</v>
      </c>
      <c r="F12" s="26">
        <v>-2821254</v>
      </c>
      <c r="G12" s="26">
        <v>-2201711</v>
      </c>
      <c r="H12" s="26">
        <v>-3102488</v>
      </c>
      <c r="I12" s="26">
        <v>-8125453</v>
      </c>
      <c r="J12" s="26">
        <v>-3088075</v>
      </c>
      <c r="K12" s="26">
        <v>-2010455</v>
      </c>
      <c r="L12" s="26">
        <v>-6899252</v>
      </c>
      <c r="M12" s="26">
        <v>-11997782</v>
      </c>
      <c r="N12" s="26">
        <v>-2158357</v>
      </c>
      <c r="O12" s="26">
        <v>-1266154</v>
      </c>
      <c r="P12" s="26">
        <v>-1505114</v>
      </c>
      <c r="Q12" s="26">
        <v>-4929625</v>
      </c>
      <c r="R12" s="26">
        <v>-5353699</v>
      </c>
      <c r="S12" s="26">
        <v>-3102071</v>
      </c>
      <c r="T12" s="26">
        <v>-4826661</v>
      </c>
      <c r="U12" s="26">
        <v>-13282431</v>
      </c>
      <c r="V12" s="26">
        <v>-38335291</v>
      </c>
      <c r="W12" s="26">
        <v>-13279755</v>
      </c>
      <c r="X12" s="26">
        <v>-25055536</v>
      </c>
      <c r="Y12" s="106">
        <v>188.67</v>
      </c>
      <c r="Z12" s="28">
        <v>-13279755</v>
      </c>
    </row>
    <row r="13" spans="1:26" ht="13.5">
      <c r="A13" s="225" t="s">
        <v>39</v>
      </c>
      <c r="B13" s="158"/>
      <c r="C13" s="121">
        <v>-480750</v>
      </c>
      <c r="D13" s="25">
        <v>-8048580</v>
      </c>
      <c r="E13" s="26">
        <v>-8048580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v>-8048580</v>
      </c>
      <c r="X13" s="26">
        <v>8048580</v>
      </c>
      <c r="Y13" s="106">
        <v>-100</v>
      </c>
      <c r="Z13" s="28">
        <v>-8048580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>
        <v>-39300</v>
      </c>
      <c r="G14" s="26">
        <v>-3166</v>
      </c>
      <c r="H14" s="26"/>
      <c r="I14" s="26">
        <v>-42466</v>
      </c>
      <c r="J14" s="26"/>
      <c r="K14" s="26">
        <v>-14356</v>
      </c>
      <c r="L14" s="26">
        <v>-400</v>
      </c>
      <c r="M14" s="26">
        <v>-14756</v>
      </c>
      <c r="N14" s="26"/>
      <c r="O14" s="26">
        <v>-27637</v>
      </c>
      <c r="P14" s="26">
        <v>-9716</v>
      </c>
      <c r="Q14" s="26">
        <v>-37353</v>
      </c>
      <c r="R14" s="26">
        <v>-82</v>
      </c>
      <c r="S14" s="26">
        <v>-83668</v>
      </c>
      <c r="T14" s="26">
        <v>-178875</v>
      </c>
      <c r="U14" s="26">
        <v>-262625</v>
      </c>
      <c r="V14" s="26">
        <v>-357200</v>
      </c>
      <c r="W14" s="26"/>
      <c r="X14" s="26">
        <v>-357200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6572967</v>
      </c>
      <c r="D15" s="38">
        <f t="shared" si="0"/>
        <v>373542</v>
      </c>
      <c r="E15" s="39">
        <f t="shared" si="0"/>
        <v>373542</v>
      </c>
      <c r="F15" s="39">
        <f t="shared" si="0"/>
        <v>8583211</v>
      </c>
      <c r="G15" s="39">
        <f t="shared" si="0"/>
        <v>1603241</v>
      </c>
      <c r="H15" s="39">
        <f t="shared" si="0"/>
        <v>-1951760</v>
      </c>
      <c r="I15" s="39">
        <f t="shared" si="0"/>
        <v>8234692</v>
      </c>
      <c r="J15" s="39">
        <f t="shared" si="0"/>
        <v>262793</v>
      </c>
      <c r="K15" s="39">
        <f t="shared" si="0"/>
        <v>-964976</v>
      </c>
      <c r="L15" s="39">
        <f t="shared" si="0"/>
        <v>2150174</v>
      </c>
      <c r="M15" s="39">
        <f t="shared" si="0"/>
        <v>1447991</v>
      </c>
      <c r="N15" s="39">
        <f t="shared" si="0"/>
        <v>-1010200</v>
      </c>
      <c r="O15" s="39">
        <f t="shared" si="0"/>
        <v>-285882</v>
      </c>
      <c r="P15" s="39">
        <f t="shared" si="0"/>
        <v>10241054</v>
      </c>
      <c r="Q15" s="39">
        <f t="shared" si="0"/>
        <v>8944972</v>
      </c>
      <c r="R15" s="39">
        <f t="shared" si="0"/>
        <v>-4386688</v>
      </c>
      <c r="S15" s="39">
        <f t="shared" si="0"/>
        <v>-2126178</v>
      </c>
      <c r="T15" s="39">
        <f t="shared" si="0"/>
        <v>-1634186</v>
      </c>
      <c r="U15" s="39">
        <f t="shared" si="0"/>
        <v>-8147052</v>
      </c>
      <c r="V15" s="39">
        <f t="shared" si="0"/>
        <v>10480603</v>
      </c>
      <c r="W15" s="39">
        <f t="shared" si="0"/>
        <v>373542</v>
      </c>
      <c r="X15" s="39">
        <f t="shared" si="0"/>
        <v>10107061</v>
      </c>
      <c r="Y15" s="140">
        <f>+IF(W15&lt;&gt;0,+(X15/W15)*100,0)</f>
        <v>2705.736168891316</v>
      </c>
      <c r="Z15" s="40">
        <f>SUM(Z6:Z14)</f>
        <v>373542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1050000</v>
      </c>
      <c r="E20" s="125">
        <v>1050000</v>
      </c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>
        <v>1050000</v>
      </c>
      <c r="X20" s="26">
        <v>-1050000</v>
      </c>
      <c r="Y20" s="106">
        <v>-100</v>
      </c>
      <c r="Z20" s="28">
        <v>1050000</v>
      </c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-3050943</v>
      </c>
      <c r="D24" s="25">
        <v>-386671</v>
      </c>
      <c r="E24" s="26">
        <v>-386671</v>
      </c>
      <c r="F24" s="26">
        <v>-3000</v>
      </c>
      <c r="G24" s="26">
        <v>-352842</v>
      </c>
      <c r="H24" s="26">
        <v>-953443</v>
      </c>
      <c r="I24" s="26">
        <v>-1309285</v>
      </c>
      <c r="J24" s="26">
        <v>-2545957</v>
      </c>
      <c r="K24" s="26">
        <v>-162681</v>
      </c>
      <c r="L24" s="26">
        <v>-3068702</v>
      </c>
      <c r="M24" s="26">
        <v>-5777340</v>
      </c>
      <c r="N24" s="26">
        <v>-175512</v>
      </c>
      <c r="O24" s="26"/>
      <c r="P24" s="26">
        <v>-327214</v>
      </c>
      <c r="Q24" s="26">
        <v>-502726</v>
      </c>
      <c r="R24" s="26"/>
      <c r="S24" s="26">
        <v>-413797</v>
      </c>
      <c r="T24" s="26">
        <v>-2292371</v>
      </c>
      <c r="U24" s="26">
        <v>-2706168</v>
      </c>
      <c r="V24" s="26">
        <v>-10295519</v>
      </c>
      <c r="W24" s="26">
        <v>-386671</v>
      </c>
      <c r="X24" s="26">
        <v>-9908848</v>
      </c>
      <c r="Y24" s="106">
        <v>2562.6</v>
      </c>
      <c r="Z24" s="28">
        <v>-386671</v>
      </c>
    </row>
    <row r="25" spans="1:26" ht="13.5">
      <c r="A25" s="226" t="s">
        <v>193</v>
      </c>
      <c r="B25" s="227"/>
      <c r="C25" s="138">
        <f aca="true" t="shared" si="1" ref="C25:X25">SUM(C19:C24)</f>
        <v>-3050943</v>
      </c>
      <c r="D25" s="38">
        <f t="shared" si="1"/>
        <v>663329</v>
      </c>
      <c r="E25" s="39">
        <f t="shared" si="1"/>
        <v>663329</v>
      </c>
      <c r="F25" s="39">
        <f t="shared" si="1"/>
        <v>-3000</v>
      </c>
      <c r="G25" s="39">
        <f t="shared" si="1"/>
        <v>-352842</v>
      </c>
      <c r="H25" s="39">
        <f t="shared" si="1"/>
        <v>-953443</v>
      </c>
      <c r="I25" s="39">
        <f t="shared" si="1"/>
        <v>-1309285</v>
      </c>
      <c r="J25" s="39">
        <f t="shared" si="1"/>
        <v>-2545957</v>
      </c>
      <c r="K25" s="39">
        <f t="shared" si="1"/>
        <v>-162681</v>
      </c>
      <c r="L25" s="39">
        <f t="shared" si="1"/>
        <v>-3068702</v>
      </c>
      <c r="M25" s="39">
        <f t="shared" si="1"/>
        <v>-5777340</v>
      </c>
      <c r="N25" s="39">
        <f t="shared" si="1"/>
        <v>-175512</v>
      </c>
      <c r="O25" s="39">
        <f t="shared" si="1"/>
        <v>0</v>
      </c>
      <c r="P25" s="39">
        <f t="shared" si="1"/>
        <v>-327214</v>
      </c>
      <c r="Q25" s="39">
        <f t="shared" si="1"/>
        <v>-502726</v>
      </c>
      <c r="R25" s="39">
        <f t="shared" si="1"/>
        <v>0</v>
      </c>
      <c r="S25" s="39">
        <f t="shared" si="1"/>
        <v>-413797</v>
      </c>
      <c r="T25" s="39">
        <f t="shared" si="1"/>
        <v>-2292371</v>
      </c>
      <c r="U25" s="39">
        <f t="shared" si="1"/>
        <v>-2706168</v>
      </c>
      <c r="V25" s="39">
        <f t="shared" si="1"/>
        <v>-10295519</v>
      </c>
      <c r="W25" s="39">
        <f t="shared" si="1"/>
        <v>663329</v>
      </c>
      <c r="X25" s="39">
        <f t="shared" si="1"/>
        <v>-10958848</v>
      </c>
      <c r="Y25" s="140">
        <f>+IF(W25&lt;&gt;0,+(X25/W25)*100,0)</f>
        <v>-1652.0984307937692</v>
      </c>
      <c r="Z25" s="40">
        <f>SUM(Z19:Z24)</f>
        <v>663329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>
        <v>235700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-1884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-186808</v>
      </c>
      <c r="D33" s="25"/>
      <c r="E33" s="26"/>
      <c r="F33" s="26">
        <v>-12624</v>
      </c>
      <c r="G33" s="26">
        <v>-14352</v>
      </c>
      <c r="H33" s="26">
        <v>-12138</v>
      </c>
      <c r="I33" s="26">
        <v>-39114</v>
      </c>
      <c r="J33" s="26">
        <v>-12501</v>
      </c>
      <c r="K33" s="26"/>
      <c r="L33" s="26">
        <v>-14156</v>
      </c>
      <c r="M33" s="26">
        <v>-26657</v>
      </c>
      <c r="N33" s="26">
        <v>-14109</v>
      </c>
      <c r="O33" s="26">
        <v>-12701</v>
      </c>
      <c r="P33" s="26">
        <v>-12289</v>
      </c>
      <c r="Q33" s="26">
        <v>-39099</v>
      </c>
      <c r="R33" s="26"/>
      <c r="S33" s="26">
        <v>-27497</v>
      </c>
      <c r="T33" s="26">
        <v>-13417</v>
      </c>
      <c r="U33" s="26">
        <v>-40914</v>
      </c>
      <c r="V33" s="26">
        <v>-145784</v>
      </c>
      <c r="W33" s="26"/>
      <c r="X33" s="26">
        <v>-145784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47008</v>
      </c>
      <c r="D34" s="38">
        <f t="shared" si="2"/>
        <v>0</v>
      </c>
      <c r="E34" s="39">
        <f t="shared" si="2"/>
        <v>0</v>
      </c>
      <c r="F34" s="39">
        <f t="shared" si="2"/>
        <v>-12624</v>
      </c>
      <c r="G34" s="39">
        <f t="shared" si="2"/>
        <v>-14352</v>
      </c>
      <c r="H34" s="39">
        <f t="shared" si="2"/>
        <v>-12138</v>
      </c>
      <c r="I34" s="39">
        <f t="shared" si="2"/>
        <v>-39114</v>
      </c>
      <c r="J34" s="39">
        <f t="shared" si="2"/>
        <v>-12501</v>
      </c>
      <c r="K34" s="39">
        <f t="shared" si="2"/>
        <v>0</v>
      </c>
      <c r="L34" s="39">
        <f t="shared" si="2"/>
        <v>-14156</v>
      </c>
      <c r="M34" s="39">
        <f t="shared" si="2"/>
        <v>-26657</v>
      </c>
      <c r="N34" s="39">
        <f t="shared" si="2"/>
        <v>-14109</v>
      </c>
      <c r="O34" s="39">
        <f t="shared" si="2"/>
        <v>-12701</v>
      </c>
      <c r="P34" s="39">
        <f t="shared" si="2"/>
        <v>-12289</v>
      </c>
      <c r="Q34" s="39">
        <f t="shared" si="2"/>
        <v>-39099</v>
      </c>
      <c r="R34" s="39">
        <f t="shared" si="2"/>
        <v>0</v>
      </c>
      <c r="S34" s="39">
        <f t="shared" si="2"/>
        <v>-27497</v>
      </c>
      <c r="T34" s="39">
        <f t="shared" si="2"/>
        <v>-13417</v>
      </c>
      <c r="U34" s="39">
        <f t="shared" si="2"/>
        <v>-40914</v>
      </c>
      <c r="V34" s="39">
        <f t="shared" si="2"/>
        <v>-145784</v>
      </c>
      <c r="W34" s="39">
        <f t="shared" si="2"/>
        <v>0</v>
      </c>
      <c r="X34" s="39">
        <f t="shared" si="2"/>
        <v>-145784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3569032</v>
      </c>
      <c r="D36" s="65">
        <f t="shared" si="3"/>
        <v>1036871</v>
      </c>
      <c r="E36" s="66">
        <f t="shared" si="3"/>
        <v>1036871</v>
      </c>
      <c r="F36" s="66">
        <f t="shared" si="3"/>
        <v>8567587</v>
      </c>
      <c r="G36" s="66">
        <f t="shared" si="3"/>
        <v>1236047</v>
      </c>
      <c r="H36" s="66">
        <f t="shared" si="3"/>
        <v>-2917341</v>
      </c>
      <c r="I36" s="66">
        <f t="shared" si="3"/>
        <v>6886293</v>
      </c>
      <c r="J36" s="66">
        <f t="shared" si="3"/>
        <v>-2295665</v>
      </c>
      <c r="K36" s="66">
        <f t="shared" si="3"/>
        <v>-1127657</v>
      </c>
      <c r="L36" s="66">
        <f t="shared" si="3"/>
        <v>-932684</v>
      </c>
      <c r="M36" s="66">
        <f t="shared" si="3"/>
        <v>-4356006</v>
      </c>
      <c r="N36" s="66">
        <f t="shared" si="3"/>
        <v>-1199821</v>
      </c>
      <c r="O36" s="66">
        <f t="shared" si="3"/>
        <v>-298583</v>
      </c>
      <c r="P36" s="66">
        <f t="shared" si="3"/>
        <v>9901551</v>
      </c>
      <c r="Q36" s="66">
        <f t="shared" si="3"/>
        <v>8403147</v>
      </c>
      <c r="R36" s="66">
        <f t="shared" si="3"/>
        <v>-4386688</v>
      </c>
      <c r="S36" s="66">
        <f t="shared" si="3"/>
        <v>-2567472</v>
      </c>
      <c r="T36" s="66">
        <f t="shared" si="3"/>
        <v>-3939974</v>
      </c>
      <c r="U36" s="66">
        <f t="shared" si="3"/>
        <v>-10894134</v>
      </c>
      <c r="V36" s="66">
        <f t="shared" si="3"/>
        <v>39300</v>
      </c>
      <c r="W36" s="66">
        <f t="shared" si="3"/>
        <v>1036871</v>
      </c>
      <c r="X36" s="66">
        <f t="shared" si="3"/>
        <v>-997571</v>
      </c>
      <c r="Y36" s="103">
        <f>+IF(W36&lt;&gt;0,+(X36/W36)*100,0)</f>
        <v>-96.20975029680645</v>
      </c>
      <c r="Z36" s="68">
        <f>+Z15+Z25+Z34</f>
        <v>1036871</v>
      </c>
    </row>
    <row r="37" spans="1:26" ht="13.5">
      <c r="A37" s="225" t="s">
        <v>201</v>
      </c>
      <c r="B37" s="158" t="s">
        <v>95</v>
      </c>
      <c r="C37" s="119">
        <v>-160952</v>
      </c>
      <c r="D37" s="65">
        <v>-1000000</v>
      </c>
      <c r="E37" s="66">
        <v>-1000000</v>
      </c>
      <c r="F37" s="66"/>
      <c r="G37" s="66">
        <v>8567587</v>
      </c>
      <c r="H37" s="66">
        <v>9803634</v>
      </c>
      <c r="I37" s="66"/>
      <c r="J37" s="66">
        <v>6886293</v>
      </c>
      <c r="K37" s="66">
        <v>4590628</v>
      </c>
      <c r="L37" s="66">
        <v>3462971</v>
      </c>
      <c r="M37" s="66">
        <v>6886293</v>
      </c>
      <c r="N37" s="66">
        <v>2530287</v>
      </c>
      <c r="O37" s="66">
        <v>1330466</v>
      </c>
      <c r="P37" s="66">
        <v>1031883</v>
      </c>
      <c r="Q37" s="66">
        <v>2530287</v>
      </c>
      <c r="R37" s="66">
        <v>10933434</v>
      </c>
      <c r="S37" s="66">
        <v>6546746</v>
      </c>
      <c r="T37" s="66">
        <v>3979274</v>
      </c>
      <c r="U37" s="66">
        <v>10933434</v>
      </c>
      <c r="V37" s="66"/>
      <c r="W37" s="66">
        <v>-1000000</v>
      </c>
      <c r="X37" s="66">
        <v>1000000</v>
      </c>
      <c r="Y37" s="103">
        <v>-100</v>
      </c>
      <c r="Z37" s="68">
        <v>-1000000</v>
      </c>
    </row>
    <row r="38" spans="1:26" ht="13.5">
      <c r="A38" s="243" t="s">
        <v>202</v>
      </c>
      <c r="B38" s="232" t="s">
        <v>95</v>
      </c>
      <c r="C38" s="233">
        <v>3408080</v>
      </c>
      <c r="D38" s="234">
        <v>36871</v>
      </c>
      <c r="E38" s="235">
        <v>36871</v>
      </c>
      <c r="F38" s="235">
        <v>8567587</v>
      </c>
      <c r="G38" s="235">
        <v>9803634</v>
      </c>
      <c r="H38" s="235">
        <v>6886293</v>
      </c>
      <c r="I38" s="235">
        <v>6886293</v>
      </c>
      <c r="J38" s="235">
        <v>4590628</v>
      </c>
      <c r="K38" s="235">
        <v>3462971</v>
      </c>
      <c r="L38" s="235">
        <v>2530287</v>
      </c>
      <c r="M38" s="235">
        <v>2530287</v>
      </c>
      <c r="N38" s="235">
        <v>1330466</v>
      </c>
      <c r="O38" s="235">
        <v>1031883</v>
      </c>
      <c r="P38" s="235">
        <v>10933434</v>
      </c>
      <c r="Q38" s="235">
        <v>10933434</v>
      </c>
      <c r="R38" s="235">
        <v>6546746</v>
      </c>
      <c r="S38" s="235">
        <v>3979274</v>
      </c>
      <c r="T38" s="235">
        <v>39300</v>
      </c>
      <c r="U38" s="235">
        <v>39300</v>
      </c>
      <c r="V38" s="235">
        <v>39300</v>
      </c>
      <c r="W38" s="235">
        <v>36871</v>
      </c>
      <c r="X38" s="235">
        <v>2429</v>
      </c>
      <c r="Y38" s="236">
        <v>6.59</v>
      </c>
      <c r="Z38" s="237">
        <v>36871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2011-08-12T15:03:39Z</dcterms:created>
  <dcterms:modified xsi:type="dcterms:W3CDTF">2011-08-12T15:03:39Z</dcterms:modified>
  <cp:category/>
  <cp:version/>
  <cp:contentType/>
  <cp:contentStatus/>
</cp:coreProperties>
</file>