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<sst xmlns="http://schemas.openxmlformats.org/spreadsheetml/2006/main" count="497" uniqueCount="248">
  <si>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Northern Cape: Khai-Ma(NC067)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</si>
  <si>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</si>
  <si>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</si>
  <si>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</si>
  <si>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</si>
  <si>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</si>
  <si>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</si>
  <si>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</si>
  <si>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</si>
  <si>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</si>
  <si>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</si>
  <si>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</si>
  <si>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</si>
  <si>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</si>
  <si>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</si>
  <si>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</si>
  <si>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</si>
  <si>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</si>
  <si>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</si>
  <si>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</si>
  <si>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</si>
  <si>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</si>
  <si>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</si>
  <si>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</si>
  <si>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</si>
  <si>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</si>
  <si>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</si>
  <si>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</si>
  <si>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</si>
  <si>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</si>
  <si>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</si>
  <si>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</si>
  <si>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</si>
  <si>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</si>
  <si>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</si>
  <si>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</si>
  <si>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</si>
  <si>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</si>
  <si>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</si>
  <si>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</si>
  <si>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</si>
  <si>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</si>
  <si>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</si>
  <si>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</si>
  <si>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</si>
  <si>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</si>
  <si>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</si>
  <si>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</si>
  <si>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</si>
  <si>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</si>
  <si>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</si>
  <si>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</si>
  <si>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</si>
  <si>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</si>
  <si>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</si>
  <si>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</si>
  <si>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</si>
  <si>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</si>
  <si>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</si>
  <si>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</si>
  <si>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</si>
  <si>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</si>
  <si>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</si>
  <si>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</si>
  <si>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</si>
  <si>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</si>
  <si>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</si>
  <si>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</si>
  <si>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</si>
  <si>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Khai-Ma(NC067)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</si>
  <si>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</si>
  <si>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</si>
  <si>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</si>
  <si>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</si>
  <si>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</si>
  <si>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</si>
  <si>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</si>
  <si>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</si>
  <si>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</si>
  <si>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</si>
  <si>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</si>
  <si>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</si>
  <si>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</si>
  <si>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</si>
  <si>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</si>
  <si>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</si>
  <si>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</si>
  <si>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</si>
  <si>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</si>
  <si>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</si>
  <si>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</si>
  <si>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</si>
  <si>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</si>
  <si>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</si>
  <si>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</si>
  <si>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</si>
  <si>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</si>
  <si>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</si>
  <si>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</si>
  <si>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Khai-Ma(NC067)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</si>
  <si>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</si>
  <si>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</si>
  <si>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</si>
  <si>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</si>
  <si>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</si>
  <si>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</si>
  <si>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</si>
  <si>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</si>
  <si>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</si>
  <si>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</si>
  <si>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</si>
  <si>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</si>
  <si>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</si>
  <si>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</si>
  <si>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</si>
  <si>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</si>
  <si>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</si>
  <si>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</si>
  <si>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</si>
  <si>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</si>
  <si>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</si>
  <si>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</si>
  <si>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</si>
  <si>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</si>
  <si>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</si>
  <si>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</si>
  <si>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</si>
  <si>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</si>
  <si>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</si>
  <si>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</si>
  <si>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</si>
  <si>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</si>
  <si>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Northern Cape: Khai-Ma(NC067)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</si>
  <si>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</si>
  <si>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</si>
  <si>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</si>
  <si>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</si>
  <si>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</si>
  <si>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</si>
  <si>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</si>
  <si>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</si>
  <si>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</si>
  <si>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Northern Cape: Khai-Ma(NC067)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</si>
  <si>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</si>
  <si>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</si>
  <si>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</si>
  <si>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</si>
  <si>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</si>
  <si>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</si>
  <si>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</si>
  <si>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</si>
  <si>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</si>
  <si>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</si>
  <si>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</si>
  <si>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</si>
  <si>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</si>
  <si>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</si>
  <si>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</si>
  <si>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</si>
  <si>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</si>
  <si>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</si>
  <si>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</si>
  <si>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</si>
  <si>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</si>
  <si>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</si>
  <si>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</si>
  <si>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</si>
  <si>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</si>
  <si>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</si>
  <si>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</si>
  <si>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</si>
  <si>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</si>
  <si>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</si>
  <si>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</si>
  <si>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</si>
  <si>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</si>
  <si>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Khai-Ma(NC067)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</si>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</sst>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7818958</v>
      </c>
      <c r="C5" s="25">
        <v>2018630</v>
      </c>
      <c r="D5" s="26">
        <v>8508830</v>
      </c>
      <c r="E5" s="26">
        <v>8527837</v>
      </c>
      <c r="F5" s="26">
        <v>0</v>
      </c>
      <c r="G5" s="26">
        <v>0</v>
      </c>
      <c r="H5" s="26">
        <v>8527837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70998</v>
      </c>
      <c r="R5" s="26">
        <v>0</v>
      </c>
      <c r="S5" s="26">
        <v>0</v>
      </c>
      <c r="T5" s="26">
        <v>70998</v>
      </c>
      <c r="U5" s="26">
        <v>8598835</v>
      </c>
      <c r="V5" s="26">
        <v>8508830</v>
      </c>
      <c r="W5" s="26">
        <v>90005</v>
      </c>
      <c r="X5" s="27">
        <v>1.06</v>
      </c>
      <c r="Y5" s="28">
        <v>8508830</v>
      </c>
    </row>
    <row r="6" spans="1:25" ht="13.5">
      <c r="A6" s="24" t="s">
        <v>31</v>
      </c>
      <c r="B6" s="2">
        <v>9667969</v>
      </c>
      <c r="C6" s="25">
        <v>8710720</v>
      </c>
      <c r="D6" s="26">
        <v>12680190</v>
      </c>
      <c r="E6" s="26">
        <v>898770</v>
      </c>
      <c r="F6" s="26">
        <v>937355</v>
      </c>
      <c r="G6" s="26">
        <v>883578</v>
      </c>
      <c r="H6" s="26">
        <v>2719703</v>
      </c>
      <c r="I6" s="26">
        <v>936915</v>
      </c>
      <c r="J6" s="26">
        <v>998621</v>
      </c>
      <c r="K6" s="26">
        <v>969024</v>
      </c>
      <c r="L6" s="26">
        <v>2904560</v>
      </c>
      <c r="M6" s="26">
        <v>1079699</v>
      </c>
      <c r="N6" s="26">
        <v>1035874</v>
      </c>
      <c r="O6" s="26">
        <v>938866</v>
      </c>
      <c r="P6" s="26">
        <v>3054439</v>
      </c>
      <c r="Q6" s="26">
        <v>927316</v>
      </c>
      <c r="R6" s="26">
        <v>864256</v>
      </c>
      <c r="S6" s="26">
        <v>889639</v>
      </c>
      <c r="T6" s="26">
        <v>2681211</v>
      </c>
      <c r="U6" s="26">
        <v>11359913</v>
      </c>
      <c r="V6" s="26">
        <v>12680190</v>
      </c>
      <c r="W6" s="26">
        <v>-1320277</v>
      </c>
      <c r="X6" s="27">
        <v>-10.41</v>
      </c>
      <c r="Y6" s="28">
        <v>12680190</v>
      </c>
    </row>
    <row r="7" spans="1:25" ht="13.5">
      <c r="A7" s="24" t="s">
        <v>32</v>
      </c>
      <c r="B7" s="2">
        <v>243593</v>
      </c>
      <c r="C7" s="25">
        <v>170000</v>
      </c>
      <c r="D7" s="26">
        <v>300000</v>
      </c>
      <c r="E7" s="26">
        <v>29536</v>
      </c>
      <c r="F7" s="26">
        <v>47975</v>
      </c>
      <c r="G7" s="26">
        <v>45636</v>
      </c>
      <c r="H7" s="26">
        <v>123147</v>
      </c>
      <c r="I7" s="26">
        <v>0</v>
      </c>
      <c r="J7" s="26">
        <v>78581</v>
      </c>
      <c r="K7" s="26">
        <v>37343</v>
      </c>
      <c r="L7" s="26">
        <v>115924</v>
      </c>
      <c r="M7" s="26">
        <v>41971</v>
      </c>
      <c r="N7" s="26">
        <v>38115</v>
      </c>
      <c r="O7" s="26">
        <v>22806</v>
      </c>
      <c r="P7" s="26">
        <v>102892</v>
      </c>
      <c r="Q7" s="26">
        <v>30344</v>
      </c>
      <c r="R7" s="26">
        <v>28019</v>
      </c>
      <c r="S7" s="26">
        <v>23606</v>
      </c>
      <c r="T7" s="26">
        <v>81969</v>
      </c>
      <c r="U7" s="26">
        <v>423932</v>
      </c>
      <c r="V7" s="26">
        <v>300000</v>
      </c>
      <c r="W7" s="26">
        <v>123932</v>
      </c>
      <c r="X7" s="27">
        <v>41.31</v>
      </c>
      <c r="Y7" s="28">
        <v>300000</v>
      </c>
    </row>
    <row r="8" spans="1:25" ht="13.5">
      <c r="A8" s="24" t="s">
        <v>33</v>
      </c>
      <c r="B8" s="2">
        <v>10221289</v>
      </c>
      <c r="C8" s="25">
        <v>23243920</v>
      </c>
      <c r="D8" s="26">
        <v>27682920</v>
      </c>
      <c r="E8" s="26">
        <v>0</v>
      </c>
      <c r="F8" s="26">
        <v>2982284</v>
      </c>
      <c r="G8" s="26">
        <v>1709842</v>
      </c>
      <c r="H8" s="26">
        <v>4692126</v>
      </c>
      <c r="I8" s="26">
        <v>169424</v>
      </c>
      <c r="J8" s="26">
        <v>114940</v>
      </c>
      <c r="K8" s="26">
        <v>1361875</v>
      </c>
      <c r="L8" s="26">
        <v>1646239</v>
      </c>
      <c r="M8" s="26">
        <v>193394</v>
      </c>
      <c r="N8" s="26">
        <v>5467256</v>
      </c>
      <c r="O8" s="26">
        <v>3302008</v>
      </c>
      <c r="P8" s="26">
        <v>8962658</v>
      </c>
      <c r="Q8" s="26">
        <v>1360135</v>
      </c>
      <c r="R8" s="26">
        <v>1167478</v>
      </c>
      <c r="S8" s="26">
        <v>2823714</v>
      </c>
      <c r="T8" s="26">
        <v>5351327</v>
      </c>
      <c r="U8" s="26">
        <v>20652350</v>
      </c>
      <c r="V8" s="26">
        <v>27682920</v>
      </c>
      <c r="W8" s="26">
        <v>-7030570</v>
      </c>
      <c r="X8" s="27">
        <v>-25.4</v>
      </c>
      <c r="Y8" s="28">
        <v>27682920</v>
      </c>
    </row>
    <row r="9" spans="1:25" ht="13.5">
      <c r="A9" s="24" t="s">
        <v>34</v>
      </c>
      <c r="B9" s="2">
        <v>-9663152</v>
      </c>
      <c r="C9" s="25">
        <v>799700</v>
      </c>
      <c r="D9" s="26">
        <v>-10170570</v>
      </c>
      <c r="E9" s="26">
        <v>-7058463</v>
      </c>
      <c r="F9" s="26">
        <v>-250444</v>
      </c>
      <c r="G9" s="26">
        <v>-241972</v>
      </c>
      <c r="H9" s="26">
        <v>-7550879</v>
      </c>
      <c r="I9" s="26">
        <v>-243801</v>
      </c>
      <c r="J9" s="26">
        <v>-255334</v>
      </c>
      <c r="K9" s="26">
        <v>-230963</v>
      </c>
      <c r="L9" s="26">
        <v>-730098</v>
      </c>
      <c r="M9" s="26">
        <v>-255388</v>
      </c>
      <c r="N9" s="26">
        <v>-297417</v>
      </c>
      <c r="O9" s="26">
        <v>-185621</v>
      </c>
      <c r="P9" s="26">
        <v>-738426</v>
      </c>
      <c r="Q9" s="26">
        <v>-262612</v>
      </c>
      <c r="R9" s="26">
        <v>-221698</v>
      </c>
      <c r="S9" s="26">
        <v>825792</v>
      </c>
      <c r="T9" s="26">
        <v>341482</v>
      </c>
      <c r="U9" s="26">
        <v>-8677921</v>
      </c>
      <c r="V9" s="26">
        <v>-10170570</v>
      </c>
      <c r="W9" s="26">
        <v>1492649</v>
      </c>
      <c r="X9" s="27">
        <v>-14.68</v>
      </c>
      <c r="Y9" s="28">
        <v>-10170570</v>
      </c>
    </row>
    <row r="10" spans="1:25" ht="25.5">
      <c r="A10" s="29" t="s">
        <v>212</v>
      </c>
      <c r="B10" s="30">
        <f>SUM(B5:B9)</f>
        <v>18288657</v>
      </c>
      <c r="C10" s="31">
        <f aca="true" t="shared" si="0" ref="C10:Y10">SUM(C5:C9)</f>
        <v>34942970</v>
      </c>
      <c r="D10" s="32">
        <f t="shared" si="0"/>
        <v>39001370</v>
      </c>
      <c r="E10" s="32">
        <f t="shared" si="0"/>
        <v>2397680</v>
      </c>
      <c r="F10" s="32">
        <f t="shared" si="0"/>
        <v>3717170</v>
      </c>
      <c r="G10" s="32">
        <f t="shared" si="0"/>
        <v>2397084</v>
      </c>
      <c r="H10" s="32">
        <f t="shared" si="0"/>
        <v>8511934</v>
      </c>
      <c r="I10" s="32">
        <f t="shared" si="0"/>
        <v>862538</v>
      </c>
      <c r="J10" s="32">
        <f t="shared" si="0"/>
        <v>936808</v>
      </c>
      <c r="K10" s="32">
        <f t="shared" si="0"/>
        <v>2137279</v>
      </c>
      <c r="L10" s="32">
        <f t="shared" si="0"/>
        <v>3936625</v>
      </c>
      <c r="M10" s="32">
        <f t="shared" si="0"/>
        <v>1059676</v>
      </c>
      <c r="N10" s="32">
        <f t="shared" si="0"/>
        <v>6243828</v>
      </c>
      <c r="O10" s="32">
        <f t="shared" si="0"/>
        <v>4078059</v>
      </c>
      <c r="P10" s="32">
        <f t="shared" si="0"/>
        <v>11381563</v>
      </c>
      <c r="Q10" s="32">
        <f t="shared" si="0"/>
        <v>2126181</v>
      </c>
      <c r="R10" s="32">
        <f t="shared" si="0"/>
        <v>1838055</v>
      </c>
      <c r="S10" s="32">
        <f t="shared" si="0"/>
        <v>4562751</v>
      </c>
      <c r="T10" s="32">
        <f t="shared" si="0"/>
        <v>8526987</v>
      </c>
      <c r="U10" s="32">
        <f t="shared" si="0"/>
        <v>32357109</v>
      </c>
      <c r="V10" s="32">
        <f t="shared" si="0"/>
        <v>39001370</v>
      </c>
      <c r="W10" s="32">
        <f t="shared" si="0"/>
        <v>-6644261</v>
      </c>
      <c r="X10" s="33">
        <f>+IF(V10&lt;&gt;0,(W10/V10)*100,0)</f>
        <v>-17.03596822368035</v>
      </c>
      <c r="Y10" s="34">
        <f t="shared" si="0"/>
        <v>39001370</v>
      </c>
    </row>
    <row r="11" spans="1:25" ht="13.5">
      <c r="A11" s="24" t="s">
        <v>36</v>
      </c>
      <c r="B11" s="2">
        <v>5063882</v>
      </c>
      <c r="C11" s="25">
        <v>8080560</v>
      </c>
      <c r="D11" s="26">
        <v>6341240</v>
      </c>
      <c r="E11" s="26">
        <v>407097</v>
      </c>
      <c r="F11" s="26">
        <v>394844</v>
      </c>
      <c r="G11" s="26">
        <v>476198</v>
      </c>
      <c r="H11" s="26">
        <v>1278139</v>
      </c>
      <c r="I11" s="26">
        <v>425682</v>
      </c>
      <c r="J11" s="26">
        <v>491555</v>
      </c>
      <c r="K11" s="26">
        <v>471161</v>
      </c>
      <c r="L11" s="26">
        <v>1388398</v>
      </c>
      <c r="M11" s="26">
        <v>476322</v>
      </c>
      <c r="N11" s="26">
        <v>496235</v>
      </c>
      <c r="O11" s="26">
        <v>517957</v>
      </c>
      <c r="P11" s="26">
        <v>1490514</v>
      </c>
      <c r="Q11" s="26">
        <v>533383</v>
      </c>
      <c r="R11" s="26">
        <v>512392</v>
      </c>
      <c r="S11" s="26">
        <v>540398</v>
      </c>
      <c r="T11" s="26">
        <v>1586173</v>
      </c>
      <c r="U11" s="26">
        <v>5743224</v>
      </c>
      <c r="V11" s="26">
        <v>6341240</v>
      </c>
      <c r="W11" s="26">
        <v>-598016</v>
      </c>
      <c r="X11" s="27">
        <v>-9.43</v>
      </c>
      <c r="Y11" s="28">
        <v>6341240</v>
      </c>
    </row>
    <row r="12" spans="1:25" ht="13.5">
      <c r="A12" s="24" t="s">
        <v>37</v>
      </c>
      <c r="B12" s="2">
        <v>1421457</v>
      </c>
      <c r="C12" s="25">
        <v>1538310</v>
      </c>
      <c r="D12" s="26">
        <v>1523510</v>
      </c>
      <c r="E12" s="26">
        <v>114842</v>
      </c>
      <c r="F12" s="26">
        <v>114842</v>
      </c>
      <c r="G12" s="26">
        <v>114842</v>
      </c>
      <c r="H12" s="26">
        <v>344526</v>
      </c>
      <c r="I12" s="26">
        <v>114842</v>
      </c>
      <c r="J12" s="26">
        <v>114842</v>
      </c>
      <c r="K12" s="26">
        <v>121119</v>
      </c>
      <c r="L12" s="26">
        <v>350803</v>
      </c>
      <c r="M12" s="26">
        <v>121119</v>
      </c>
      <c r="N12" s="26">
        <v>121119</v>
      </c>
      <c r="O12" s="26">
        <v>121119</v>
      </c>
      <c r="P12" s="26">
        <v>363357</v>
      </c>
      <c r="Q12" s="26">
        <v>121119</v>
      </c>
      <c r="R12" s="26">
        <v>87693</v>
      </c>
      <c r="S12" s="26">
        <v>131512</v>
      </c>
      <c r="T12" s="26">
        <v>340324</v>
      </c>
      <c r="U12" s="26">
        <v>1399010</v>
      </c>
      <c r="V12" s="26">
        <v>1523510</v>
      </c>
      <c r="W12" s="26">
        <v>-124500</v>
      </c>
      <c r="X12" s="27">
        <v>-8.17</v>
      </c>
      <c r="Y12" s="28">
        <v>1523510</v>
      </c>
    </row>
    <row r="13" spans="1:25" ht="13.5">
      <c r="A13" s="24" t="s">
        <v>213</v>
      </c>
      <c r="B13" s="2">
        <v>1443693</v>
      </c>
      <c r="C13" s="25">
        <v>1446550</v>
      </c>
      <c r="D13" s="26">
        <v>1495650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1209243</v>
      </c>
      <c r="S13" s="26">
        <v>165068</v>
      </c>
      <c r="T13" s="26">
        <v>1374311</v>
      </c>
      <c r="U13" s="26">
        <v>1374311</v>
      </c>
      <c r="V13" s="26">
        <v>1495650</v>
      </c>
      <c r="W13" s="26">
        <v>-121339</v>
      </c>
      <c r="X13" s="27">
        <v>-8.11</v>
      </c>
      <c r="Y13" s="28">
        <v>1495650</v>
      </c>
    </row>
    <row r="14" spans="1:25" ht="13.5">
      <c r="A14" s="24" t="s">
        <v>39</v>
      </c>
      <c r="B14" s="2">
        <v>159579</v>
      </c>
      <c r="C14" s="25">
        <v>561820</v>
      </c>
      <c r="D14" s="26">
        <v>40100</v>
      </c>
      <c r="E14" s="26">
        <v>0</v>
      </c>
      <c r="F14" s="26">
        <v>7931</v>
      </c>
      <c r="G14" s="26">
        <v>0</v>
      </c>
      <c r="H14" s="26">
        <v>7931</v>
      </c>
      <c r="I14" s="26">
        <v>0</v>
      </c>
      <c r="J14" s="26">
        <v>0</v>
      </c>
      <c r="K14" s="26">
        <v>20277</v>
      </c>
      <c r="L14" s="26">
        <v>20277</v>
      </c>
      <c r="M14" s="26">
        <v>2999</v>
      </c>
      <c r="N14" s="26">
        <v>0</v>
      </c>
      <c r="O14" s="26">
        <v>4739</v>
      </c>
      <c r="P14" s="26">
        <v>7738</v>
      </c>
      <c r="Q14" s="26">
        <v>2288</v>
      </c>
      <c r="R14" s="26">
        <v>0</v>
      </c>
      <c r="S14" s="26">
        <v>7510</v>
      </c>
      <c r="T14" s="26">
        <v>9798</v>
      </c>
      <c r="U14" s="26">
        <v>45744</v>
      </c>
      <c r="V14" s="26">
        <v>40100</v>
      </c>
      <c r="W14" s="26">
        <v>5644</v>
      </c>
      <c r="X14" s="27">
        <v>14.07</v>
      </c>
      <c r="Y14" s="28">
        <v>40100</v>
      </c>
    </row>
    <row r="15" spans="1:25" ht="13.5">
      <c r="A15" s="24" t="s">
        <v>40</v>
      </c>
      <c r="B15" s="2">
        <v>3163904</v>
      </c>
      <c r="C15" s="25">
        <v>4255000</v>
      </c>
      <c r="D15" s="26">
        <v>4085000</v>
      </c>
      <c r="E15" s="26">
        <v>0</v>
      </c>
      <c r="F15" s="26">
        <v>620916</v>
      </c>
      <c r="G15" s="26">
        <v>439886</v>
      </c>
      <c r="H15" s="26">
        <v>1060802</v>
      </c>
      <c r="I15" s="26">
        <v>0</v>
      </c>
      <c r="J15" s="26">
        <v>289222</v>
      </c>
      <c r="K15" s="26">
        <v>298196</v>
      </c>
      <c r="L15" s="26">
        <v>587418</v>
      </c>
      <c r="M15" s="26">
        <v>665879</v>
      </c>
      <c r="N15" s="26">
        <v>0</v>
      </c>
      <c r="O15" s="26">
        <v>628432</v>
      </c>
      <c r="P15" s="26">
        <v>1294311</v>
      </c>
      <c r="Q15" s="26">
        <v>111755</v>
      </c>
      <c r="R15" s="26">
        <v>372724</v>
      </c>
      <c r="S15" s="26">
        <v>0</v>
      </c>
      <c r="T15" s="26">
        <v>484479</v>
      </c>
      <c r="U15" s="26">
        <v>3427010</v>
      </c>
      <c r="V15" s="26">
        <v>4085000</v>
      </c>
      <c r="W15" s="26">
        <v>-657990</v>
      </c>
      <c r="X15" s="27">
        <v>-16.11</v>
      </c>
      <c r="Y15" s="28">
        <v>4085000</v>
      </c>
    </row>
    <row r="16" spans="1:25" ht="13.5">
      <c r="A16" s="35" t="s">
        <v>41</v>
      </c>
      <c r="B16" s="2">
        <v>0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7">
        <v>0</v>
      </c>
      <c r="Y16" s="28">
        <v>0</v>
      </c>
    </row>
    <row r="17" spans="1:25" ht="13.5">
      <c r="A17" s="24" t="s">
        <v>42</v>
      </c>
      <c r="B17" s="2">
        <v>10591831</v>
      </c>
      <c r="C17" s="25">
        <v>19489990</v>
      </c>
      <c r="D17" s="26">
        <v>25933130</v>
      </c>
      <c r="E17" s="26">
        <v>394814</v>
      </c>
      <c r="F17" s="26">
        <v>461454</v>
      </c>
      <c r="G17" s="26">
        <v>884517</v>
      </c>
      <c r="H17" s="26">
        <v>1740785</v>
      </c>
      <c r="I17" s="26">
        <v>478525</v>
      </c>
      <c r="J17" s="26">
        <v>656581</v>
      </c>
      <c r="K17" s="26">
        <v>1027443</v>
      </c>
      <c r="L17" s="26">
        <v>2162549</v>
      </c>
      <c r="M17" s="26">
        <v>856041</v>
      </c>
      <c r="N17" s="26">
        <v>2686869</v>
      </c>
      <c r="O17" s="26">
        <v>3061518</v>
      </c>
      <c r="P17" s="26">
        <v>6604428</v>
      </c>
      <c r="Q17" s="26">
        <v>1135260</v>
      </c>
      <c r="R17" s="26">
        <v>1500000</v>
      </c>
      <c r="S17" s="26">
        <v>2297912</v>
      </c>
      <c r="T17" s="26">
        <v>4933172</v>
      </c>
      <c r="U17" s="26">
        <v>15440934</v>
      </c>
      <c r="V17" s="26">
        <v>25933130</v>
      </c>
      <c r="W17" s="26">
        <v>-10492196</v>
      </c>
      <c r="X17" s="27">
        <v>-40.46</v>
      </c>
      <c r="Y17" s="28">
        <v>25933130</v>
      </c>
    </row>
    <row r="18" spans="1:25" ht="13.5">
      <c r="A18" s="36" t="s">
        <v>43</v>
      </c>
      <c r="B18" s="37">
        <f>SUM(B11:B17)</f>
        <v>21844346</v>
      </c>
      <c r="C18" s="38">
        <f aca="true" t="shared" si="1" ref="C18:Y18">SUM(C11:C17)</f>
        <v>35372230</v>
      </c>
      <c r="D18" s="39">
        <f t="shared" si="1"/>
        <v>39418630</v>
      </c>
      <c r="E18" s="39">
        <f t="shared" si="1"/>
        <v>916753</v>
      </c>
      <c r="F18" s="39">
        <f t="shared" si="1"/>
        <v>1599987</v>
      </c>
      <c r="G18" s="39">
        <f t="shared" si="1"/>
        <v>1915443</v>
      </c>
      <c r="H18" s="39">
        <f t="shared" si="1"/>
        <v>4432183</v>
      </c>
      <c r="I18" s="39">
        <f t="shared" si="1"/>
        <v>1019049</v>
      </c>
      <c r="J18" s="39">
        <f t="shared" si="1"/>
        <v>1552200</v>
      </c>
      <c r="K18" s="39">
        <f t="shared" si="1"/>
        <v>1938196</v>
      </c>
      <c r="L18" s="39">
        <f t="shared" si="1"/>
        <v>4509445</v>
      </c>
      <c r="M18" s="39">
        <f t="shared" si="1"/>
        <v>2122360</v>
      </c>
      <c r="N18" s="39">
        <f t="shared" si="1"/>
        <v>3304223</v>
      </c>
      <c r="O18" s="39">
        <f t="shared" si="1"/>
        <v>4333765</v>
      </c>
      <c r="P18" s="39">
        <f t="shared" si="1"/>
        <v>9760348</v>
      </c>
      <c r="Q18" s="39">
        <f t="shared" si="1"/>
        <v>1903805</v>
      </c>
      <c r="R18" s="39">
        <f t="shared" si="1"/>
        <v>3682052</v>
      </c>
      <c r="S18" s="39">
        <f t="shared" si="1"/>
        <v>3142400</v>
      </c>
      <c r="T18" s="39">
        <f t="shared" si="1"/>
        <v>8728257</v>
      </c>
      <c r="U18" s="39">
        <f t="shared" si="1"/>
        <v>27430233</v>
      </c>
      <c r="V18" s="39">
        <f t="shared" si="1"/>
        <v>39418630</v>
      </c>
      <c r="W18" s="39">
        <f t="shared" si="1"/>
        <v>-11988397</v>
      </c>
      <c r="X18" s="33">
        <f>+IF(V18&lt;&gt;0,(W18/V18)*100,0)</f>
        <v>-30.41302297923596</v>
      </c>
      <c r="Y18" s="40">
        <f t="shared" si="1"/>
        <v>39418630</v>
      </c>
    </row>
    <row r="19" spans="1:25" ht="13.5">
      <c r="A19" s="36" t="s">
        <v>44</v>
      </c>
      <c r="B19" s="41">
        <f>+B10-B18</f>
        <v>-3555689</v>
      </c>
      <c r="C19" s="42">
        <f aca="true" t="shared" si="2" ref="C19:Y19">+C10-C18</f>
        <v>-429260</v>
      </c>
      <c r="D19" s="43">
        <f t="shared" si="2"/>
        <v>-417260</v>
      </c>
      <c r="E19" s="43">
        <f t="shared" si="2"/>
        <v>1480927</v>
      </c>
      <c r="F19" s="43">
        <f t="shared" si="2"/>
        <v>2117183</v>
      </c>
      <c r="G19" s="43">
        <f t="shared" si="2"/>
        <v>481641</v>
      </c>
      <c r="H19" s="43">
        <f t="shared" si="2"/>
        <v>4079751</v>
      </c>
      <c r="I19" s="43">
        <f t="shared" si="2"/>
        <v>-156511</v>
      </c>
      <c r="J19" s="43">
        <f t="shared" si="2"/>
        <v>-615392</v>
      </c>
      <c r="K19" s="43">
        <f t="shared" si="2"/>
        <v>199083</v>
      </c>
      <c r="L19" s="43">
        <f t="shared" si="2"/>
        <v>-572820</v>
      </c>
      <c r="M19" s="43">
        <f t="shared" si="2"/>
        <v>-1062684</v>
      </c>
      <c r="N19" s="43">
        <f t="shared" si="2"/>
        <v>2939605</v>
      </c>
      <c r="O19" s="43">
        <f t="shared" si="2"/>
        <v>-255706</v>
      </c>
      <c r="P19" s="43">
        <f t="shared" si="2"/>
        <v>1621215</v>
      </c>
      <c r="Q19" s="43">
        <f t="shared" si="2"/>
        <v>222376</v>
      </c>
      <c r="R19" s="43">
        <f t="shared" si="2"/>
        <v>-1843997</v>
      </c>
      <c r="S19" s="43">
        <f t="shared" si="2"/>
        <v>1420351</v>
      </c>
      <c r="T19" s="43">
        <f t="shared" si="2"/>
        <v>-201270</v>
      </c>
      <c r="U19" s="43">
        <f t="shared" si="2"/>
        <v>4926876</v>
      </c>
      <c r="V19" s="43">
        <f>IF(D10=D18,0,V10-V18)</f>
        <v>-417260</v>
      </c>
      <c r="W19" s="43">
        <f t="shared" si="2"/>
        <v>5344136</v>
      </c>
      <c r="X19" s="44">
        <f>+IF(V19&lt;&gt;0,(W19/V19)*100,0)</f>
        <v>-1280.7688251929253</v>
      </c>
      <c r="Y19" s="45">
        <f t="shared" si="2"/>
        <v>-417260</v>
      </c>
    </row>
    <row r="20" spans="1:25" ht="13.5">
      <c r="A20" s="24" t="s">
        <v>45</v>
      </c>
      <c r="B20" s="2">
        <v>1835576</v>
      </c>
      <c r="C20" s="25">
        <v>12138000</v>
      </c>
      <c r="D20" s="26">
        <v>18824500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7748494</v>
      </c>
      <c r="S20" s="26">
        <v>1071162</v>
      </c>
      <c r="T20" s="26">
        <v>8819656</v>
      </c>
      <c r="U20" s="26">
        <v>8819656</v>
      </c>
      <c r="V20" s="26">
        <v>18824500</v>
      </c>
      <c r="W20" s="26">
        <v>-10004844</v>
      </c>
      <c r="X20" s="27">
        <v>-53.15</v>
      </c>
      <c r="Y20" s="28">
        <v>18824500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-1720113</v>
      </c>
      <c r="C22" s="53">
        <f aca="true" t="shared" si="3" ref="C22:Y22">SUM(C19:C21)</f>
        <v>11708740</v>
      </c>
      <c r="D22" s="54">
        <f t="shared" si="3"/>
        <v>18407240</v>
      </c>
      <c r="E22" s="54">
        <f t="shared" si="3"/>
        <v>1480927</v>
      </c>
      <c r="F22" s="54">
        <f t="shared" si="3"/>
        <v>2117183</v>
      </c>
      <c r="G22" s="54">
        <f t="shared" si="3"/>
        <v>481641</v>
      </c>
      <c r="H22" s="54">
        <f t="shared" si="3"/>
        <v>4079751</v>
      </c>
      <c r="I22" s="54">
        <f t="shared" si="3"/>
        <v>-156511</v>
      </c>
      <c r="J22" s="54">
        <f t="shared" si="3"/>
        <v>-615392</v>
      </c>
      <c r="K22" s="54">
        <f t="shared" si="3"/>
        <v>199083</v>
      </c>
      <c r="L22" s="54">
        <f t="shared" si="3"/>
        <v>-572820</v>
      </c>
      <c r="M22" s="54">
        <f t="shared" si="3"/>
        <v>-1062684</v>
      </c>
      <c r="N22" s="54">
        <f t="shared" si="3"/>
        <v>2939605</v>
      </c>
      <c r="O22" s="54">
        <f t="shared" si="3"/>
        <v>-255706</v>
      </c>
      <c r="P22" s="54">
        <f t="shared" si="3"/>
        <v>1621215</v>
      </c>
      <c r="Q22" s="54">
        <f t="shared" si="3"/>
        <v>222376</v>
      </c>
      <c r="R22" s="54">
        <f t="shared" si="3"/>
        <v>5904497</v>
      </c>
      <c r="S22" s="54">
        <f t="shared" si="3"/>
        <v>2491513</v>
      </c>
      <c r="T22" s="54">
        <f t="shared" si="3"/>
        <v>8618386</v>
      </c>
      <c r="U22" s="54">
        <f t="shared" si="3"/>
        <v>13746532</v>
      </c>
      <c r="V22" s="54">
        <f t="shared" si="3"/>
        <v>18407240</v>
      </c>
      <c r="W22" s="54">
        <f t="shared" si="3"/>
        <v>-4660708</v>
      </c>
      <c r="X22" s="55">
        <f>+IF(V22&lt;&gt;0,(W22/V22)*100,0)</f>
        <v>-25.31997192409074</v>
      </c>
      <c r="Y22" s="56">
        <f t="shared" si="3"/>
        <v>18407240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-1720113</v>
      </c>
      <c r="C24" s="42">
        <f aca="true" t="shared" si="4" ref="C24:Y24">SUM(C22:C23)</f>
        <v>11708740</v>
      </c>
      <c r="D24" s="43">
        <f t="shared" si="4"/>
        <v>18407240</v>
      </c>
      <c r="E24" s="43">
        <f t="shared" si="4"/>
        <v>1480927</v>
      </c>
      <c r="F24" s="43">
        <f t="shared" si="4"/>
        <v>2117183</v>
      </c>
      <c r="G24" s="43">
        <f t="shared" si="4"/>
        <v>481641</v>
      </c>
      <c r="H24" s="43">
        <f t="shared" si="4"/>
        <v>4079751</v>
      </c>
      <c r="I24" s="43">
        <f t="shared" si="4"/>
        <v>-156511</v>
      </c>
      <c r="J24" s="43">
        <f t="shared" si="4"/>
        <v>-615392</v>
      </c>
      <c r="K24" s="43">
        <f t="shared" si="4"/>
        <v>199083</v>
      </c>
      <c r="L24" s="43">
        <f t="shared" si="4"/>
        <v>-572820</v>
      </c>
      <c r="M24" s="43">
        <f t="shared" si="4"/>
        <v>-1062684</v>
      </c>
      <c r="N24" s="43">
        <f t="shared" si="4"/>
        <v>2939605</v>
      </c>
      <c r="O24" s="43">
        <f t="shared" si="4"/>
        <v>-255706</v>
      </c>
      <c r="P24" s="43">
        <f t="shared" si="4"/>
        <v>1621215</v>
      </c>
      <c r="Q24" s="43">
        <f t="shared" si="4"/>
        <v>222376</v>
      </c>
      <c r="R24" s="43">
        <f t="shared" si="4"/>
        <v>5904497</v>
      </c>
      <c r="S24" s="43">
        <f t="shared" si="4"/>
        <v>2491513</v>
      </c>
      <c r="T24" s="43">
        <f t="shared" si="4"/>
        <v>8618386</v>
      </c>
      <c r="U24" s="43">
        <f t="shared" si="4"/>
        <v>13746532</v>
      </c>
      <c r="V24" s="43">
        <f t="shared" si="4"/>
        <v>18407240</v>
      </c>
      <c r="W24" s="43">
        <f t="shared" si="4"/>
        <v>-4660708</v>
      </c>
      <c r="X24" s="44">
        <f>+IF(V24&lt;&gt;0,(W24/V24)*100,0)</f>
        <v>-25.31997192409074</v>
      </c>
      <c r="Y24" s="45">
        <f t="shared" si="4"/>
        <v>18407240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1842821</v>
      </c>
      <c r="C27" s="65">
        <v>12138000</v>
      </c>
      <c r="D27" s="66">
        <v>12138000</v>
      </c>
      <c r="E27" s="66">
        <v>151085</v>
      </c>
      <c r="F27" s="66">
        <v>162408</v>
      </c>
      <c r="G27" s="66">
        <v>441222</v>
      </c>
      <c r="H27" s="66">
        <v>754715</v>
      </c>
      <c r="I27" s="66">
        <v>0</v>
      </c>
      <c r="J27" s="66">
        <v>119103</v>
      </c>
      <c r="K27" s="66">
        <v>124763</v>
      </c>
      <c r="L27" s="66">
        <v>243866</v>
      </c>
      <c r="M27" s="66">
        <v>491993</v>
      </c>
      <c r="N27" s="66">
        <v>33794</v>
      </c>
      <c r="O27" s="66">
        <v>5263990</v>
      </c>
      <c r="P27" s="66">
        <v>5789777</v>
      </c>
      <c r="Q27" s="66">
        <v>497040</v>
      </c>
      <c r="R27" s="66">
        <v>691331</v>
      </c>
      <c r="S27" s="66">
        <v>3305027</v>
      </c>
      <c r="T27" s="66">
        <v>4493398</v>
      </c>
      <c r="U27" s="66">
        <v>11281756</v>
      </c>
      <c r="V27" s="66">
        <v>12138000</v>
      </c>
      <c r="W27" s="66">
        <v>-856244</v>
      </c>
      <c r="X27" s="67">
        <v>-7.05</v>
      </c>
      <c r="Y27" s="68">
        <v>12138000</v>
      </c>
    </row>
    <row r="28" spans="1:25" ht="13.5">
      <c r="A28" s="69" t="s">
        <v>45</v>
      </c>
      <c r="B28" s="2">
        <v>1835577</v>
      </c>
      <c r="C28" s="25">
        <v>12138000</v>
      </c>
      <c r="D28" s="26">
        <v>12138000</v>
      </c>
      <c r="E28" s="26">
        <v>151085</v>
      </c>
      <c r="F28" s="26">
        <v>162408</v>
      </c>
      <c r="G28" s="26">
        <v>439183</v>
      </c>
      <c r="H28" s="26">
        <v>752676</v>
      </c>
      <c r="I28" s="26">
        <v>0</v>
      </c>
      <c r="J28" s="26">
        <v>119103</v>
      </c>
      <c r="K28" s="26">
        <v>124763</v>
      </c>
      <c r="L28" s="26">
        <v>243866</v>
      </c>
      <c r="M28" s="26">
        <v>491993</v>
      </c>
      <c r="N28" s="26">
        <v>33794</v>
      </c>
      <c r="O28" s="26">
        <v>5252895</v>
      </c>
      <c r="P28" s="26">
        <v>5778682</v>
      </c>
      <c r="Q28" s="26">
        <v>496039</v>
      </c>
      <c r="R28" s="26">
        <v>691331</v>
      </c>
      <c r="S28" s="26">
        <v>3105413</v>
      </c>
      <c r="T28" s="26">
        <v>4292783</v>
      </c>
      <c r="U28" s="26">
        <v>11068007</v>
      </c>
      <c r="V28" s="26">
        <v>12138000</v>
      </c>
      <c r="W28" s="26">
        <v>-1069993</v>
      </c>
      <c r="X28" s="27">
        <v>-8.82</v>
      </c>
      <c r="Y28" s="28">
        <v>12138000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2039</v>
      </c>
      <c r="H29" s="26">
        <v>2039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174045</v>
      </c>
      <c r="T29" s="26">
        <v>174045</v>
      </c>
      <c r="U29" s="26">
        <v>176084</v>
      </c>
      <c r="V29" s="26">
        <v>0</v>
      </c>
      <c r="W29" s="26">
        <v>176084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7244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11095</v>
      </c>
      <c r="P31" s="26">
        <v>11095</v>
      </c>
      <c r="Q31" s="26">
        <v>0</v>
      </c>
      <c r="R31" s="26">
        <v>0</v>
      </c>
      <c r="S31" s="26">
        <v>25569</v>
      </c>
      <c r="T31" s="26">
        <v>25569</v>
      </c>
      <c r="U31" s="26">
        <v>36664</v>
      </c>
      <c r="V31" s="26">
        <v>0</v>
      </c>
      <c r="W31" s="26">
        <v>36664</v>
      </c>
      <c r="X31" s="27">
        <v>0</v>
      </c>
      <c r="Y31" s="28">
        <v>0</v>
      </c>
    </row>
    <row r="32" spans="1:25" ht="13.5">
      <c r="A32" s="36" t="s">
        <v>53</v>
      </c>
      <c r="B32" s="3">
        <f>SUM(B28:B31)</f>
        <v>1842821</v>
      </c>
      <c r="C32" s="65">
        <f aca="true" t="shared" si="5" ref="C32:Y32">SUM(C28:C31)</f>
        <v>12138000</v>
      </c>
      <c r="D32" s="66">
        <f t="shared" si="5"/>
        <v>12138000</v>
      </c>
      <c r="E32" s="66">
        <f t="shared" si="5"/>
        <v>151085</v>
      </c>
      <c r="F32" s="66">
        <f t="shared" si="5"/>
        <v>162408</v>
      </c>
      <c r="G32" s="66">
        <f t="shared" si="5"/>
        <v>441222</v>
      </c>
      <c r="H32" s="66">
        <f t="shared" si="5"/>
        <v>754715</v>
      </c>
      <c r="I32" s="66">
        <f t="shared" si="5"/>
        <v>0</v>
      </c>
      <c r="J32" s="66">
        <f t="shared" si="5"/>
        <v>119103</v>
      </c>
      <c r="K32" s="66">
        <f t="shared" si="5"/>
        <v>124763</v>
      </c>
      <c r="L32" s="66">
        <f t="shared" si="5"/>
        <v>243866</v>
      </c>
      <c r="M32" s="66">
        <f t="shared" si="5"/>
        <v>491993</v>
      </c>
      <c r="N32" s="66">
        <f t="shared" si="5"/>
        <v>33794</v>
      </c>
      <c r="O32" s="66">
        <f t="shared" si="5"/>
        <v>5263990</v>
      </c>
      <c r="P32" s="66">
        <f t="shared" si="5"/>
        <v>5789777</v>
      </c>
      <c r="Q32" s="66">
        <f t="shared" si="5"/>
        <v>496039</v>
      </c>
      <c r="R32" s="66">
        <f t="shared" si="5"/>
        <v>691331</v>
      </c>
      <c r="S32" s="66">
        <f t="shared" si="5"/>
        <v>3305027</v>
      </c>
      <c r="T32" s="66">
        <f t="shared" si="5"/>
        <v>4492397</v>
      </c>
      <c r="U32" s="66">
        <f t="shared" si="5"/>
        <v>11280755</v>
      </c>
      <c r="V32" s="66">
        <f t="shared" si="5"/>
        <v>12138000</v>
      </c>
      <c r="W32" s="66">
        <f t="shared" si="5"/>
        <v>-857245</v>
      </c>
      <c r="X32" s="67">
        <f>+IF(V32&lt;&gt;0,(W32/V32)*100,0)</f>
        <v>-7.062489701763059</v>
      </c>
      <c r="Y32" s="68">
        <f t="shared" si="5"/>
        <v>12138000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11658126</v>
      </c>
      <c r="C35" s="25">
        <v>9473000</v>
      </c>
      <c r="D35" s="26">
        <v>9473000</v>
      </c>
      <c r="E35" s="26">
        <v>18679164</v>
      </c>
      <c r="F35" s="26">
        <v>19474409</v>
      </c>
      <c r="G35" s="26">
        <v>16558478</v>
      </c>
      <c r="H35" s="26">
        <v>54712051</v>
      </c>
      <c r="I35" s="26">
        <v>16471276</v>
      </c>
      <c r="J35" s="26">
        <v>16396321</v>
      </c>
      <c r="K35" s="26">
        <v>17558989</v>
      </c>
      <c r="L35" s="26">
        <v>50426586</v>
      </c>
      <c r="M35" s="26">
        <v>1066629</v>
      </c>
      <c r="N35" s="26">
        <v>17405601</v>
      </c>
      <c r="O35" s="26">
        <v>18257195</v>
      </c>
      <c r="P35" s="26">
        <v>36729425</v>
      </c>
      <c r="Q35" s="26">
        <v>16524754</v>
      </c>
      <c r="R35" s="26">
        <v>13859092</v>
      </c>
      <c r="S35" s="26">
        <v>11653964</v>
      </c>
      <c r="T35" s="26">
        <v>42037810</v>
      </c>
      <c r="U35" s="26">
        <v>183905872</v>
      </c>
      <c r="V35" s="26">
        <v>9473000</v>
      </c>
      <c r="W35" s="26">
        <v>174432872</v>
      </c>
      <c r="X35" s="27">
        <v>1841.37</v>
      </c>
      <c r="Y35" s="28">
        <v>9473000</v>
      </c>
    </row>
    <row r="36" spans="1:25" ht="13.5">
      <c r="A36" s="24" t="s">
        <v>56</v>
      </c>
      <c r="B36" s="2">
        <v>46302389</v>
      </c>
      <c r="C36" s="25">
        <v>66327000</v>
      </c>
      <c r="D36" s="26">
        <v>66327000</v>
      </c>
      <c r="E36" s="26">
        <v>46453473</v>
      </c>
      <c r="F36" s="26">
        <v>46615881</v>
      </c>
      <c r="G36" s="26">
        <v>47057103</v>
      </c>
      <c r="H36" s="26">
        <v>140126457</v>
      </c>
      <c r="I36" s="26">
        <v>47057103</v>
      </c>
      <c r="J36" s="26">
        <v>47176206</v>
      </c>
      <c r="K36" s="26">
        <v>47300969</v>
      </c>
      <c r="L36" s="26">
        <v>141534278</v>
      </c>
      <c r="M36" s="26">
        <v>47792962</v>
      </c>
      <c r="N36" s="26">
        <v>48170956</v>
      </c>
      <c r="O36" s="26">
        <v>53130884</v>
      </c>
      <c r="P36" s="26">
        <v>149094802</v>
      </c>
      <c r="Q36" s="26">
        <v>58323467</v>
      </c>
      <c r="R36" s="26">
        <v>58323467</v>
      </c>
      <c r="S36" s="26">
        <v>61022512</v>
      </c>
      <c r="T36" s="26">
        <v>177669446</v>
      </c>
      <c r="U36" s="26">
        <v>608424983</v>
      </c>
      <c r="V36" s="26">
        <v>66327000</v>
      </c>
      <c r="W36" s="26">
        <v>542097983</v>
      </c>
      <c r="X36" s="27">
        <v>817.31</v>
      </c>
      <c r="Y36" s="28">
        <v>66327000</v>
      </c>
    </row>
    <row r="37" spans="1:25" ht="13.5">
      <c r="A37" s="24" t="s">
        <v>57</v>
      </c>
      <c r="B37" s="2">
        <v>14666765</v>
      </c>
      <c r="C37" s="25">
        <v>8147000</v>
      </c>
      <c r="D37" s="26">
        <v>8147000</v>
      </c>
      <c r="E37" s="26">
        <v>22548041</v>
      </c>
      <c r="F37" s="26">
        <v>21480919</v>
      </c>
      <c r="G37" s="26">
        <v>18524567</v>
      </c>
      <c r="H37" s="26">
        <v>62553527</v>
      </c>
      <c r="I37" s="26">
        <v>18593876</v>
      </c>
      <c r="J37" s="26">
        <v>19253415</v>
      </c>
      <c r="K37" s="26">
        <v>20527029</v>
      </c>
      <c r="L37" s="26">
        <v>58374320</v>
      </c>
      <c r="M37" s="26">
        <v>20476970</v>
      </c>
      <c r="N37" s="26">
        <v>19096438</v>
      </c>
      <c r="O37" s="26">
        <v>25219566</v>
      </c>
      <c r="P37" s="26">
        <v>64792974</v>
      </c>
      <c r="Q37" s="26">
        <v>23784792</v>
      </c>
      <c r="R37" s="26">
        <v>15210816</v>
      </c>
      <c r="S37" s="26">
        <v>10827998</v>
      </c>
      <c r="T37" s="26">
        <v>49823606</v>
      </c>
      <c r="U37" s="26">
        <v>235544427</v>
      </c>
      <c r="V37" s="26">
        <v>8147000</v>
      </c>
      <c r="W37" s="26">
        <v>227397427</v>
      </c>
      <c r="X37" s="27">
        <v>2791.18</v>
      </c>
      <c r="Y37" s="28">
        <v>8147000</v>
      </c>
    </row>
    <row r="38" spans="1:25" ht="13.5">
      <c r="A38" s="24" t="s">
        <v>58</v>
      </c>
      <c r="B38" s="2">
        <v>5542093</v>
      </c>
      <c r="C38" s="25">
        <v>5052000</v>
      </c>
      <c r="D38" s="26">
        <v>5052000</v>
      </c>
      <c r="E38" s="26">
        <v>3352009</v>
      </c>
      <c r="F38" s="26">
        <v>3259598</v>
      </c>
      <c r="G38" s="26">
        <v>3259598</v>
      </c>
      <c r="H38" s="26">
        <v>9871205</v>
      </c>
      <c r="I38" s="26">
        <v>3259598</v>
      </c>
      <c r="J38" s="26">
        <v>3259598</v>
      </c>
      <c r="K38" s="26">
        <v>3074334</v>
      </c>
      <c r="L38" s="26">
        <v>9593530</v>
      </c>
      <c r="M38" s="26">
        <v>3074334</v>
      </c>
      <c r="N38" s="26">
        <v>3344604</v>
      </c>
      <c r="O38" s="26">
        <v>3288700</v>
      </c>
      <c r="P38" s="26">
        <v>9707638</v>
      </c>
      <c r="Q38" s="26">
        <v>3368576</v>
      </c>
      <c r="R38" s="26">
        <v>3368576</v>
      </c>
      <c r="S38" s="26">
        <v>3332868</v>
      </c>
      <c r="T38" s="26">
        <v>10070020</v>
      </c>
      <c r="U38" s="26">
        <v>39242393</v>
      </c>
      <c r="V38" s="26">
        <v>5052000</v>
      </c>
      <c r="W38" s="26">
        <v>34190393</v>
      </c>
      <c r="X38" s="27">
        <v>676.77</v>
      </c>
      <c r="Y38" s="28">
        <v>5052000</v>
      </c>
    </row>
    <row r="39" spans="1:25" ht="13.5">
      <c r="A39" s="24" t="s">
        <v>59</v>
      </c>
      <c r="B39" s="2">
        <v>37751657</v>
      </c>
      <c r="C39" s="25">
        <v>62601000</v>
      </c>
      <c r="D39" s="26">
        <v>62601000</v>
      </c>
      <c r="E39" s="26">
        <v>39232587</v>
      </c>
      <c r="F39" s="26">
        <v>41349773</v>
      </c>
      <c r="G39" s="26">
        <v>41831416</v>
      </c>
      <c r="H39" s="26">
        <v>122413776</v>
      </c>
      <c r="I39" s="26">
        <v>41674905</v>
      </c>
      <c r="J39" s="26">
        <v>41059514</v>
      </c>
      <c r="K39" s="26">
        <v>41258595</v>
      </c>
      <c r="L39" s="26">
        <v>123993014</v>
      </c>
      <c r="M39" s="26">
        <v>40195910</v>
      </c>
      <c r="N39" s="26">
        <v>43135515</v>
      </c>
      <c r="O39" s="26">
        <v>42879813</v>
      </c>
      <c r="P39" s="26">
        <v>126211238</v>
      </c>
      <c r="Q39" s="26">
        <v>47694853</v>
      </c>
      <c r="R39" s="26">
        <v>53603167</v>
      </c>
      <c r="S39" s="26">
        <v>58515610</v>
      </c>
      <c r="T39" s="26">
        <v>159813630</v>
      </c>
      <c r="U39" s="26">
        <v>532431658</v>
      </c>
      <c r="V39" s="26">
        <v>62601000</v>
      </c>
      <c r="W39" s="26">
        <v>469830658</v>
      </c>
      <c r="X39" s="27">
        <v>750.52</v>
      </c>
      <c r="Y39" s="28">
        <v>62601000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3843893</v>
      </c>
      <c r="C42" s="25">
        <v>11773351</v>
      </c>
      <c r="D42" s="26">
        <v>11773351</v>
      </c>
      <c r="E42" s="26">
        <v>10976307</v>
      </c>
      <c r="F42" s="26">
        <v>5575339</v>
      </c>
      <c r="G42" s="26">
        <v>5554792</v>
      </c>
      <c r="H42" s="26">
        <v>22106438</v>
      </c>
      <c r="I42" s="26">
        <v>1883048</v>
      </c>
      <c r="J42" s="26">
        <v>3043073</v>
      </c>
      <c r="K42" s="26">
        <v>6663480</v>
      </c>
      <c r="L42" s="26">
        <v>11589601</v>
      </c>
      <c r="M42" s="26">
        <v>5682969</v>
      </c>
      <c r="N42" s="26">
        <v>6437672</v>
      </c>
      <c r="O42" s="26">
        <v>15713686</v>
      </c>
      <c r="P42" s="26">
        <v>27834327</v>
      </c>
      <c r="Q42" s="26">
        <v>2669577</v>
      </c>
      <c r="R42" s="26">
        <v>3729534</v>
      </c>
      <c r="S42" s="26">
        <v>2915246</v>
      </c>
      <c r="T42" s="26">
        <v>9314357</v>
      </c>
      <c r="U42" s="26">
        <v>70844723</v>
      </c>
      <c r="V42" s="26">
        <v>11773351</v>
      </c>
      <c r="W42" s="26">
        <v>59071372</v>
      </c>
      <c r="X42" s="27">
        <v>501.74</v>
      </c>
      <c r="Y42" s="28">
        <v>11773351</v>
      </c>
    </row>
    <row r="43" spans="1:25" ht="13.5">
      <c r="A43" s="24" t="s">
        <v>62</v>
      </c>
      <c r="B43" s="2">
        <v>-1842822</v>
      </c>
      <c r="C43" s="25">
        <v>-12138000</v>
      </c>
      <c r="D43" s="26">
        <v>-12138000</v>
      </c>
      <c r="E43" s="26">
        <v>3700000</v>
      </c>
      <c r="F43" s="26">
        <v>1750000</v>
      </c>
      <c r="G43" s="26">
        <v>1149463</v>
      </c>
      <c r="H43" s="26">
        <v>6599463</v>
      </c>
      <c r="I43" s="26">
        <v>550000</v>
      </c>
      <c r="J43" s="26">
        <v>131899</v>
      </c>
      <c r="K43" s="26">
        <v>1044763</v>
      </c>
      <c r="L43" s="26">
        <v>1726662</v>
      </c>
      <c r="M43" s="26">
        <v>3456387</v>
      </c>
      <c r="N43" s="26">
        <v>0</v>
      </c>
      <c r="O43" s="26">
        <v>15343543</v>
      </c>
      <c r="P43" s="26">
        <v>18799930</v>
      </c>
      <c r="Q43" s="26">
        <v>1370653</v>
      </c>
      <c r="R43" s="26">
        <v>1784248</v>
      </c>
      <c r="S43" s="26">
        <v>3474013</v>
      </c>
      <c r="T43" s="26">
        <v>6628914</v>
      </c>
      <c r="U43" s="26">
        <v>33754969</v>
      </c>
      <c r="V43" s="26">
        <v>-12138000</v>
      </c>
      <c r="W43" s="26">
        <v>45892969</v>
      </c>
      <c r="X43" s="27">
        <v>-378.09</v>
      </c>
      <c r="Y43" s="28">
        <v>-12138000</v>
      </c>
    </row>
    <row r="44" spans="1:25" ht="13.5">
      <c r="A44" s="24" t="s">
        <v>63</v>
      </c>
      <c r="B44" s="2">
        <v>-553261</v>
      </c>
      <c r="C44" s="25">
        <v>-92211</v>
      </c>
      <c r="D44" s="26">
        <v>-92211</v>
      </c>
      <c r="E44" s="26">
        <v>455</v>
      </c>
      <c r="F44" s="26">
        <v>0</v>
      </c>
      <c r="G44" s="26">
        <v>0</v>
      </c>
      <c r="H44" s="26">
        <v>455</v>
      </c>
      <c r="I44" s="26">
        <v>200</v>
      </c>
      <c r="J44" s="26">
        <v>1050</v>
      </c>
      <c r="K44" s="26">
        <v>176172</v>
      </c>
      <c r="L44" s="26">
        <v>177422</v>
      </c>
      <c r="M44" s="26">
        <v>0</v>
      </c>
      <c r="N44" s="26">
        <v>0</v>
      </c>
      <c r="O44" s="26">
        <v>600</v>
      </c>
      <c r="P44" s="26">
        <v>600</v>
      </c>
      <c r="Q44" s="26">
        <v>0</v>
      </c>
      <c r="R44" s="26">
        <v>0</v>
      </c>
      <c r="S44" s="26">
        <v>300</v>
      </c>
      <c r="T44" s="26">
        <v>300</v>
      </c>
      <c r="U44" s="26">
        <v>178777</v>
      </c>
      <c r="V44" s="26">
        <v>-92211</v>
      </c>
      <c r="W44" s="26">
        <v>270988</v>
      </c>
      <c r="X44" s="27">
        <v>-293.88</v>
      </c>
      <c r="Y44" s="28">
        <v>-92211</v>
      </c>
    </row>
    <row r="45" spans="1:25" ht="13.5">
      <c r="A45" s="36" t="s">
        <v>64</v>
      </c>
      <c r="B45" s="3">
        <v>3970476</v>
      </c>
      <c r="C45" s="65">
        <v>-585932</v>
      </c>
      <c r="D45" s="66">
        <v>-585932</v>
      </c>
      <c r="E45" s="66">
        <v>13947075</v>
      </c>
      <c r="F45" s="66">
        <v>21272414</v>
      </c>
      <c r="G45" s="66">
        <v>27976669</v>
      </c>
      <c r="H45" s="66">
        <v>27976669</v>
      </c>
      <c r="I45" s="66">
        <v>30409917</v>
      </c>
      <c r="J45" s="66">
        <v>33585939</v>
      </c>
      <c r="K45" s="66">
        <v>41470354</v>
      </c>
      <c r="L45" s="66">
        <v>41470354</v>
      </c>
      <c r="M45" s="66">
        <v>50609710</v>
      </c>
      <c r="N45" s="66">
        <v>57047382</v>
      </c>
      <c r="O45" s="66">
        <v>88105211</v>
      </c>
      <c r="P45" s="66">
        <v>88105211</v>
      </c>
      <c r="Q45" s="66">
        <v>92145441</v>
      </c>
      <c r="R45" s="66">
        <v>97659223</v>
      </c>
      <c r="S45" s="66">
        <v>104048782</v>
      </c>
      <c r="T45" s="66">
        <v>104048782</v>
      </c>
      <c r="U45" s="66">
        <v>104048782</v>
      </c>
      <c r="V45" s="66">
        <v>-585932</v>
      </c>
      <c r="W45" s="66">
        <v>104634714</v>
      </c>
      <c r="X45" s="67">
        <v>-17857.83</v>
      </c>
      <c r="Y45" s="68">
        <v>-585932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635077</v>
      </c>
      <c r="C49" s="95">
        <v>350687</v>
      </c>
      <c r="D49" s="20">
        <v>427558</v>
      </c>
      <c r="E49" s="20">
        <v>0</v>
      </c>
      <c r="F49" s="20">
        <v>0</v>
      </c>
      <c r="G49" s="20">
        <v>0</v>
      </c>
      <c r="H49" s="20">
        <v>8811878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10225200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396759</v>
      </c>
      <c r="C51" s="95">
        <v>120431</v>
      </c>
      <c r="D51" s="20">
        <v>155721</v>
      </c>
      <c r="E51" s="20">
        <v>0</v>
      </c>
      <c r="F51" s="20">
        <v>0</v>
      </c>
      <c r="G51" s="20">
        <v>0</v>
      </c>
      <c r="H51" s="20">
        <v>78867</v>
      </c>
      <c r="I51" s="20">
        <v>0</v>
      </c>
      <c r="J51" s="20">
        <v>0</v>
      </c>
      <c r="K51" s="20">
        <v>0</v>
      </c>
      <c r="L51" s="20">
        <v>6540</v>
      </c>
      <c r="M51" s="20">
        <v>0</v>
      </c>
      <c r="N51" s="20">
        <v>0</v>
      </c>
      <c r="O51" s="20">
        <v>0</v>
      </c>
      <c r="P51" s="20">
        <v>606852</v>
      </c>
      <c r="Q51" s="20">
        <v>0</v>
      </c>
      <c r="R51" s="20">
        <v>0</v>
      </c>
      <c r="S51" s="20">
        <v>0</v>
      </c>
      <c r="T51" s="20">
        <v>1396094</v>
      </c>
      <c r="U51" s="20">
        <v>0</v>
      </c>
      <c r="V51" s="20">
        <v>2761264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11299933</v>
      </c>
      <c r="D5" s="120">
        <f t="shared" si="0"/>
        <v>27702250</v>
      </c>
      <c r="E5" s="66">
        <f t="shared" si="0"/>
        <v>34535100</v>
      </c>
      <c r="F5" s="66">
        <f t="shared" si="0"/>
        <v>1777564</v>
      </c>
      <c r="G5" s="66">
        <f t="shared" si="0"/>
        <v>353527</v>
      </c>
      <c r="H5" s="66">
        <f t="shared" si="0"/>
        <v>4429245</v>
      </c>
      <c r="I5" s="66">
        <f t="shared" si="0"/>
        <v>6560336</v>
      </c>
      <c r="J5" s="66">
        <f t="shared" si="0"/>
        <v>184958</v>
      </c>
      <c r="K5" s="66">
        <f t="shared" si="0"/>
        <v>153440</v>
      </c>
      <c r="L5" s="66">
        <f t="shared" si="0"/>
        <v>1421534</v>
      </c>
      <c r="M5" s="66">
        <f t="shared" si="0"/>
        <v>1759932</v>
      </c>
      <c r="N5" s="66">
        <f t="shared" si="0"/>
        <v>231049</v>
      </c>
      <c r="O5" s="66">
        <f t="shared" si="0"/>
        <v>5508079</v>
      </c>
      <c r="P5" s="66">
        <f t="shared" si="0"/>
        <v>3327959</v>
      </c>
      <c r="Q5" s="66">
        <f t="shared" si="0"/>
        <v>9067087</v>
      </c>
      <c r="R5" s="66">
        <f t="shared" si="0"/>
        <v>1392371</v>
      </c>
      <c r="S5" s="66">
        <f t="shared" si="0"/>
        <v>1188857</v>
      </c>
      <c r="T5" s="66">
        <f t="shared" si="0"/>
        <v>3399683</v>
      </c>
      <c r="U5" s="66">
        <f t="shared" si="0"/>
        <v>5980911</v>
      </c>
      <c r="V5" s="66">
        <f t="shared" si="0"/>
        <v>23368266</v>
      </c>
      <c r="W5" s="66">
        <f t="shared" si="0"/>
        <v>34535100</v>
      </c>
      <c r="X5" s="66">
        <f t="shared" si="0"/>
        <v>-11166834</v>
      </c>
      <c r="Y5" s="103">
        <f>+IF(W5&lt;&gt;0,+(X5/W5)*100,0)</f>
        <v>-32.33473770164267</v>
      </c>
      <c r="Z5" s="119">
        <f>SUM(Z6:Z8)</f>
        <v>34535100</v>
      </c>
    </row>
    <row r="6" spans="1:26" ht="13.5">
      <c r="A6" s="104" t="s">
        <v>74</v>
      </c>
      <c r="B6" s="102"/>
      <c r="C6" s="121">
        <v>797146</v>
      </c>
      <c r="D6" s="122"/>
      <c r="E6" s="26">
        <v>232000</v>
      </c>
      <c r="F6" s="26"/>
      <c r="G6" s="26"/>
      <c r="H6" s="26">
        <v>3000</v>
      </c>
      <c r="I6" s="26">
        <v>3000</v>
      </c>
      <c r="J6" s="26">
        <v>3000</v>
      </c>
      <c r="K6" s="26">
        <v>3000</v>
      </c>
      <c r="L6" s="26">
        <v>-9000</v>
      </c>
      <c r="M6" s="26">
        <v>-3000</v>
      </c>
      <c r="N6" s="26"/>
      <c r="O6" s="26">
        <v>10118</v>
      </c>
      <c r="P6" s="26"/>
      <c r="Q6" s="26">
        <v>10118</v>
      </c>
      <c r="R6" s="26"/>
      <c r="S6" s="26"/>
      <c r="T6" s="26">
        <v>250145</v>
      </c>
      <c r="U6" s="26">
        <v>250145</v>
      </c>
      <c r="V6" s="26">
        <v>260263</v>
      </c>
      <c r="W6" s="26">
        <v>232000</v>
      </c>
      <c r="X6" s="26">
        <v>28263</v>
      </c>
      <c r="Y6" s="106">
        <v>12.18</v>
      </c>
      <c r="Z6" s="121">
        <v>232000</v>
      </c>
    </row>
    <row r="7" spans="1:26" ht="13.5">
      <c r="A7" s="104" t="s">
        <v>75</v>
      </c>
      <c r="B7" s="102"/>
      <c r="C7" s="123">
        <v>10139129</v>
      </c>
      <c r="D7" s="124">
        <v>27389110</v>
      </c>
      <c r="E7" s="125">
        <v>15349290</v>
      </c>
      <c r="F7" s="125">
        <v>1770877</v>
      </c>
      <c r="G7" s="125">
        <v>322822</v>
      </c>
      <c r="H7" s="125">
        <v>4406759</v>
      </c>
      <c r="I7" s="125">
        <v>6500458</v>
      </c>
      <c r="J7" s="125">
        <v>154149</v>
      </c>
      <c r="K7" s="125">
        <v>129764</v>
      </c>
      <c r="L7" s="125">
        <v>1312165</v>
      </c>
      <c r="M7" s="125">
        <v>1596078</v>
      </c>
      <c r="N7" s="125">
        <v>210825</v>
      </c>
      <c r="O7" s="125">
        <v>2575004</v>
      </c>
      <c r="P7" s="125">
        <v>844566</v>
      </c>
      <c r="Q7" s="125">
        <v>3630395</v>
      </c>
      <c r="R7" s="125">
        <v>912489</v>
      </c>
      <c r="S7" s="125">
        <v>209895</v>
      </c>
      <c r="T7" s="125">
        <v>1773495</v>
      </c>
      <c r="U7" s="125">
        <v>2895879</v>
      </c>
      <c r="V7" s="125">
        <v>14622810</v>
      </c>
      <c r="W7" s="125">
        <v>15349290</v>
      </c>
      <c r="X7" s="125">
        <v>-726480</v>
      </c>
      <c r="Y7" s="107">
        <v>-4.73</v>
      </c>
      <c r="Z7" s="123">
        <v>15349290</v>
      </c>
    </row>
    <row r="8" spans="1:26" ht="13.5">
      <c r="A8" s="104" t="s">
        <v>76</v>
      </c>
      <c r="B8" s="102"/>
      <c r="C8" s="121">
        <v>363658</v>
      </c>
      <c r="D8" s="122">
        <v>313140</v>
      </c>
      <c r="E8" s="26">
        <v>18953810</v>
      </c>
      <c r="F8" s="26">
        <v>6687</v>
      </c>
      <c r="G8" s="26">
        <v>30705</v>
      </c>
      <c r="H8" s="26">
        <v>19486</v>
      </c>
      <c r="I8" s="26">
        <v>56878</v>
      </c>
      <c r="J8" s="26">
        <v>27809</v>
      </c>
      <c r="K8" s="26">
        <v>20676</v>
      </c>
      <c r="L8" s="26">
        <v>118369</v>
      </c>
      <c r="M8" s="26">
        <v>166854</v>
      </c>
      <c r="N8" s="26">
        <v>20224</v>
      </c>
      <c r="O8" s="26">
        <v>2922957</v>
      </c>
      <c r="P8" s="26">
        <v>2483393</v>
      </c>
      <c r="Q8" s="26">
        <v>5426574</v>
      </c>
      <c r="R8" s="26">
        <v>479882</v>
      </c>
      <c r="S8" s="26">
        <v>978962</v>
      </c>
      <c r="T8" s="26">
        <v>1376043</v>
      </c>
      <c r="U8" s="26">
        <v>2834887</v>
      </c>
      <c r="V8" s="26">
        <v>8485193</v>
      </c>
      <c r="W8" s="26">
        <v>18953810</v>
      </c>
      <c r="X8" s="26">
        <v>-10468617</v>
      </c>
      <c r="Y8" s="106">
        <v>-55.23</v>
      </c>
      <c r="Z8" s="121">
        <v>18953810</v>
      </c>
    </row>
    <row r="9" spans="1:26" ht="13.5">
      <c r="A9" s="101" t="s">
        <v>77</v>
      </c>
      <c r="B9" s="102"/>
      <c r="C9" s="119">
        <f aca="true" t="shared" si="1" ref="C9:X9">SUM(C10:C14)</f>
        <v>469242</v>
      </c>
      <c r="D9" s="120">
        <f t="shared" si="1"/>
        <v>340000</v>
      </c>
      <c r="E9" s="66">
        <f t="shared" si="1"/>
        <v>333300</v>
      </c>
      <c r="F9" s="66">
        <f t="shared" si="1"/>
        <v>0</v>
      </c>
      <c r="G9" s="66">
        <f t="shared" si="1"/>
        <v>33857</v>
      </c>
      <c r="H9" s="66">
        <f t="shared" si="1"/>
        <v>0</v>
      </c>
      <c r="I9" s="66">
        <f t="shared" si="1"/>
        <v>33857</v>
      </c>
      <c r="J9" s="66">
        <f t="shared" si="1"/>
        <v>47</v>
      </c>
      <c r="K9" s="66">
        <f t="shared" si="1"/>
        <v>53943</v>
      </c>
      <c r="L9" s="66">
        <f t="shared" si="1"/>
        <v>16071</v>
      </c>
      <c r="M9" s="66">
        <f t="shared" si="1"/>
        <v>70061</v>
      </c>
      <c r="N9" s="66">
        <f t="shared" si="1"/>
        <v>19575</v>
      </c>
      <c r="O9" s="66">
        <f t="shared" si="1"/>
        <v>14952</v>
      </c>
      <c r="P9" s="66">
        <f t="shared" si="1"/>
        <v>15084</v>
      </c>
      <c r="Q9" s="66">
        <f t="shared" si="1"/>
        <v>49611</v>
      </c>
      <c r="R9" s="66">
        <f t="shared" si="1"/>
        <v>15040</v>
      </c>
      <c r="S9" s="66">
        <f t="shared" si="1"/>
        <v>23695</v>
      </c>
      <c r="T9" s="66">
        <f t="shared" si="1"/>
        <v>191596</v>
      </c>
      <c r="U9" s="66">
        <f t="shared" si="1"/>
        <v>230331</v>
      </c>
      <c r="V9" s="66">
        <f t="shared" si="1"/>
        <v>383860</v>
      </c>
      <c r="W9" s="66">
        <f t="shared" si="1"/>
        <v>333300</v>
      </c>
      <c r="X9" s="66">
        <f t="shared" si="1"/>
        <v>50560</v>
      </c>
      <c r="Y9" s="103">
        <f>+IF(W9&lt;&gt;0,+(X9/W9)*100,0)</f>
        <v>15.169516951695169</v>
      </c>
      <c r="Z9" s="119">
        <f>SUM(Z10:Z14)</f>
        <v>333300</v>
      </c>
    </row>
    <row r="10" spans="1:26" ht="13.5">
      <c r="A10" s="104" t="s">
        <v>78</v>
      </c>
      <c r="B10" s="102"/>
      <c r="C10" s="121">
        <v>461960</v>
      </c>
      <c r="D10" s="122">
        <v>330000</v>
      </c>
      <c r="E10" s="26">
        <v>323300</v>
      </c>
      <c r="F10" s="26"/>
      <c r="G10" s="26">
        <v>33857</v>
      </c>
      <c r="H10" s="26"/>
      <c r="I10" s="26">
        <v>33857</v>
      </c>
      <c r="J10" s="26"/>
      <c r="K10" s="26">
        <v>53068</v>
      </c>
      <c r="L10" s="26">
        <v>15434</v>
      </c>
      <c r="M10" s="26">
        <v>68502</v>
      </c>
      <c r="N10" s="26">
        <v>18397</v>
      </c>
      <c r="O10" s="26">
        <v>14645</v>
      </c>
      <c r="P10" s="26">
        <v>14645</v>
      </c>
      <c r="Q10" s="26">
        <v>47687</v>
      </c>
      <c r="R10" s="26">
        <v>14645</v>
      </c>
      <c r="S10" s="26">
        <v>23695</v>
      </c>
      <c r="T10" s="26">
        <v>147255</v>
      </c>
      <c r="U10" s="26">
        <v>185595</v>
      </c>
      <c r="V10" s="26">
        <v>335641</v>
      </c>
      <c r="W10" s="26">
        <v>323300</v>
      </c>
      <c r="X10" s="26">
        <v>12341</v>
      </c>
      <c r="Y10" s="106">
        <v>3.82</v>
      </c>
      <c r="Z10" s="121">
        <v>323300</v>
      </c>
    </row>
    <row r="11" spans="1:26" ht="13.5">
      <c r="A11" s="104" t="s">
        <v>79</v>
      </c>
      <c r="B11" s="102"/>
      <c r="C11" s="121">
        <v>7282</v>
      </c>
      <c r="D11" s="122">
        <v>10000</v>
      </c>
      <c r="E11" s="26">
        <v>10000</v>
      </c>
      <c r="F11" s="26"/>
      <c r="G11" s="26"/>
      <c r="H11" s="26"/>
      <c r="I11" s="26"/>
      <c r="J11" s="26">
        <v>47</v>
      </c>
      <c r="K11" s="26">
        <v>875</v>
      </c>
      <c r="L11" s="26">
        <v>637</v>
      </c>
      <c r="M11" s="26">
        <v>1559</v>
      </c>
      <c r="N11" s="26">
        <v>1178</v>
      </c>
      <c r="O11" s="26">
        <v>307</v>
      </c>
      <c r="P11" s="26">
        <v>439</v>
      </c>
      <c r="Q11" s="26">
        <v>1924</v>
      </c>
      <c r="R11" s="26">
        <v>395</v>
      </c>
      <c r="S11" s="26"/>
      <c r="T11" s="26">
        <v>44341</v>
      </c>
      <c r="U11" s="26">
        <v>44736</v>
      </c>
      <c r="V11" s="26">
        <v>48219</v>
      </c>
      <c r="W11" s="26">
        <v>10000</v>
      </c>
      <c r="X11" s="26">
        <v>38219</v>
      </c>
      <c r="Y11" s="106">
        <v>382.19</v>
      </c>
      <c r="Z11" s="121">
        <v>10000</v>
      </c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>
        <v>0</v>
      </c>
      <c r="Z12" s="121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646926</v>
      </c>
      <c r="D15" s="120">
        <f t="shared" si="2"/>
        <v>910000</v>
      </c>
      <c r="E15" s="66">
        <f t="shared" si="2"/>
        <v>723450</v>
      </c>
      <c r="F15" s="66">
        <f t="shared" si="2"/>
        <v>9980</v>
      </c>
      <c r="G15" s="66">
        <f t="shared" si="2"/>
        <v>13084</v>
      </c>
      <c r="H15" s="66">
        <f t="shared" si="2"/>
        <v>18595</v>
      </c>
      <c r="I15" s="66">
        <f t="shared" si="2"/>
        <v>41659</v>
      </c>
      <c r="J15" s="66">
        <f t="shared" si="2"/>
        <v>9575</v>
      </c>
      <c r="K15" s="66">
        <f t="shared" si="2"/>
        <v>12632</v>
      </c>
      <c r="L15" s="66">
        <f t="shared" si="2"/>
        <v>13168</v>
      </c>
      <c r="M15" s="66">
        <f t="shared" si="2"/>
        <v>35375</v>
      </c>
      <c r="N15" s="66">
        <f t="shared" si="2"/>
        <v>12132</v>
      </c>
      <c r="O15" s="66">
        <f t="shared" si="2"/>
        <v>10073</v>
      </c>
      <c r="P15" s="66">
        <f t="shared" si="2"/>
        <v>20987</v>
      </c>
      <c r="Q15" s="66">
        <f t="shared" si="2"/>
        <v>43192</v>
      </c>
      <c r="R15" s="66">
        <f t="shared" si="2"/>
        <v>9994</v>
      </c>
      <c r="S15" s="66">
        <f t="shared" si="2"/>
        <v>576120</v>
      </c>
      <c r="T15" s="66">
        <f t="shared" si="2"/>
        <v>138870</v>
      </c>
      <c r="U15" s="66">
        <f t="shared" si="2"/>
        <v>724984</v>
      </c>
      <c r="V15" s="66">
        <f t="shared" si="2"/>
        <v>845210</v>
      </c>
      <c r="W15" s="66">
        <f t="shared" si="2"/>
        <v>723450</v>
      </c>
      <c r="X15" s="66">
        <f t="shared" si="2"/>
        <v>121760</v>
      </c>
      <c r="Y15" s="103">
        <f>+IF(W15&lt;&gt;0,+(X15/W15)*100,0)</f>
        <v>16.830465132351925</v>
      </c>
      <c r="Z15" s="119">
        <f>SUM(Z16:Z18)</f>
        <v>723450</v>
      </c>
    </row>
    <row r="16" spans="1:26" ht="13.5">
      <c r="A16" s="104" t="s">
        <v>84</v>
      </c>
      <c r="B16" s="102"/>
      <c r="C16" s="121">
        <v>13763</v>
      </c>
      <c r="D16" s="122"/>
      <c r="E16" s="26">
        <v>14500</v>
      </c>
      <c r="F16" s="26"/>
      <c r="G16" s="26">
        <v>526</v>
      </c>
      <c r="H16" s="26"/>
      <c r="I16" s="26">
        <v>526</v>
      </c>
      <c r="J16" s="26"/>
      <c r="K16" s="26"/>
      <c r="L16" s="26"/>
      <c r="M16" s="26"/>
      <c r="N16" s="26"/>
      <c r="O16" s="26"/>
      <c r="P16" s="26"/>
      <c r="Q16" s="26"/>
      <c r="R16" s="26"/>
      <c r="S16" s="26">
        <v>14965</v>
      </c>
      <c r="T16" s="26"/>
      <c r="U16" s="26">
        <v>14965</v>
      </c>
      <c r="V16" s="26">
        <v>15491</v>
      </c>
      <c r="W16" s="26">
        <v>14500</v>
      </c>
      <c r="X16" s="26">
        <v>991</v>
      </c>
      <c r="Y16" s="106">
        <v>6.83</v>
      </c>
      <c r="Z16" s="121">
        <v>14500</v>
      </c>
    </row>
    <row r="17" spans="1:26" ht="13.5">
      <c r="A17" s="104" t="s">
        <v>85</v>
      </c>
      <c r="B17" s="102"/>
      <c r="C17" s="121">
        <v>633163</v>
      </c>
      <c r="D17" s="122">
        <v>910000</v>
      </c>
      <c r="E17" s="26">
        <v>708950</v>
      </c>
      <c r="F17" s="26">
        <v>9980</v>
      </c>
      <c r="G17" s="26">
        <v>12558</v>
      </c>
      <c r="H17" s="26">
        <v>18595</v>
      </c>
      <c r="I17" s="26">
        <v>41133</v>
      </c>
      <c r="J17" s="26">
        <v>9575</v>
      </c>
      <c r="K17" s="26">
        <v>12632</v>
      </c>
      <c r="L17" s="26">
        <v>13168</v>
      </c>
      <c r="M17" s="26">
        <v>35375</v>
      </c>
      <c r="N17" s="26">
        <v>12132</v>
      </c>
      <c r="O17" s="26">
        <v>10073</v>
      </c>
      <c r="P17" s="26">
        <v>20987</v>
      </c>
      <c r="Q17" s="26">
        <v>43192</v>
      </c>
      <c r="R17" s="26">
        <v>9994</v>
      </c>
      <c r="S17" s="26">
        <v>561155</v>
      </c>
      <c r="T17" s="26">
        <v>138870</v>
      </c>
      <c r="U17" s="26">
        <v>710019</v>
      </c>
      <c r="V17" s="26">
        <v>829719</v>
      </c>
      <c r="W17" s="26">
        <v>708950</v>
      </c>
      <c r="X17" s="26">
        <v>120769</v>
      </c>
      <c r="Y17" s="106">
        <v>17.03</v>
      </c>
      <c r="Z17" s="121">
        <v>708950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7708132</v>
      </c>
      <c r="D19" s="120">
        <f t="shared" si="3"/>
        <v>18128220</v>
      </c>
      <c r="E19" s="66">
        <f t="shared" si="3"/>
        <v>22234020</v>
      </c>
      <c r="F19" s="66">
        <f t="shared" si="3"/>
        <v>610136</v>
      </c>
      <c r="G19" s="66">
        <f t="shared" si="3"/>
        <v>3316702</v>
      </c>
      <c r="H19" s="66">
        <f t="shared" si="3"/>
        <v>-2050756</v>
      </c>
      <c r="I19" s="66">
        <f t="shared" si="3"/>
        <v>1876082</v>
      </c>
      <c r="J19" s="66">
        <f t="shared" si="3"/>
        <v>667958</v>
      </c>
      <c r="K19" s="66">
        <f t="shared" si="3"/>
        <v>716793</v>
      </c>
      <c r="L19" s="66">
        <f t="shared" si="3"/>
        <v>686506</v>
      </c>
      <c r="M19" s="66">
        <f t="shared" si="3"/>
        <v>2071257</v>
      </c>
      <c r="N19" s="66">
        <f t="shared" si="3"/>
        <v>796920</v>
      </c>
      <c r="O19" s="66">
        <f t="shared" si="3"/>
        <v>710724</v>
      </c>
      <c r="P19" s="66">
        <f t="shared" si="3"/>
        <v>714029</v>
      </c>
      <c r="Q19" s="66">
        <f t="shared" si="3"/>
        <v>2221673</v>
      </c>
      <c r="R19" s="66">
        <f t="shared" si="3"/>
        <v>708776</v>
      </c>
      <c r="S19" s="66">
        <f t="shared" si="3"/>
        <v>7797877</v>
      </c>
      <c r="T19" s="66">
        <f t="shared" si="3"/>
        <v>1903764</v>
      </c>
      <c r="U19" s="66">
        <f t="shared" si="3"/>
        <v>10410417</v>
      </c>
      <c r="V19" s="66">
        <f t="shared" si="3"/>
        <v>16579429</v>
      </c>
      <c r="W19" s="66">
        <f t="shared" si="3"/>
        <v>22234020</v>
      </c>
      <c r="X19" s="66">
        <f t="shared" si="3"/>
        <v>-5654591</v>
      </c>
      <c r="Y19" s="103">
        <f>+IF(W19&lt;&gt;0,+(X19/W19)*100,0)</f>
        <v>-25.432157567547385</v>
      </c>
      <c r="Z19" s="119">
        <f>SUM(Z20:Z23)</f>
        <v>22234020</v>
      </c>
    </row>
    <row r="20" spans="1:26" ht="13.5">
      <c r="A20" s="104" t="s">
        <v>88</v>
      </c>
      <c r="B20" s="102"/>
      <c r="C20" s="121">
        <v>2935324</v>
      </c>
      <c r="D20" s="122">
        <v>4515890</v>
      </c>
      <c r="E20" s="26">
        <v>3808390</v>
      </c>
      <c r="F20" s="26">
        <v>283448</v>
      </c>
      <c r="G20" s="26">
        <v>2954604</v>
      </c>
      <c r="H20" s="26">
        <v>-2389231</v>
      </c>
      <c r="I20" s="26">
        <v>848821</v>
      </c>
      <c r="J20" s="26">
        <v>280653</v>
      </c>
      <c r="K20" s="26">
        <v>266270</v>
      </c>
      <c r="L20" s="26">
        <v>240219</v>
      </c>
      <c r="M20" s="26">
        <v>787142</v>
      </c>
      <c r="N20" s="26">
        <v>337201</v>
      </c>
      <c r="O20" s="26">
        <v>287313</v>
      </c>
      <c r="P20" s="26">
        <v>273970</v>
      </c>
      <c r="Q20" s="26">
        <v>898484</v>
      </c>
      <c r="R20" s="26">
        <v>280399</v>
      </c>
      <c r="S20" s="26">
        <v>290945</v>
      </c>
      <c r="T20" s="26">
        <v>312501</v>
      </c>
      <c r="U20" s="26">
        <v>883845</v>
      </c>
      <c r="V20" s="26">
        <v>3418292</v>
      </c>
      <c r="W20" s="26">
        <v>3808390</v>
      </c>
      <c r="X20" s="26">
        <v>-390098</v>
      </c>
      <c r="Y20" s="106">
        <v>-10.24</v>
      </c>
      <c r="Z20" s="121">
        <v>3808390</v>
      </c>
    </row>
    <row r="21" spans="1:26" ht="13.5">
      <c r="A21" s="104" t="s">
        <v>89</v>
      </c>
      <c r="B21" s="102"/>
      <c r="C21" s="121">
        <v>3596275</v>
      </c>
      <c r="D21" s="122">
        <v>10822950</v>
      </c>
      <c r="E21" s="26">
        <v>17067750</v>
      </c>
      <c r="F21" s="26">
        <v>230275</v>
      </c>
      <c r="G21" s="26">
        <v>260978</v>
      </c>
      <c r="H21" s="26">
        <v>241554</v>
      </c>
      <c r="I21" s="26">
        <v>732807</v>
      </c>
      <c r="J21" s="26">
        <v>288826</v>
      </c>
      <c r="K21" s="26">
        <v>355083</v>
      </c>
      <c r="L21" s="26">
        <v>348324</v>
      </c>
      <c r="M21" s="26">
        <v>992233</v>
      </c>
      <c r="N21" s="26">
        <v>365432</v>
      </c>
      <c r="O21" s="26">
        <v>336020</v>
      </c>
      <c r="P21" s="26">
        <v>331538</v>
      </c>
      <c r="Q21" s="26">
        <v>1032990</v>
      </c>
      <c r="R21" s="26">
        <v>330996</v>
      </c>
      <c r="S21" s="26">
        <v>7369940</v>
      </c>
      <c r="T21" s="26">
        <v>1488640</v>
      </c>
      <c r="U21" s="26">
        <v>9189576</v>
      </c>
      <c r="V21" s="26">
        <v>11947606</v>
      </c>
      <c r="W21" s="26">
        <v>17067750</v>
      </c>
      <c r="X21" s="26">
        <v>-5120144</v>
      </c>
      <c r="Y21" s="106">
        <v>-30</v>
      </c>
      <c r="Z21" s="121">
        <v>17067750</v>
      </c>
    </row>
    <row r="22" spans="1:26" ht="13.5">
      <c r="A22" s="104" t="s">
        <v>90</v>
      </c>
      <c r="B22" s="102"/>
      <c r="C22" s="123">
        <v>737355</v>
      </c>
      <c r="D22" s="124">
        <v>2045680</v>
      </c>
      <c r="E22" s="125">
        <v>714180</v>
      </c>
      <c r="F22" s="125">
        <v>55558</v>
      </c>
      <c r="G22" s="125">
        <v>60145</v>
      </c>
      <c r="H22" s="125">
        <v>55985</v>
      </c>
      <c r="I22" s="125">
        <v>171688</v>
      </c>
      <c r="J22" s="125">
        <v>58250</v>
      </c>
      <c r="K22" s="125">
        <v>54959</v>
      </c>
      <c r="L22" s="125">
        <v>57583</v>
      </c>
      <c r="M22" s="125">
        <v>170792</v>
      </c>
      <c r="N22" s="125">
        <v>53874</v>
      </c>
      <c r="O22" s="125">
        <v>51357</v>
      </c>
      <c r="P22" s="125">
        <v>61105</v>
      </c>
      <c r="Q22" s="125">
        <v>166336</v>
      </c>
      <c r="R22" s="125">
        <v>55796</v>
      </c>
      <c r="S22" s="125">
        <v>95225</v>
      </c>
      <c r="T22" s="125">
        <v>60979</v>
      </c>
      <c r="U22" s="125">
        <v>212000</v>
      </c>
      <c r="V22" s="125">
        <v>720816</v>
      </c>
      <c r="W22" s="125">
        <v>714180</v>
      </c>
      <c r="X22" s="125">
        <v>6636</v>
      </c>
      <c r="Y22" s="107">
        <v>0.93</v>
      </c>
      <c r="Z22" s="123">
        <v>714180</v>
      </c>
    </row>
    <row r="23" spans="1:26" ht="13.5">
      <c r="A23" s="104" t="s">
        <v>91</v>
      </c>
      <c r="B23" s="102"/>
      <c r="C23" s="121">
        <v>439178</v>
      </c>
      <c r="D23" s="122">
        <v>743700</v>
      </c>
      <c r="E23" s="26">
        <v>643700</v>
      </c>
      <c r="F23" s="26">
        <v>40855</v>
      </c>
      <c r="G23" s="26">
        <v>40975</v>
      </c>
      <c r="H23" s="26">
        <v>40936</v>
      </c>
      <c r="I23" s="26">
        <v>122766</v>
      </c>
      <c r="J23" s="26">
        <v>40229</v>
      </c>
      <c r="K23" s="26">
        <v>40481</v>
      </c>
      <c r="L23" s="26">
        <v>40380</v>
      </c>
      <c r="M23" s="26">
        <v>121090</v>
      </c>
      <c r="N23" s="26">
        <v>40413</v>
      </c>
      <c r="O23" s="26">
        <v>36034</v>
      </c>
      <c r="P23" s="26">
        <v>47416</v>
      </c>
      <c r="Q23" s="26">
        <v>123863</v>
      </c>
      <c r="R23" s="26">
        <v>41585</v>
      </c>
      <c r="S23" s="26">
        <v>41767</v>
      </c>
      <c r="T23" s="26">
        <v>41644</v>
      </c>
      <c r="U23" s="26">
        <v>124996</v>
      </c>
      <c r="V23" s="26">
        <v>492715</v>
      </c>
      <c r="W23" s="26">
        <v>643700</v>
      </c>
      <c r="X23" s="26">
        <v>-150985</v>
      </c>
      <c r="Y23" s="106">
        <v>-23.46</v>
      </c>
      <c r="Z23" s="121">
        <v>643700</v>
      </c>
    </row>
    <row r="24" spans="1:26" ht="13.5">
      <c r="A24" s="101" t="s">
        <v>92</v>
      </c>
      <c r="B24" s="108" t="s">
        <v>93</v>
      </c>
      <c r="C24" s="119"/>
      <c r="D24" s="120">
        <v>500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20124233</v>
      </c>
      <c r="D25" s="139">
        <f t="shared" si="4"/>
        <v>47080970</v>
      </c>
      <c r="E25" s="39">
        <f t="shared" si="4"/>
        <v>57825870</v>
      </c>
      <c r="F25" s="39">
        <f t="shared" si="4"/>
        <v>2397680</v>
      </c>
      <c r="G25" s="39">
        <f t="shared" si="4"/>
        <v>3717170</v>
      </c>
      <c r="H25" s="39">
        <f t="shared" si="4"/>
        <v>2397084</v>
      </c>
      <c r="I25" s="39">
        <f t="shared" si="4"/>
        <v>8511934</v>
      </c>
      <c r="J25" s="39">
        <f t="shared" si="4"/>
        <v>862538</v>
      </c>
      <c r="K25" s="39">
        <f t="shared" si="4"/>
        <v>936808</v>
      </c>
      <c r="L25" s="39">
        <f t="shared" si="4"/>
        <v>2137279</v>
      </c>
      <c r="M25" s="39">
        <f t="shared" si="4"/>
        <v>3936625</v>
      </c>
      <c r="N25" s="39">
        <f t="shared" si="4"/>
        <v>1059676</v>
      </c>
      <c r="O25" s="39">
        <f t="shared" si="4"/>
        <v>6243828</v>
      </c>
      <c r="P25" s="39">
        <f t="shared" si="4"/>
        <v>4078059</v>
      </c>
      <c r="Q25" s="39">
        <f t="shared" si="4"/>
        <v>11381563</v>
      </c>
      <c r="R25" s="39">
        <f t="shared" si="4"/>
        <v>2126181</v>
      </c>
      <c r="S25" s="39">
        <f t="shared" si="4"/>
        <v>9586549</v>
      </c>
      <c r="T25" s="39">
        <f t="shared" si="4"/>
        <v>5633913</v>
      </c>
      <c r="U25" s="39">
        <f t="shared" si="4"/>
        <v>17346643</v>
      </c>
      <c r="V25" s="39">
        <f t="shared" si="4"/>
        <v>41176765</v>
      </c>
      <c r="W25" s="39">
        <f t="shared" si="4"/>
        <v>57825870</v>
      </c>
      <c r="X25" s="39">
        <f t="shared" si="4"/>
        <v>-16649105</v>
      </c>
      <c r="Y25" s="140">
        <f>+IF(W25&lt;&gt;0,+(X25/W25)*100,0)</f>
        <v>-28.791793361690882</v>
      </c>
      <c r="Z25" s="138">
        <f>+Z5+Z9+Z15+Z19+Z24</f>
        <v>57825870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9063330</v>
      </c>
      <c r="D28" s="120">
        <f t="shared" si="5"/>
        <v>21166750</v>
      </c>
      <c r="E28" s="66">
        <f t="shared" si="5"/>
        <v>25196420</v>
      </c>
      <c r="F28" s="66">
        <f t="shared" si="5"/>
        <v>669313</v>
      </c>
      <c r="G28" s="66">
        <f t="shared" si="5"/>
        <v>599963</v>
      </c>
      <c r="H28" s="66">
        <f t="shared" si="5"/>
        <v>975421</v>
      </c>
      <c r="I28" s="66">
        <f t="shared" si="5"/>
        <v>2244697</v>
      </c>
      <c r="J28" s="66">
        <f t="shared" si="5"/>
        <v>625354</v>
      </c>
      <c r="K28" s="66">
        <f t="shared" si="5"/>
        <v>713767</v>
      </c>
      <c r="L28" s="66">
        <f t="shared" si="5"/>
        <v>1039914</v>
      </c>
      <c r="M28" s="66">
        <f t="shared" si="5"/>
        <v>2379035</v>
      </c>
      <c r="N28" s="66">
        <f t="shared" si="5"/>
        <v>898613</v>
      </c>
      <c r="O28" s="66">
        <f t="shared" si="5"/>
        <v>2824981</v>
      </c>
      <c r="P28" s="66">
        <f t="shared" si="5"/>
        <v>3180508</v>
      </c>
      <c r="Q28" s="66">
        <f t="shared" si="5"/>
        <v>6904102</v>
      </c>
      <c r="R28" s="66">
        <f t="shared" si="5"/>
        <v>1195066</v>
      </c>
      <c r="S28" s="66">
        <f t="shared" si="5"/>
        <v>1845107</v>
      </c>
      <c r="T28" s="66">
        <f t="shared" si="5"/>
        <v>1856419</v>
      </c>
      <c r="U28" s="66">
        <f t="shared" si="5"/>
        <v>4896592</v>
      </c>
      <c r="V28" s="66">
        <f t="shared" si="5"/>
        <v>16424426</v>
      </c>
      <c r="W28" s="66">
        <f t="shared" si="5"/>
        <v>25196420</v>
      </c>
      <c r="X28" s="66">
        <f t="shared" si="5"/>
        <v>-8771994</v>
      </c>
      <c r="Y28" s="103">
        <f>+IF(W28&lt;&gt;0,+(X28/W28)*100,0)</f>
        <v>-34.81444586175337</v>
      </c>
      <c r="Z28" s="119">
        <f>SUM(Z29:Z31)</f>
        <v>25196420</v>
      </c>
    </row>
    <row r="29" spans="1:26" ht="13.5">
      <c r="A29" s="104" t="s">
        <v>74</v>
      </c>
      <c r="B29" s="102"/>
      <c r="C29" s="121">
        <v>2389289</v>
      </c>
      <c r="D29" s="122">
        <v>2992420</v>
      </c>
      <c r="E29" s="26">
        <v>2667870</v>
      </c>
      <c r="F29" s="26">
        <v>156471</v>
      </c>
      <c r="G29" s="26">
        <v>208682</v>
      </c>
      <c r="H29" s="26">
        <v>160643</v>
      </c>
      <c r="I29" s="26">
        <v>525796</v>
      </c>
      <c r="J29" s="26">
        <v>168308</v>
      </c>
      <c r="K29" s="26">
        <v>184725</v>
      </c>
      <c r="L29" s="26">
        <v>200417</v>
      </c>
      <c r="M29" s="26">
        <v>553450</v>
      </c>
      <c r="N29" s="26">
        <v>158886</v>
      </c>
      <c r="O29" s="26">
        <v>159261</v>
      </c>
      <c r="P29" s="26">
        <v>230068</v>
      </c>
      <c r="Q29" s="26">
        <v>548215</v>
      </c>
      <c r="R29" s="26">
        <v>226755</v>
      </c>
      <c r="S29" s="26">
        <v>348814</v>
      </c>
      <c r="T29" s="26">
        <v>303208</v>
      </c>
      <c r="U29" s="26">
        <v>878777</v>
      </c>
      <c r="V29" s="26">
        <v>2506238</v>
      </c>
      <c r="W29" s="26">
        <v>2667870</v>
      </c>
      <c r="X29" s="26">
        <v>-161632</v>
      </c>
      <c r="Y29" s="106">
        <v>-6.06</v>
      </c>
      <c r="Z29" s="121">
        <v>2667870</v>
      </c>
    </row>
    <row r="30" spans="1:26" ht="13.5">
      <c r="A30" s="104" t="s">
        <v>75</v>
      </c>
      <c r="B30" s="102"/>
      <c r="C30" s="123">
        <v>6069076</v>
      </c>
      <c r="D30" s="124">
        <v>17950850</v>
      </c>
      <c r="E30" s="125">
        <v>7877460</v>
      </c>
      <c r="F30" s="125">
        <v>474320</v>
      </c>
      <c r="G30" s="125">
        <v>365630</v>
      </c>
      <c r="H30" s="125">
        <v>582473</v>
      </c>
      <c r="I30" s="125">
        <v>1422423</v>
      </c>
      <c r="J30" s="125">
        <v>425347</v>
      </c>
      <c r="K30" s="125">
        <v>497865</v>
      </c>
      <c r="L30" s="125">
        <v>569316</v>
      </c>
      <c r="M30" s="125">
        <v>1492528</v>
      </c>
      <c r="N30" s="125">
        <v>432141</v>
      </c>
      <c r="O30" s="125">
        <v>433578</v>
      </c>
      <c r="P30" s="125">
        <v>452661</v>
      </c>
      <c r="Q30" s="125">
        <v>1318380</v>
      </c>
      <c r="R30" s="125">
        <v>447292</v>
      </c>
      <c r="S30" s="125">
        <v>374160</v>
      </c>
      <c r="T30" s="125">
        <v>532435</v>
      </c>
      <c r="U30" s="125">
        <v>1353887</v>
      </c>
      <c r="V30" s="125">
        <v>5587218</v>
      </c>
      <c r="W30" s="125">
        <v>7877460</v>
      </c>
      <c r="X30" s="125">
        <v>-2290242</v>
      </c>
      <c r="Y30" s="107">
        <v>-29.07</v>
      </c>
      <c r="Z30" s="123">
        <v>7877460</v>
      </c>
    </row>
    <row r="31" spans="1:26" ht="13.5">
      <c r="A31" s="104" t="s">
        <v>76</v>
      </c>
      <c r="B31" s="102"/>
      <c r="C31" s="121">
        <v>604965</v>
      </c>
      <c r="D31" s="122">
        <v>223480</v>
      </c>
      <c r="E31" s="26">
        <v>14651090</v>
      </c>
      <c r="F31" s="26">
        <v>38522</v>
      </c>
      <c r="G31" s="26">
        <v>25651</v>
      </c>
      <c r="H31" s="26">
        <v>232305</v>
      </c>
      <c r="I31" s="26">
        <v>296478</v>
      </c>
      <c r="J31" s="26">
        <v>31699</v>
      </c>
      <c r="K31" s="26">
        <v>31177</v>
      </c>
      <c r="L31" s="26">
        <v>270181</v>
      </c>
      <c r="M31" s="26">
        <v>333057</v>
      </c>
      <c r="N31" s="26">
        <v>307586</v>
      </c>
      <c r="O31" s="26">
        <v>2232142</v>
      </c>
      <c r="P31" s="26">
        <v>2497779</v>
      </c>
      <c r="Q31" s="26">
        <v>5037507</v>
      </c>
      <c r="R31" s="26">
        <v>521019</v>
      </c>
      <c r="S31" s="26">
        <v>1122133</v>
      </c>
      <c r="T31" s="26">
        <v>1020776</v>
      </c>
      <c r="U31" s="26">
        <v>2663928</v>
      </c>
      <c r="V31" s="26">
        <v>8330970</v>
      </c>
      <c r="W31" s="26">
        <v>14651090</v>
      </c>
      <c r="X31" s="26">
        <v>-6320120</v>
      </c>
      <c r="Y31" s="106">
        <v>-43.14</v>
      </c>
      <c r="Z31" s="121">
        <v>14651090</v>
      </c>
    </row>
    <row r="32" spans="1:26" ht="13.5">
      <c r="A32" s="101" t="s">
        <v>77</v>
      </c>
      <c r="B32" s="102"/>
      <c r="C32" s="119">
        <f aca="true" t="shared" si="6" ref="C32:X32">SUM(C33:C37)</f>
        <v>2541402</v>
      </c>
      <c r="D32" s="120">
        <f t="shared" si="6"/>
        <v>1247720</v>
      </c>
      <c r="E32" s="66">
        <f t="shared" si="6"/>
        <v>2541710</v>
      </c>
      <c r="F32" s="66">
        <f t="shared" si="6"/>
        <v>39743</v>
      </c>
      <c r="G32" s="66">
        <f t="shared" si="6"/>
        <v>109455</v>
      </c>
      <c r="H32" s="66">
        <f t="shared" si="6"/>
        <v>132635</v>
      </c>
      <c r="I32" s="66">
        <f t="shared" si="6"/>
        <v>281833</v>
      </c>
      <c r="J32" s="66">
        <f t="shared" si="6"/>
        <v>88963</v>
      </c>
      <c r="K32" s="66">
        <f t="shared" si="6"/>
        <v>135649</v>
      </c>
      <c r="L32" s="66">
        <f t="shared" si="6"/>
        <v>164477</v>
      </c>
      <c r="M32" s="66">
        <f t="shared" si="6"/>
        <v>389089</v>
      </c>
      <c r="N32" s="66">
        <f t="shared" si="6"/>
        <v>134148</v>
      </c>
      <c r="O32" s="66">
        <f t="shared" si="6"/>
        <v>100708</v>
      </c>
      <c r="P32" s="66">
        <f t="shared" si="6"/>
        <v>136074</v>
      </c>
      <c r="Q32" s="66">
        <f t="shared" si="6"/>
        <v>370930</v>
      </c>
      <c r="R32" s="66">
        <f t="shared" si="6"/>
        <v>108267</v>
      </c>
      <c r="S32" s="66">
        <f t="shared" si="6"/>
        <v>596376</v>
      </c>
      <c r="T32" s="66">
        <f t="shared" si="6"/>
        <v>675975</v>
      </c>
      <c r="U32" s="66">
        <f t="shared" si="6"/>
        <v>1380618</v>
      </c>
      <c r="V32" s="66">
        <f t="shared" si="6"/>
        <v>2422470</v>
      </c>
      <c r="W32" s="66">
        <f t="shared" si="6"/>
        <v>2541710</v>
      </c>
      <c r="X32" s="66">
        <f t="shared" si="6"/>
        <v>-119240</v>
      </c>
      <c r="Y32" s="103">
        <f>+IF(W32&lt;&gt;0,+(X32/W32)*100,0)</f>
        <v>-4.691329852736937</v>
      </c>
      <c r="Z32" s="119">
        <f>SUM(Z33:Z37)</f>
        <v>2541710</v>
      </c>
    </row>
    <row r="33" spans="1:26" ht="13.5">
      <c r="A33" s="104" t="s">
        <v>78</v>
      </c>
      <c r="B33" s="102"/>
      <c r="C33" s="121">
        <v>2206296</v>
      </c>
      <c r="D33" s="122">
        <v>2467660</v>
      </c>
      <c r="E33" s="26">
        <v>2232210</v>
      </c>
      <c r="F33" s="26">
        <v>39089</v>
      </c>
      <c r="G33" s="26">
        <v>103437</v>
      </c>
      <c r="H33" s="26">
        <v>117785</v>
      </c>
      <c r="I33" s="26">
        <v>260311</v>
      </c>
      <c r="J33" s="26">
        <v>79075</v>
      </c>
      <c r="K33" s="26">
        <v>127074</v>
      </c>
      <c r="L33" s="26">
        <v>151106</v>
      </c>
      <c r="M33" s="26">
        <v>357255</v>
      </c>
      <c r="N33" s="26">
        <v>111128</v>
      </c>
      <c r="O33" s="26">
        <v>92907</v>
      </c>
      <c r="P33" s="26">
        <v>119898</v>
      </c>
      <c r="Q33" s="26">
        <v>323933</v>
      </c>
      <c r="R33" s="26">
        <v>99351</v>
      </c>
      <c r="S33" s="26">
        <v>458587</v>
      </c>
      <c r="T33" s="26">
        <v>650087</v>
      </c>
      <c r="U33" s="26">
        <v>1208025</v>
      </c>
      <c r="V33" s="26">
        <v>2149524</v>
      </c>
      <c r="W33" s="26">
        <v>2232210</v>
      </c>
      <c r="X33" s="26">
        <v>-82686</v>
      </c>
      <c r="Y33" s="106">
        <v>-3.7</v>
      </c>
      <c r="Z33" s="121">
        <v>2232210</v>
      </c>
    </row>
    <row r="34" spans="1:26" ht="13.5">
      <c r="A34" s="104" t="s">
        <v>79</v>
      </c>
      <c r="B34" s="102"/>
      <c r="C34" s="121">
        <v>329055</v>
      </c>
      <c r="D34" s="122">
        <v>-1255440</v>
      </c>
      <c r="E34" s="26">
        <v>274000</v>
      </c>
      <c r="F34" s="26">
        <v>654</v>
      </c>
      <c r="G34" s="26">
        <v>6018</v>
      </c>
      <c r="H34" s="26">
        <v>14140</v>
      </c>
      <c r="I34" s="26">
        <v>20812</v>
      </c>
      <c r="J34" s="26">
        <v>9458</v>
      </c>
      <c r="K34" s="26">
        <v>8575</v>
      </c>
      <c r="L34" s="26">
        <v>13371</v>
      </c>
      <c r="M34" s="26">
        <v>31404</v>
      </c>
      <c r="N34" s="26">
        <v>17361</v>
      </c>
      <c r="O34" s="26">
        <v>7550</v>
      </c>
      <c r="P34" s="26">
        <v>16143</v>
      </c>
      <c r="Q34" s="26">
        <v>41054</v>
      </c>
      <c r="R34" s="26">
        <v>8916</v>
      </c>
      <c r="S34" s="26">
        <v>137789</v>
      </c>
      <c r="T34" s="26">
        <v>25888</v>
      </c>
      <c r="U34" s="26">
        <v>172593</v>
      </c>
      <c r="V34" s="26">
        <v>265863</v>
      </c>
      <c r="W34" s="26">
        <v>274000</v>
      </c>
      <c r="X34" s="26">
        <v>-8137</v>
      </c>
      <c r="Y34" s="106">
        <v>-2.97</v>
      </c>
      <c r="Z34" s="121">
        <v>274000</v>
      </c>
    </row>
    <row r="35" spans="1:26" ht="13.5">
      <c r="A35" s="104" t="s">
        <v>80</v>
      </c>
      <c r="B35" s="102"/>
      <c r="C35" s="121">
        <v>6051</v>
      </c>
      <c r="D35" s="122">
        <v>35500</v>
      </c>
      <c r="E35" s="26">
        <v>35500</v>
      </c>
      <c r="F35" s="26"/>
      <c r="G35" s="26"/>
      <c r="H35" s="26">
        <v>710</v>
      </c>
      <c r="I35" s="26">
        <v>710</v>
      </c>
      <c r="J35" s="26">
        <v>430</v>
      </c>
      <c r="K35" s="26"/>
      <c r="L35" s="26"/>
      <c r="M35" s="26">
        <v>430</v>
      </c>
      <c r="N35" s="26">
        <v>5659</v>
      </c>
      <c r="O35" s="26">
        <v>251</v>
      </c>
      <c r="P35" s="26">
        <v>33</v>
      </c>
      <c r="Q35" s="26">
        <v>5943</v>
      </c>
      <c r="R35" s="26"/>
      <c r="S35" s="26"/>
      <c r="T35" s="26"/>
      <c r="U35" s="26"/>
      <c r="V35" s="26">
        <v>7083</v>
      </c>
      <c r="W35" s="26">
        <v>35500</v>
      </c>
      <c r="X35" s="26">
        <v>-28417</v>
      </c>
      <c r="Y35" s="106">
        <v>-80.05</v>
      </c>
      <c r="Z35" s="121">
        <v>35500</v>
      </c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666552</v>
      </c>
      <c r="D38" s="120">
        <f t="shared" si="7"/>
        <v>1217570</v>
      </c>
      <c r="E38" s="66">
        <f t="shared" si="7"/>
        <v>1076710</v>
      </c>
      <c r="F38" s="66">
        <f t="shared" si="7"/>
        <v>14863</v>
      </c>
      <c r="G38" s="66">
        <f t="shared" si="7"/>
        <v>35629</v>
      </c>
      <c r="H38" s="66">
        <f t="shared" si="7"/>
        <v>39879</v>
      </c>
      <c r="I38" s="66">
        <f t="shared" si="7"/>
        <v>90371</v>
      </c>
      <c r="J38" s="66">
        <f t="shared" si="7"/>
        <v>34723</v>
      </c>
      <c r="K38" s="66">
        <f t="shared" si="7"/>
        <v>34433</v>
      </c>
      <c r="L38" s="66">
        <f t="shared" si="7"/>
        <v>40612</v>
      </c>
      <c r="M38" s="66">
        <f t="shared" si="7"/>
        <v>109768</v>
      </c>
      <c r="N38" s="66">
        <f t="shared" si="7"/>
        <v>50313</v>
      </c>
      <c r="O38" s="66">
        <f t="shared" si="7"/>
        <v>57175</v>
      </c>
      <c r="P38" s="66">
        <f t="shared" si="7"/>
        <v>52339</v>
      </c>
      <c r="Q38" s="66">
        <f t="shared" si="7"/>
        <v>159827</v>
      </c>
      <c r="R38" s="66">
        <f t="shared" si="7"/>
        <v>38615</v>
      </c>
      <c r="S38" s="66">
        <f t="shared" si="7"/>
        <v>128129</v>
      </c>
      <c r="T38" s="66">
        <f t="shared" si="7"/>
        <v>89192</v>
      </c>
      <c r="U38" s="66">
        <f t="shared" si="7"/>
        <v>255936</v>
      </c>
      <c r="V38" s="66">
        <f t="shared" si="7"/>
        <v>615902</v>
      </c>
      <c r="W38" s="66">
        <f t="shared" si="7"/>
        <v>1076710</v>
      </c>
      <c r="X38" s="66">
        <f t="shared" si="7"/>
        <v>-460808</v>
      </c>
      <c r="Y38" s="103">
        <f>+IF(W38&lt;&gt;0,+(X38/W38)*100,0)</f>
        <v>-42.797782132607665</v>
      </c>
      <c r="Z38" s="119">
        <f>SUM(Z39:Z41)</f>
        <v>1076710</v>
      </c>
    </row>
    <row r="39" spans="1:26" ht="13.5">
      <c r="A39" s="104" t="s">
        <v>84</v>
      </c>
      <c r="B39" s="102"/>
      <c r="C39" s="121">
        <v>246959</v>
      </c>
      <c r="D39" s="122">
        <v>492050</v>
      </c>
      <c r="E39" s="26">
        <v>506050</v>
      </c>
      <c r="F39" s="26">
        <v>92</v>
      </c>
      <c r="G39" s="26">
        <v>4368</v>
      </c>
      <c r="H39" s="26">
        <v>2513</v>
      </c>
      <c r="I39" s="26">
        <v>6973</v>
      </c>
      <c r="J39" s="26">
        <v>5446</v>
      </c>
      <c r="K39" s="26">
        <v>2439</v>
      </c>
      <c r="L39" s="26">
        <v>2908</v>
      </c>
      <c r="M39" s="26">
        <v>10793</v>
      </c>
      <c r="N39" s="26">
        <v>3311</v>
      </c>
      <c r="O39" s="26">
        <v>23831</v>
      </c>
      <c r="P39" s="26">
        <v>4892</v>
      </c>
      <c r="Q39" s="26">
        <v>32034</v>
      </c>
      <c r="R39" s="26">
        <v>2936</v>
      </c>
      <c r="S39" s="26">
        <v>16242</v>
      </c>
      <c r="T39" s="26">
        <v>5955</v>
      </c>
      <c r="U39" s="26">
        <v>25133</v>
      </c>
      <c r="V39" s="26">
        <v>74933</v>
      </c>
      <c r="W39" s="26">
        <v>506050</v>
      </c>
      <c r="X39" s="26">
        <v>-431117</v>
      </c>
      <c r="Y39" s="106">
        <v>-85.19</v>
      </c>
      <c r="Z39" s="121">
        <v>506050</v>
      </c>
    </row>
    <row r="40" spans="1:26" ht="13.5">
      <c r="A40" s="104" t="s">
        <v>85</v>
      </c>
      <c r="B40" s="102"/>
      <c r="C40" s="121">
        <v>419593</v>
      </c>
      <c r="D40" s="122">
        <v>725520</v>
      </c>
      <c r="E40" s="26">
        <v>570660</v>
      </c>
      <c r="F40" s="26">
        <v>14771</v>
      </c>
      <c r="G40" s="26">
        <v>31261</v>
      </c>
      <c r="H40" s="26">
        <v>37366</v>
      </c>
      <c r="I40" s="26">
        <v>83398</v>
      </c>
      <c r="J40" s="26">
        <v>29277</v>
      </c>
      <c r="K40" s="26">
        <v>31994</v>
      </c>
      <c r="L40" s="26">
        <v>37704</v>
      </c>
      <c r="M40" s="26">
        <v>98975</v>
      </c>
      <c r="N40" s="26">
        <v>47002</v>
      </c>
      <c r="O40" s="26">
        <v>33344</v>
      </c>
      <c r="P40" s="26">
        <v>47447</v>
      </c>
      <c r="Q40" s="26">
        <v>127793</v>
      </c>
      <c r="R40" s="26">
        <v>35679</v>
      </c>
      <c r="S40" s="26">
        <v>111887</v>
      </c>
      <c r="T40" s="26">
        <v>83237</v>
      </c>
      <c r="U40" s="26">
        <v>230803</v>
      </c>
      <c r="V40" s="26">
        <v>540969</v>
      </c>
      <c r="W40" s="26">
        <v>570660</v>
      </c>
      <c r="X40" s="26">
        <v>-29691</v>
      </c>
      <c r="Y40" s="106">
        <v>-5.2</v>
      </c>
      <c r="Z40" s="121">
        <v>570660</v>
      </c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9485724</v>
      </c>
      <c r="D42" s="120">
        <f t="shared" si="8"/>
        <v>11616550</v>
      </c>
      <c r="E42" s="66">
        <f t="shared" si="8"/>
        <v>10459710</v>
      </c>
      <c r="F42" s="66">
        <f t="shared" si="8"/>
        <v>182369</v>
      </c>
      <c r="G42" s="66">
        <f t="shared" si="8"/>
        <v>847242</v>
      </c>
      <c r="H42" s="66">
        <f t="shared" si="8"/>
        <v>757403</v>
      </c>
      <c r="I42" s="66">
        <f t="shared" si="8"/>
        <v>1787014</v>
      </c>
      <c r="J42" s="66">
        <f t="shared" si="8"/>
        <v>260955</v>
      </c>
      <c r="K42" s="66">
        <f t="shared" si="8"/>
        <v>659009</v>
      </c>
      <c r="L42" s="66">
        <f t="shared" si="8"/>
        <v>664910</v>
      </c>
      <c r="M42" s="66">
        <f t="shared" si="8"/>
        <v>1584874</v>
      </c>
      <c r="N42" s="66">
        <f t="shared" si="8"/>
        <v>1026990</v>
      </c>
      <c r="O42" s="66">
        <f t="shared" si="8"/>
        <v>313092</v>
      </c>
      <c r="P42" s="66">
        <f t="shared" si="8"/>
        <v>956655</v>
      </c>
      <c r="Q42" s="66">
        <f t="shared" si="8"/>
        <v>2296737</v>
      </c>
      <c r="R42" s="66">
        <f t="shared" si="8"/>
        <v>548262</v>
      </c>
      <c r="S42" s="66">
        <f t="shared" si="8"/>
        <v>1106563</v>
      </c>
      <c r="T42" s="66">
        <f t="shared" si="8"/>
        <v>510248</v>
      </c>
      <c r="U42" s="66">
        <f t="shared" si="8"/>
        <v>2165073</v>
      </c>
      <c r="V42" s="66">
        <f t="shared" si="8"/>
        <v>7833698</v>
      </c>
      <c r="W42" s="66">
        <f t="shared" si="8"/>
        <v>10459710</v>
      </c>
      <c r="X42" s="66">
        <f t="shared" si="8"/>
        <v>-2626012</v>
      </c>
      <c r="Y42" s="103">
        <f>+IF(W42&lt;&gt;0,+(X42/W42)*100,0)</f>
        <v>-25.105973301363036</v>
      </c>
      <c r="Z42" s="119">
        <f>SUM(Z43:Z46)</f>
        <v>10459710</v>
      </c>
    </row>
    <row r="43" spans="1:26" ht="13.5">
      <c r="A43" s="104" t="s">
        <v>88</v>
      </c>
      <c r="B43" s="102"/>
      <c r="C43" s="121">
        <v>2830291</v>
      </c>
      <c r="D43" s="122">
        <v>3643890</v>
      </c>
      <c r="E43" s="26">
        <v>3642220</v>
      </c>
      <c r="F43" s="26">
        <v>38220</v>
      </c>
      <c r="G43" s="26">
        <v>670380</v>
      </c>
      <c r="H43" s="26">
        <v>291786</v>
      </c>
      <c r="I43" s="26">
        <v>1000386</v>
      </c>
      <c r="J43" s="26">
        <v>28131</v>
      </c>
      <c r="K43" s="26">
        <v>226012</v>
      </c>
      <c r="L43" s="26">
        <v>252880</v>
      </c>
      <c r="M43" s="26">
        <v>507023</v>
      </c>
      <c r="N43" s="26">
        <v>444880</v>
      </c>
      <c r="O43" s="26">
        <v>38568</v>
      </c>
      <c r="P43" s="26">
        <v>421020</v>
      </c>
      <c r="Q43" s="26">
        <v>904468</v>
      </c>
      <c r="R43" s="26">
        <v>73076</v>
      </c>
      <c r="S43" s="26">
        <v>497856</v>
      </c>
      <c r="T43" s="26">
        <v>43053</v>
      </c>
      <c r="U43" s="26">
        <v>613985</v>
      </c>
      <c r="V43" s="26">
        <v>3025862</v>
      </c>
      <c r="W43" s="26">
        <v>3642220</v>
      </c>
      <c r="X43" s="26">
        <v>-616358</v>
      </c>
      <c r="Y43" s="106">
        <v>-16.92</v>
      </c>
      <c r="Z43" s="121">
        <v>3642220</v>
      </c>
    </row>
    <row r="44" spans="1:26" ht="13.5">
      <c r="A44" s="104" t="s">
        <v>89</v>
      </c>
      <c r="B44" s="102"/>
      <c r="C44" s="121">
        <v>4414577</v>
      </c>
      <c r="D44" s="122">
        <v>3915380</v>
      </c>
      <c r="E44" s="26">
        <v>4032170</v>
      </c>
      <c r="F44" s="26">
        <v>51201</v>
      </c>
      <c r="G44" s="26">
        <v>69221</v>
      </c>
      <c r="H44" s="26">
        <v>308716</v>
      </c>
      <c r="I44" s="26">
        <v>429138</v>
      </c>
      <c r="J44" s="26">
        <v>109819</v>
      </c>
      <c r="K44" s="26">
        <v>291486</v>
      </c>
      <c r="L44" s="26">
        <v>269068</v>
      </c>
      <c r="M44" s="26">
        <v>670373</v>
      </c>
      <c r="N44" s="26">
        <v>426987</v>
      </c>
      <c r="O44" s="26">
        <v>154389</v>
      </c>
      <c r="P44" s="26">
        <v>380458</v>
      </c>
      <c r="Q44" s="26">
        <v>961834</v>
      </c>
      <c r="R44" s="26">
        <v>342345</v>
      </c>
      <c r="S44" s="26">
        <v>396468</v>
      </c>
      <c r="T44" s="26">
        <v>293962</v>
      </c>
      <c r="U44" s="26">
        <v>1032775</v>
      </c>
      <c r="V44" s="26">
        <v>3094120</v>
      </c>
      <c r="W44" s="26">
        <v>4032170</v>
      </c>
      <c r="X44" s="26">
        <v>-938050</v>
      </c>
      <c r="Y44" s="106">
        <v>-23.26</v>
      </c>
      <c r="Z44" s="121">
        <v>4032170</v>
      </c>
    </row>
    <row r="45" spans="1:26" ht="13.5">
      <c r="A45" s="104" t="s">
        <v>90</v>
      </c>
      <c r="B45" s="102"/>
      <c r="C45" s="123">
        <v>1038083</v>
      </c>
      <c r="D45" s="124">
        <v>2118650</v>
      </c>
      <c r="E45" s="125">
        <v>1217190</v>
      </c>
      <c r="F45" s="125">
        <v>46647</v>
      </c>
      <c r="G45" s="125">
        <v>55788</v>
      </c>
      <c r="H45" s="125">
        <v>74970</v>
      </c>
      <c r="I45" s="125">
        <v>177405</v>
      </c>
      <c r="J45" s="125">
        <v>67072</v>
      </c>
      <c r="K45" s="125">
        <v>67711</v>
      </c>
      <c r="L45" s="125">
        <v>71841</v>
      </c>
      <c r="M45" s="125">
        <v>206624</v>
      </c>
      <c r="N45" s="125">
        <v>72686</v>
      </c>
      <c r="O45" s="125">
        <v>60581</v>
      </c>
      <c r="P45" s="125">
        <v>76276</v>
      </c>
      <c r="Q45" s="125">
        <v>209543</v>
      </c>
      <c r="R45" s="125">
        <v>70819</v>
      </c>
      <c r="S45" s="125">
        <v>138977</v>
      </c>
      <c r="T45" s="125">
        <v>89203</v>
      </c>
      <c r="U45" s="125">
        <v>298999</v>
      </c>
      <c r="V45" s="125">
        <v>892571</v>
      </c>
      <c r="W45" s="125">
        <v>1217190</v>
      </c>
      <c r="X45" s="125">
        <v>-324619</v>
      </c>
      <c r="Y45" s="107">
        <v>-26.67</v>
      </c>
      <c r="Z45" s="123">
        <v>1217190</v>
      </c>
    </row>
    <row r="46" spans="1:26" ht="13.5">
      <c r="A46" s="104" t="s">
        <v>91</v>
      </c>
      <c r="B46" s="102"/>
      <c r="C46" s="121">
        <v>1202773</v>
      </c>
      <c r="D46" s="122">
        <v>1938630</v>
      </c>
      <c r="E46" s="26">
        <v>1568130</v>
      </c>
      <c r="F46" s="26">
        <v>46301</v>
      </c>
      <c r="G46" s="26">
        <v>51853</v>
      </c>
      <c r="H46" s="26">
        <v>81931</v>
      </c>
      <c r="I46" s="26">
        <v>180085</v>
      </c>
      <c r="J46" s="26">
        <v>55933</v>
      </c>
      <c r="K46" s="26">
        <v>73800</v>
      </c>
      <c r="L46" s="26">
        <v>71121</v>
      </c>
      <c r="M46" s="26">
        <v>200854</v>
      </c>
      <c r="N46" s="26">
        <v>82437</v>
      </c>
      <c r="O46" s="26">
        <v>59554</v>
      </c>
      <c r="P46" s="26">
        <v>78901</v>
      </c>
      <c r="Q46" s="26">
        <v>220892</v>
      </c>
      <c r="R46" s="26">
        <v>62022</v>
      </c>
      <c r="S46" s="26">
        <v>73262</v>
      </c>
      <c r="T46" s="26">
        <v>84030</v>
      </c>
      <c r="U46" s="26">
        <v>219314</v>
      </c>
      <c r="V46" s="26">
        <v>821145</v>
      </c>
      <c r="W46" s="26">
        <v>1568130</v>
      </c>
      <c r="X46" s="26">
        <v>-746985</v>
      </c>
      <c r="Y46" s="106">
        <v>-47.64</v>
      </c>
      <c r="Z46" s="121">
        <v>1568130</v>
      </c>
    </row>
    <row r="47" spans="1:26" ht="13.5">
      <c r="A47" s="101" t="s">
        <v>92</v>
      </c>
      <c r="B47" s="108" t="s">
        <v>93</v>
      </c>
      <c r="C47" s="119">
        <v>87338</v>
      </c>
      <c r="D47" s="120">
        <v>123640</v>
      </c>
      <c r="E47" s="66">
        <v>144080</v>
      </c>
      <c r="F47" s="66">
        <v>10465</v>
      </c>
      <c r="G47" s="66">
        <v>7698</v>
      </c>
      <c r="H47" s="66">
        <v>10105</v>
      </c>
      <c r="I47" s="66">
        <v>28268</v>
      </c>
      <c r="J47" s="66">
        <v>9054</v>
      </c>
      <c r="K47" s="66">
        <v>9342</v>
      </c>
      <c r="L47" s="66">
        <v>28283</v>
      </c>
      <c r="M47" s="66">
        <v>46679</v>
      </c>
      <c r="N47" s="66">
        <v>12296</v>
      </c>
      <c r="O47" s="66">
        <v>8267</v>
      </c>
      <c r="P47" s="66">
        <v>8189</v>
      </c>
      <c r="Q47" s="66">
        <v>28752</v>
      </c>
      <c r="R47" s="66">
        <v>13595</v>
      </c>
      <c r="S47" s="66">
        <v>5877</v>
      </c>
      <c r="T47" s="66">
        <v>10566</v>
      </c>
      <c r="U47" s="66">
        <v>30038</v>
      </c>
      <c r="V47" s="66">
        <v>133737</v>
      </c>
      <c r="W47" s="66">
        <v>144080</v>
      </c>
      <c r="X47" s="66">
        <v>-10343</v>
      </c>
      <c r="Y47" s="103">
        <v>-7.18</v>
      </c>
      <c r="Z47" s="119">
        <v>144080</v>
      </c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21844346</v>
      </c>
      <c r="D48" s="139">
        <f t="shared" si="9"/>
        <v>35372230</v>
      </c>
      <c r="E48" s="39">
        <f t="shared" si="9"/>
        <v>39418630</v>
      </c>
      <c r="F48" s="39">
        <f t="shared" si="9"/>
        <v>916753</v>
      </c>
      <c r="G48" s="39">
        <f t="shared" si="9"/>
        <v>1599987</v>
      </c>
      <c r="H48" s="39">
        <f t="shared" si="9"/>
        <v>1915443</v>
      </c>
      <c r="I48" s="39">
        <f t="shared" si="9"/>
        <v>4432183</v>
      </c>
      <c r="J48" s="39">
        <f t="shared" si="9"/>
        <v>1019049</v>
      </c>
      <c r="K48" s="39">
        <f t="shared" si="9"/>
        <v>1552200</v>
      </c>
      <c r="L48" s="39">
        <f t="shared" si="9"/>
        <v>1938196</v>
      </c>
      <c r="M48" s="39">
        <f t="shared" si="9"/>
        <v>4509445</v>
      </c>
      <c r="N48" s="39">
        <f t="shared" si="9"/>
        <v>2122360</v>
      </c>
      <c r="O48" s="39">
        <f t="shared" si="9"/>
        <v>3304223</v>
      </c>
      <c r="P48" s="39">
        <f t="shared" si="9"/>
        <v>4333765</v>
      </c>
      <c r="Q48" s="39">
        <f t="shared" si="9"/>
        <v>9760348</v>
      </c>
      <c r="R48" s="39">
        <f t="shared" si="9"/>
        <v>1903805</v>
      </c>
      <c r="S48" s="39">
        <f t="shared" si="9"/>
        <v>3682052</v>
      </c>
      <c r="T48" s="39">
        <f t="shared" si="9"/>
        <v>3142400</v>
      </c>
      <c r="U48" s="39">
        <f t="shared" si="9"/>
        <v>8728257</v>
      </c>
      <c r="V48" s="39">
        <f t="shared" si="9"/>
        <v>27430233</v>
      </c>
      <c r="W48" s="39">
        <f t="shared" si="9"/>
        <v>39418630</v>
      </c>
      <c r="X48" s="39">
        <f t="shared" si="9"/>
        <v>-11988397</v>
      </c>
      <c r="Y48" s="140">
        <f>+IF(W48&lt;&gt;0,+(X48/W48)*100,0)</f>
        <v>-30.41302297923596</v>
      </c>
      <c r="Z48" s="138">
        <f>+Z28+Z32+Z38+Z42+Z47</f>
        <v>39418630</v>
      </c>
    </row>
    <row r="49" spans="1:26" ht="13.5">
      <c r="A49" s="114" t="s">
        <v>48</v>
      </c>
      <c r="B49" s="115"/>
      <c r="C49" s="141">
        <f aca="true" t="shared" si="10" ref="C49:X49">+C25-C48</f>
        <v>-1720113</v>
      </c>
      <c r="D49" s="142">
        <f t="shared" si="10"/>
        <v>11708740</v>
      </c>
      <c r="E49" s="143">
        <f t="shared" si="10"/>
        <v>18407240</v>
      </c>
      <c r="F49" s="143">
        <f t="shared" si="10"/>
        <v>1480927</v>
      </c>
      <c r="G49" s="143">
        <f t="shared" si="10"/>
        <v>2117183</v>
      </c>
      <c r="H49" s="143">
        <f t="shared" si="10"/>
        <v>481641</v>
      </c>
      <c r="I49" s="143">
        <f t="shared" si="10"/>
        <v>4079751</v>
      </c>
      <c r="J49" s="143">
        <f t="shared" si="10"/>
        <v>-156511</v>
      </c>
      <c r="K49" s="143">
        <f t="shared" si="10"/>
        <v>-615392</v>
      </c>
      <c r="L49" s="143">
        <f t="shared" si="10"/>
        <v>199083</v>
      </c>
      <c r="M49" s="143">
        <f t="shared" si="10"/>
        <v>-572820</v>
      </c>
      <c r="N49" s="143">
        <f t="shared" si="10"/>
        <v>-1062684</v>
      </c>
      <c r="O49" s="143">
        <f t="shared" si="10"/>
        <v>2939605</v>
      </c>
      <c r="P49" s="143">
        <f t="shared" si="10"/>
        <v>-255706</v>
      </c>
      <c r="Q49" s="143">
        <f t="shared" si="10"/>
        <v>1621215</v>
      </c>
      <c r="R49" s="143">
        <f t="shared" si="10"/>
        <v>222376</v>
      </c>
      <c r="S49" s="143">
        <f t="shared" si="10"/>
        <v>5904497</v>
      </c>
      <c r="T49" s="143">
        <f t="shared" si="10"/>
        <v>2491513</v>
      </c>
      <c r="U49" s="143">
        <f t="shared" si="10"/>
        <v>8618386</v>
      </c>
      <c r="V49" s="143">
        <f t="shared" si="10"/>
        <v>13746532</v>
      </c>
      <c r="W49" s="143">
        <f>IF(E25=E48,0,W25-W48)</f>
        <v>18407240</v>
      </c>
      <c r="X49" s="143">
        <f t="shared" si="10"/>
        <v>-4660708</v>
      </c>
      <c r="Y49" s="144">
        <f>+IF(W49&lt;&gt;0,+(X49/W49)*100,0)</f>
        <v>-25.31997192409074</v>
      </c>
      <c r="Z49" s="141">
        <f>+Z25-Z48</f>
        <v>18407240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7818958</v>
      </c>
      <c r="D5" s="122">
        <v>2018630</v>
      </c>
      <c r="E5" s="26">
        <v>8508830</v>
      </c>
      <c r="F5" s="26">
        <v>8527837</v>
      </c>
      <c r="G5" s="26">
        <v>0</v>
      </c>
      <c r="H5" s="26">
        <v>0</v>
      </c>
      <c r="I5" s="26">
        <v>8527837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70998</v>
      </c>
      <c r="S5" s="26">
        <v>0</v>
      </c>
      <c r="T5" s="26">
        <v>0</v>
      </c>
      <c r="U5" s="26">
        <v>70998</v>
      </c>
      <c r="V5" s="26">
        <v>8598835</v>
      </c>
      <c r="W5" s="26">
        <v>8508830</v>
      </c>
      <c r="X5" s="26">
        <v>90005</v>
      </c>
      <c r="Y5" s="106">
        <v>1.06</v>
      </c>
      <c r="Z5" s="121">
        <v>8508830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3154971</v>
      </c>
      <c r="D7" s="122">
        <v>3778390</v>
      </c>
      <c r="E7" s="26">
        <v>4043390</v>
      </c>
      <c r="F7" s="26">
        <v>308922</v>
      </c>
      <c r="G7" s="26">
        <v>323288</v>
      </c>
      <c r="H7" s="26">
        <v>293070</v>
      </c>
      <c r="I7" s="26">
        <v>925280</v>
      </c>
      <c r="J7" s="26">
        <v>306648</v>
      </c>
      <c r="K7" s="26">
        <v>292243</v>
      </c>
      <c r="L7" s="26">
        <v>266695</v>
      </c>
      <c r="M7" s="26">
        <v>865586</v>
      </c>
      <c r="N7" s="26">
        <v>364106</v>
      </c>
      <c r="O7" s="26">
        <v>315603</v>
      </c>
      <c r="P7" s="26">
        <v>300368</v>
      </c>
      <c r="Q7" s="26">
        <v>980077</v>
      </c>
      <c r="R7" s="26">
        <v>306801</v>
      </c>
      <c r="S7" s="26">
        <v>277338</v>
      </c>
      <c r="T7" s="26">
        <v>333914</v>
      </c>
      <c r="U7" s="26">
        <v>918053</v>
      </c>
      <c r="V7" s="26">
        <v>3688996</v>
      </c>
      <c r="W7" s="26">
        <v>4043390</v>
      </c>
      <c r="X7" s="26">
        <v>-354394</v>
      </c>
      <c r="Y7" s="106">
        <v>-8.76</v>
      </c>
      <c r="Z7" s="121">
        <v>4043390</v>
      </c>
    </row>
    <row r="8" spans="1:26" ht="13.5">
      <c r="A8" s="159" t="s">
        <v>103</v>
      </c>
      <c r="B8" s="158" t="s">
        <v>95</v>
      </c>
      <c r="C8" s="121">
        <v>3658322</v>
      </c>
      <c r="D8" s="122">
        <v>3625750</v>
      </c>
      <c r="E8" s="26">
        <v>5242520</v>
      </c>
      <c r="F8" s="26">
        <v>328578</v>
      </c>
      <c r="G8" s="26">
        <v>347212</v>
      </c>
      <c r="H8" s="26">
        <v>328435</v>
      </c>
      <c r="I8" s="26">
        <v>1004225</v>
      </c>
      <c r="J8" s="26">
        <v>363987</v>
      </c>
      <c r="K8" s="26">
        <v>444368</v>
      </c>
      <c r="L8" s="26">
        <v>437573</v>
      </c>
      <c r="M8" s="26">
        <v>1245928</v>
      </c>
      <c r="N8" s="26">
        <v>454158</v>
      </c>
      <c r="O8" s="26">
        <v>456090</v>
      </c>
      <c r="P8" s="26">
        <v>376335</v>
      </c>
      <c r="Q8" s="26">
        <v>1286583</v>
      </c>
      <c r="R8" s="26">
        <v>357802</v>
      </c>
      <c r="S8" s="26">
        <v>325057</v>
      </c>
      <c r="T8" s="26">
        <v>292279</v>
      </c>
      <c r="U8" s="26">
        <v>975138</v>
      </c>
      <c r="V8" s="26">
        <v>4511874</v>
      </c>
      <c r="W8" s="26">
        <v>5242520</v>
      </c>
      <c r="X8" s="26">
        <v>-730646</v>
      </c>
      <c r="Y8" s="106">
        <v>-13.94</v>
      </c>
      <c r="Z8" s="121">
        <v>5242520</v>
      </c>
    </row>
    <row r="9" spans="1:26" ht="13.5">
      <c r="A9" s="159" t="s">
        <v>104</v>
      </c>
      <c r="B9" s="158" t="s">
        <v>95</v>
      </c>
      <c r="C9" s="121">
        <v>1534708</v>
      </c>
      <c r="D9" s="122">
        <v>601180</v>
      </c>
      <c r="E9" s="26">
        <v>1726280</v>
      </c>
      <c r="F9" s="26">
        <v>136477</v>
      </c>
      <c r="G9" s="26">
        <v>141170</v>
      </c>
      <c r="H9" s="26">
        <v>137006</v>
      </c>
      <c r="I9" s="26">
        <v>414653</v>
      </c>
      <c r="J9" s="26">
        <v>140211</v>
      </c>
      <c r="K9" s="26">
        <v>136715</v>
      </c>
      <c r="L9" s="26">
        <v>139439</v>
      </c>
      <c r="M9" s="26">
        <v>416365</v>
      </c>
      <c r="N9" s="26">
        <v>135923</v>
      </c>
      <c r="O9" s="26">
        <v>138319</v>
      </c>
      <c r="P9" s="26">
        <v>136299</v>
      </c>
      <c r="Q9" s="26">
        <v>410541</v>
      </c>
      <c r="R9" s="26">
        <v>137012</v>
      </c>
      <c r="S9" s="26">
        <v>136180</v>
      </c>
      <c r="T9" s="26">
        <v>137487</v>
      </c>
      <c r="U9" s="26">
        <v>410679</v>
      </c>
      <c r="V9" s="26">
        <v>1652238</v>
      </c>
      <c r="W9" s="26">
        <v>1726280</v>
      </c>
      <c r="X9" s="26">
        <v>-74042</v>
      </c>
      <c r="Y9" s="106">
        <v>-4.29</v>
      </c>
      <c r="Z9" s="121">
        <v>1726280</v>
      </c>
    </row>
    <row r="10" spans="1:26" ht="13.5">
      <c r="A10" s="159" t="s">
        <v>105</v>
      </c>
      <c r="B10" s="158" t="s">
        <v>95</v>
      </c>
      <c r="C10" s="121">
        <v>1318071</v>
      </c>
      <c r="D10" s="122">
        <v>693700</v>
      </c>
      <c r="E10" s="20">
        <v>1662800</v>
      </c>
      <c r="F10" s="20">
        <v>124679</v>
      </c>
      <c r="G10" s="20">
        <v>124964</v>
      </c>
      <c r="H10" s="20">
        <v>124964</v>
      </c>
      <c r="I10" s="20">
        <v>374607</v>
      </c>
      <c r="J10" s="20">
        <v>125215</v>
      </c>
      <c r="K10" s="20">
        <v>125215</v>
      </c>
      <c r="L10" s="20">
        <v>125215</v>
      </c>
      <c r="M10" s="20">
        <v>375645</v>
      </c>
      <c r="N10" s="20">
        <v>125409</v>
      </c>
      <c r="O10" s="20">
        <v>125809</v>
      </c>
      <c r="P10" s="20">
        <v>125671</v>
      </c>
      <c r="Q10" s="20">
        <v>376889</v>
      </c>
      <c r="R10" s="20">
        <v>125671</v>
      </c>
      <c r="S10" s="20">
        <v>125671</v>
      </c>
      <c r="T10" s="20">
        <v>125899</v>
      </c>
      <c r="U10" s="20">
        <v>377241</v>
      </c>
      <c r="V10" s="20">
        <v>1504382</v>
      </c>
      <c r="W10" s="20">
        <v>1662800</v>
      </c>
      <c r="X10" s="20">
        <v>-158418</v>
      </c>
      <c r="Y10" s="160">
        <v>-9.53</v>
      </c>
      <c r="Z10" s="96">
        <v>1662800</v>
      </c>
    </row>
    <row r="11" spans="1:26" ht="13.5">
      <c r="A11" s="159" t="s">
        <v>106</v>
      </c>
      <c r="B11" s="161"/>
      <c r="C11" s="121">
        <v>1897</v>
      </c>
      <c r="D11" s="122">
        <v>11700</v>
      </c>
      <c r="E11" s="26">
        <v>5200</v>
      </c>
      <c r="F11" s="26">
        <v>114</v>
      </c>
      <c r="G11" s="26">
        <v>721</v>
      </c>
      <c r="H11" s="26">
        <v>103</v>
      </c>
      <c r="I11" s="26">
        <v>938</v>
      </c>
      <c r="J11" s="26">
        <v>854</v>
      </c>
      <c r="K11" s="26">
        <v>80</v>
      </c>
      <c r="L11" s="26">
        <v>102</v>
      </c>
      <c r="M11" s="26">
        <v>1036</v>
      </c>
      <c r="N11" s="26">
        <v>103</v>
      </c>
      <c r="O11" s="26">
        <v>53</v>
      </c>
      <c r="P11" s="26">
        <v>193</v>
      </c>
      <c r="Q11" s="26">
        <v>349</v>
      </c>
      <c r="R11" s="26">
        <v>30</v>
      </c>
      <c r="S11" s="26">
        <v>10</v>
      </c>
      <c r="T11" s="26">
        <v>60</v>
      </c>
      <c r="U11" s="26">
        <v>100</v>
      </c>
      <c r="V11" s="26">
        <v>2423</v>
      </c>
      <c r="W11" s="26">
        <v>5200</v>
      </c>
      <c r="X11" s="26">
        <v>-2777</v>
      </c>
      <c r="Y11" s="106">
        <v>-53.4</v>
      </c>
      <c r="Z11" s="121">
        <v>5200</v>
      </c>
    </row>
    <row r="12" spans="1:26" ht="13.5">
      <c r="A12" s="159" t="s">
        <v>107</v>
      </c>
      <c r="B12" s="161"/>
      <c r="C12" s="121">
        <v>105617</v>
      </c>
      <c r="D12" s="122">
        <v>0</v>
      </c>
      <c r="E12" s="26">
        <v>96000</v>
      </c>
      <c r="F12" s="26">
        <v>5561</v>
      </c>
      <c r="G12" s="26">
        <v>5661</v>
      </c>
      <c r="H12" s="26">
        <v>6104</v>
      </c>
      <c r="I12" s="26">
        <v>17326</v>
      </c>
      <c r="J12" s="26">
        <v>6039</v>
      </c>
      <c r="K12" s="26">
        <v>3828</v>
      </c>
      <c r="L12" s="26">
        <v>38268</v>
      </c>
      <c r="M12" s="26">
        <v>48135</v>
      </c>
      <c r="N12" s="26">
        <v>7294</v>
      </c>
      <c r="O12" s="26">
        <v>4718</v>
      </c>
      <c r="P12" s="26">
        <v>4751</v>
      </c>
      <c r="Q12" s="26">
        <v>16763</v>
      </c>
      <c r="R12" s="26">
        <v>4643</v>
      </c>
      <c r="S12" s="26">
        <v>20825</v>
      </c>
      <c r="T12" s="26">
        <v>6010</v>
      </c>
      <c r="U12" s="26">
        <v>31478</v>
      </c>
      <c r="V12" s="26">
        <v>113702</v>
      </c>
      <c r="W12" s="26">
        <v>96000</v>
      </c>
      <c r="X12" s="26">
        <v>17702</v>
      </c>
      <c r="Y12" s="106">
        <v>18.44</v>
      </c>
      <c r="Z12" s="121">
        <v>96000</v>
      </c>
    </row>
    <row r="13" spans="1:26" ht="13.5">
      <c r="A13" s="157" t="s">
        <v>108</v>
      </c>
      <c r="B13" s="161"/>
      <c r="C13" s="121">
        <v>243593</v>
      </c>
      <c r="D13" s="122">
        <v>170000</v>
      </c>
      <c r="E13" s="26">
        <v>300000</v>
      </c>
      <c r="F13" s="26">
        <v>29536</v>
      </c>
      <c r="G13" s="26">
        <v>47975</v>
      </c>
      <c r="H13" s="26">
        <v>45636</v>
      </c>
      <c r="I13" s="26">
        <v>123147</v>
      </c>
      <c r="J13" s="26">
        <v>0</v>
      </c>
      <c r="K13" s="26">
        <v>78581</v>
      </c>
      <c r="L13" s="26">
        <v>37343</v>
      </c>
      <c r="M13" s="26">
        <v>115924</v>
      </c>
      <c r="N13" s="26">
        <v>41971</v>
      </c>
      <c r="O13" s="26">
        <v>38115</v>
      </c>
      <c r="P13" s="26">
        <v>22806</v>
      </c>
      <c r="Q13" s="26">
        <v>102892</v>
      </c>
      <c r="R13" s="26">
        <v>30344</v>
      </c>
      <c r="S13" s="26">
        <v>28019</v>
      </c>
      <c r="T13" s="26">
        <v>23606</v>
      </c>
      <c r="U13" s="26">
        <v>81969</v>
      </c>
      <c r="V13" s="26">
        <v>423932</v>
      </c>
      <c r="W13" s="26">
        <v>300000</v>
      </c>
      <c r="X13" s="26">
        <v>123932</v>
      </c>
      <c r="Y13" s="106">
        <v>41.31</v>
      </c>
      <c r="Z13" s="121">
        <v>300000</v>
      </c>
    </row>
    <row r="14" spans="1:26" ht="13.5">
      <c r="A14" s="157" t="s">
        <v>109</v>
      </c>
      <c r="B14" s="161"/>
      <c r="C14" s="121">
        <v>754407</v>
      </c>
      <c r="D14" s="122">
        <v>532000</v>
      </c>
      <c r="E14" s="26">
        <v>452000</v>
      </c>
      <c r="F14" s="26">
        <v>45033</v>
      </c>
      <c r="G14" s="26">
        <v>45610</v>
      </c>
      <c r="H14" s="26">
        <v>44805</v>
      </c>
      <c r="I14" s="26">
        <v>135448</v>
      </c>
      <c r="J14" s="26">
        <v>46314</v>
      </c>
      <c r="K14" s="26">
        <v>47818</v>
      </c>
      <c r="L14" s="26">
        <v>49070</v>
      </c>
      <c r="M14" s="26">
        <v>143202</v>
      </c>
      <c r="N14" s="26">
        <v>49586</v>
      </c>
      <c r="O14" s="26">
        <v>0</v>
      </c>
      <c r="P14" s="26">
        <v>106810</v>
      </c>
      <c r="Q14" s="26">
        <v>156396</v>
      </c>
      <c r="R14" s="26">
        <v>57480</v>
      </c>
      <c r="S14" s="26">
        <v>59271</v>
      </c>
      <c r="T14" s="26">
        <v>61153</v>
      </c>
      <c r="U14" s="26">
        <v>177904</v>
      </c>
      <c r="V14" s="26">
        <v>612950</v>
      </c>
      <c r="W14" s="26">
        <v>452000</v>
      </c>
      <c r="X14" s="26">
        <v>160950</v>
      </c>
      <c r="Y14" s="106">
        <v>35.61</v>
      </c>
      <c r="Z14" s="121">
        <v>452000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25330</v>
      </c>
      <c r="D16" s="122">
        <v>40000</v>
      </c>
      <c r="E16" s="26">
        <v>40000</v>
      </c>
      <c r="F16" s="26">
        <v>0</v>
      </c>
      <c r="G16" s="26">
        <v>900</v>
      </c>
      <c r="H16" s="26">
        <v>4000</v>
      </c>
      <c r="I16" s="26">
        <v>4900</v>
      </c>
      <c r="J16" s="26">
        <v>0</v>
      </c>
      <c r="K16" s="26">
        <v>1450</v>
      </c>
      <c r="L16" s="26">
        <v>2200</v>
      </c>
      <c r="M16" s="26">
        <v>3650</v>
      </c>
      <c r="N16" s="26">
        <v>0</v>
      </c>
      <c r="O16" s="26">
        <v>850</v>
      </c>
      <c r="P16" s="26">
        <v>9180</v>
      </c>
      <c r="Q16" s="26">
        <v>10030</v>
      </c>
      <c r="R16" s="26">
        <v>0</v>
      </c>
      <c r="S16" s="26">
        <v>100</v>
      </c>
      <c r="T16" s="26">
        <v>2755</v>
      </c>
      <c r="U16" s="26">
        <v>2855</v>
      </c>
      <c r="V16" s="26">
        <v>21435</v>
      </c>
      <c r="W16" s="26">
        <v>40000</v>
      </c>
      <c r="X16" s="26">
        <v>-18565</v>
      </c>
      <c r="Y16" s="106">
        <v>-46.41</v>
      </c>
      <c r="Z16" s="121">
        <v>40000</v>
      </c>
    </row>
    <row r="17" spans="1:26" ht="13.5">
      <c r="A17" s="157" t="s">
        <v>112</v>
      </c>
      <c r="B17" s="161"/>
      <c r="C17" s="121">
        <v>15731</v>
      </c>
      <c r="D17" s="122">
        <v>16200</v>
      </c>
      <c r="E17" s="26">
        <v>16200</v>
      </c>
      <c r="F17" s="26">
        <v>1982</v>
      </c>
      <c r="G17" s="26">
        <v>1827</v>
      </c>
      <c r="H17" s="26">
        <v>2168</v>
      </c>
      <c r="I17" s="26">
        <v>5977</v>
      </c>
      <c r="J17" s="26">
        <v>1404</v>
      </c>
      <c r="K17" s="26">
        <v>784</v>
      </c>
      <c r="L17" s="26">
        <v>1751</v>
      </c>
      <c r="M17" s="26">
        <v>3939</v>
      </c>
      <c r="N17" s="26">
        <v>2086</v>
      </c>
      <c r="O17" s="26">
        <v>2922</v>
      </c>
      <c r="P17" s="26">
        <v>2861</v>
      </c>
      <c r="Q17" s="26">
        <v>7869</v>
      </c>
      <c r="R17" s="26">
        <v>3049</v>
      </c>
      <c r="S17" s="26">
        <v>1666</v>
      </c>
      <c r="T17" s="26">
        <v>1765</v>
      </c>
      <c r="U17" s="26">
        <v>6480</v>
      </c>
      <c r="V17" s="26">
        <v>24265</v>
      </c>
      <c r="W17" s="26">
        <v>16200</v>
      </c>
      <c r="X17" s="26">
        <v>8065</v>
      </c>
      <c r="Y17" s="106">
        <v>49.78</v>
      </c>
      <c r="Z17" s="121">
        <v>16200</v>
      </c>
    </row>
    <row r="18" spans="1:26" ht="13.5">
      <c r="A18" s="159" t="s">
        <v>113</v>
      </c>
      <c r="B18" s="158"/>
      <c r="C18" s="121">
        <v>101453</v>
      </c>
      <c r="D18" s="122">
        <v>100000</v>
      </c>
      <c r="E18" s="26">
        <v>100000</v>
      </c>
      <c r="F18" s="26">
        <v>7998</v>
      </c>
      <c r="G18" s="26">
        <v>9743</v>
      </c>
      <c r="H18" s="26">
        <v>12427</v>
      </c>
      <c r="I18" s="26">
        <v>30168</v>
      </c>
      <c r="J18" s="26">
        <v>8171</v>
      </c>
      <c r="K18" s="26">
        <v>10398</v>
      </c>
      <c r="L18" s="26">
        <v>9217</v>
      </c>
      <c r="M18" s="26">
        <v>27786</v>
      </c>
      <c r="N18" s="26">
        <v>10046</v>
      </c>
      <c r="O18" s="26">
        <v>6301</v>
      </c>
      <c r="P18" s="26">
        <v>8946</v>
      </c>
      <c r="Q18" s="26">
        <v>25293</v>
      </c>
      <c r="R18" s="26">
        <v>6945</v>
      </c>
      <c r="S18" s="26">
        <v>8990</v>
      </c>
      <c r="T18" s="26">
        <v>5523</v>
      </c>
      <c r="U18" s="26">
        <v>21458</v>
      </c>
      <c r="V18" s="26">
        <v>104705</v>
      </c>
      <c r="W18" s="26">
        <v>100000</v>
      </c>
      <c r="X18" s="26">
        <v>4705</v>
      </c>
      <c r="Y18" s="106">
        <v>4.71</v>
      </c>
      <c r="Z18" s="121">
        <v>100000</v>
      </c>
    </row>
    <row r="19" spans="1:26" ht="13.5">
      <c r="A19" s="157" t="s">
        <v>33</v>
      </c>
      <c r="B19" s="161"/>
      <c r="C19" s="121">
        <v>10221289</v>
      </c>
      <c r="D19" s="122">
        <v>23243920</v>
      </c>
      <c r="E19" s="26">
        <v>27682920</v>
      </c>
      <c r="F19" s="26">
        <v>0</v>
      </c>
      <c r="G19" s="26">
        <v>2982284</v>
      </c>
      <c r="H19" s="26">
        <v>1709842</v>
      </c>
      <c r="I19" s="26">
        <v>4692126</v>
      </c>
      <c r="J19" s="26">
        <v>169424</v>
      </c>
      <c r="K19" s="26">
        <v>114940</v>
      </c>
      <c r="L19" s="26">
        <v>1361875</v>
      </c>
      <c r="M19" s="26">
        <v>1646239</v>
      </c>
      <c r="N19" s="26">
        <v>193394</v>
      </c>
      <c r="O19" s="26">
        <v>5467256</v>
      </c>
      <c r="P19" s="26">
        <v>3302008</v>
      </c>
      <c r="Q19" s="26">
        <v>8962658</v>
      </c>
      <c r="R19" s="26">
        <v>1360135</v>
      </c>
      <c r="S19" s="26">
        <v>1167478</v>
      </c>
      <c r="T19" s="26">
        <v>2823714</v>
      </c>
      <c r="U19" s="26">
        <v>5351327</v>
      </c>
      <c r="V19" s="26">
        <v>20652350</v>
      </c>
      <c r="W19" s="26">
        <v>27682920</v>
      </c>
      <c r="X19" s="26">
        <v>-7030570</v>
      </c>
      <c r="Y19" s="106">
        <v>-25.4</v>
      </c>
      <c r="Z19" s="121">
        <v>27682920</v>
      </c>
    </row>
    <row r="20" spans="1:26" ht="13.5">
      <c r="A20" s="157" t="s">
        <v>34</v>
      </c>
      <c r="B20" s="161" t="s">
        <v>95</v>
      </c>
      <c r="C20" s="121">
        <v>-10665690</v>
      </c>
      <c r="D20" s="122">
        <v>111500</v>
      </c>
      <c r="E20" s="20">
        <v>-10874770</v>
      </c>
      <c r="F20" s="20">
        <v>-7119037</v>
      </c>
      <c r="G20" s="20">
        <v>-314185</v>
      </c>
      <c r="H20" s="20">
        <v>-311476</v>
      </c>
      <c r="I20" s="20">
        <v>-7744698</v>
      </c>
      <c r="J20" s="20">
        <v>-305729</v>
      </c>
      <c r="K20" s="20">
        <v>-319612</v>
      </c>
      <c r="L20" s="20">
        <v>-331469</v>
      </c>
      <c r="M20" s="20">
        <v>-956810</v>
      </c>
      <c r="N20" s="20">
        <v>-324400</v>
      </c>
      <c r="O20" s="20">
        <v>-312208</v>
      </c>
      <c r="P20" s="20">
        <v>-318169</v>
      </c>
      <c r="Q20" s="20">
        <v>-954777</v>
      </c>
      <c r="R20" s="20">
        <v>-334729</v>
      </c>
      <c r="S20" s="20">
        <v>-312550</v>
      </c>
      <c r="T20" s="20">
        <v>748586</v>
      </c>
      <c r="U20" s="20">
        <v>101307</v>
      </c>
      <c r="V20" s="20">
        <v>-9554978</v>
      </c>
      <c r="W20" s="20">
        <v>-10874770</v>
      </c>
      <c r="X20" s="20">
        <v>1319792</v>
      </c>
      <c r="Y20" s="160">
        <v>-12.14</v>
      </c>
      <c r="Z20" s="96">
        <v>-10874770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0</v>
      </c>
      <c r="X21" s="26">
        <v>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18288657</v>
      </c>
      <c r="D22" s="165">
        <f t="shared" si="0"/>
        <v>34942970</v>
      </c>
      <c r="E22" s="166">
        <f t="shared" si="0"/>
        <v>39001370</v>
      </c>
      <c r="F22" s="166">
        <f t="shared" si="0"/>
        <v>2397680</v>
      </c>
      <c r="G22" s="166">
        <f t="shared" si="0"/>
        <v>3717170</v>
      </c>
      <c r="H22" s="166">
        <f t="shared" si="0"/>
        <v>2397084</v>
      </c>
      <c r="I22" s="166">
        <f t="shared" si="0"/>
        <v>8511934</v>
      </c>
      <c r="J22" s="166">
        <f t="shared" si="0"/>
        <v>862538</v>
      </c>
      <c r="K22" s="166">
        <f t="shared" si="0"/>
        <v>936808</v>
      </c>
      <c r="L22" s="166">
        <f t="shared" si="0"/>
        <v>2137279</v>
      </c>
      <c r="M22" s="166">
        <f t="shared" si="0"/>
        <v>3936625</v>
      </c>
      <c r="N22" s="166">
        <f t="shared" si="0"/>
        <v>1059676</v>
      </c>
      <c r="O22" s="166">
        <f t="shared" si="0"/>
        <v>6243828</v>
      </c>
      <c r="P22" s="166">
        <f t="shared" si="0"/>
        <v>4078059</v>
      </c>
      <c r="Q22" s="166">
        <f t="shared" si="0"/>
        <v>11381563</v>
      </c>
      <c r="R22" s="166">
        <f t="shared" si="0"/>
        <v>2126181</v>
      </c>
      <c r="S22" s="166">
        <f t="shared" si="0"/>
        <v>1838055</v>
      </c>
      <c r="T22" s="166">
        <f t="shared" si="0"/>
        <v>4562751</v>
      </c>
      <c r="U22" s="166">
        <f t="shared" si="0"/>
        <v>8526987</v>
      </c>
      <c r="V22" s="166">
        <f t="shared" si="0"/>
        <v>32357109</v>
      </c>
      <c r="W22" s="166">
        <f t="shared" si="0"/>
        <v>39001370</v>
      </c>
      <c r="X22" s="166">
        <f t="shared" si="0"/>
        <v>-6644261</v>
      </c>
      <c r="Y22" s="167">
        <f>+IF(W22&lt;&gt;0,+(X22/W22)*100,0)</f>
        <v>-17.03596822368035</v>
      </c>
      <c r="Z22" s="164">
        <f>SUM(Z5:Z21)</f>
        <v>39001370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5063882</v>
      </c>
      <c r="D25" s="122">
        <v>8080560</v>
      </c>
      <c r="E25" s="26">
        <v>6341240</v>
      </c>
      <c r="F25" s="26">
        <v>407097</v>
      </c>
      <c r="G25" s="26">
        <v>394844</v>
      </c>
      <c r="H25" s="26">
        <v>476198</v>
      </c>
      <c r="I25" s="26">
        <v>1278139</v>
      </c>
      <c r="J25" s="26">
        <v>425682</v>
      </c>
      <c r="K25" s="26">
        <v>491555</v>
      </c>
      <c r="L25" s="26">
        <v>471161</v>
      </c>
      <c r="M25" s="26">
        <v>1388398</v>
      </c>
      <c r="N25" s="26">
        <v>476322</v>
      </c>
      <c r="O25" s="26">
        <v>496235</v>
      </c>
      <c r="P25" s="26">
        <v>517957</v>
      </c>
      <c r="Q25" s="26">
        <v>1490514</v>
      </c>
      <c r="R25" s="26">
        <v>533383</v>
      </c>
      <c r="S25" s="26">
        <v>512392</v>
      </c>
      <c r="T25" s="26">
        <v>540398</v>
      </c>
      <c r="U25" s="26">
        <v>1586173</v>
      </c>
      <c r="V25" s="26">
        <v>5743224</v>
      </c>
      <c r="W25" s="26">
        <v>6341240</v>
      </c>
      <c r="X25" s="26">
        <v>-598016</v>
      </c>
      <c r="Y25" s="106">
        <v>-9.43</v>
      </c>
      <c r="Z25" s="121">
        <v>6341240</v>
      </c>
    </row>
    <row r="26" spans="1:26" ht="13.5">
      <c r="A26" s="159" t="s">
        <v>37</v>
      </c>
      <c r="B26" s="158"/>
      <c r="C26" s="121">
        <v>1421457</v>
      </c>
      <c r="D26" s="122">
        <v>1538310</v>
      </c>
      <c r="E26" s="26">
        <v>1523510</v>
      </c>
      <c r="F26" s="26">
        <v>114842</v>
      </c>
      <c r="G26" s="26">
        <v>114842</v>
      </c>
      <c r="H26" s="26">
        <v>114842</v>
      </c>
      <c r="I26" s="26">
        <v>344526</v>
      </c>
      <c r="J26" s="26">
        <v>114842</v>
      </c>
      <c r="K26" s="26">
        <v>114842</v>
      </c>
      <c r="L26" s="26">
        <v>121119</v>
      </c>
      <c r="M26" s="26">
        <v>350803</v>
      </c>
      <c r="N26" s="26">
        <v>121119</v>
      </c>
      <c r="O26" s="26">
        <v>121119</v>
      </c>
      <c r="P26" s="26">
        <v>121119</v>
      </c>
      <c r="Q26" s="26">
        <v>363357</v>
      </c>
      <c r="R26" s="26">
        <v>121119</v>
      </c>
      <c r="S26" s="26">
        <v>87693</v>
      </c>
      <c r="T26" s="26">
        <v>131512</v>
      </c>
      <c r="U26" s="26">
        <v>340324</v>
      </c>
      <c r="V26" s="26">
        <v>1399010</v>
      </c>
      <c r="W26" s="26">
        <v>1523510</v>
      </c>
      <c r="X26" s="26">
        <v>-124500</v>
      </c>
      <c r="Y26" s="106">
        <v>-8.17</v>
      </c>
      <c r="Z26" s="121">
        <v>1523510</v>
      </c>
    </row>
    <row r="27" spans="1:26" ht="13.5">
      <c r="A27" s="159" t="s">
        <v>117</v>
      </c>
      <c r="B27" s="158" t="s">
        <v>98</v>
      </c>
      <c r="C27" s="121">
        <v>2696482</v>
      </c>
      <c r="D27" s="122">
        <v>1570080</v>
      </c>
      <c r="E27" s="26">
        <v>1570080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1570080</v>
      </c>
      <c r="X27" s="26">
        <v>-1570080</v>
      </c>
      <c r="Y27" s="106">
        <v>-100</v>
      </c>
      <c r="Z27" s="121">
        <v>1570080</v>
      </c>
    </row>
    <row r="28" spans="1:26" ht="13.5">
      <c r="A28" s="159" t="s">
        <v>38</v>
      </c>
      <c r="B28" s="158" t="s">
        <v>95</v>
      </c>
      <c r="C28" s="121">
        <v>1443693</v>
      </c>
      <c r="D28" s="122">
        <v>1446550</v>
      </c>
      <c r="E28" s="26">
        <v>1495650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1209243</v>
      </c>
      <c r="T28" s="26">
        <v>165068</v>
      </c>
      <c r="U28" s="26">
        <v>1374311</v>
      </c>
      <c r="V28" s="26">
        <v>1374311</v>
      </c>
      <c r="W28" s="26">
        <v>1495650</v>
      </c>
      <c r="X28" s="26">
        <v>-121339</v>
      </c>
      <c r="Y28" s="106">
        <v>-8.11</v>
      </c>
      <c r="Z28" s="121">
        <v>1495650</v>
      </c>
    </row>
    <row r="29" spans="1:26" ht="13.5">
      <c r="A29" s="159" t="s">
        <v>39</v>
      </c>
      <c r="B29" s="158"/>
      <c r="C29" s="121">
        <v>159579</v>
      </c>
      <c r="D29" s="122">
        <v>561820</v>
      </c>
      <c r="E29" s="26">
        <v>40100</v>
      </c>
      <c r="F29" s="26">
        <v>0</v>
      </c>
      <c r="G29" s="26">
        <v>7931</v>
      </c>
      <c r="H29" s="26">
        <v>0</v>
      </c>
      <c r="I29" s="26">
        <v>7931</v>
      </c>
      <c r="J29" s="26">
        <v>0</v>
      </c>
      <c r="K29" s="26">
        <v>0</v>
      </c>
      <c r="L29" s="26">
        <v>20277</v>
      </c>
      <c r="M29" s="26">
        <v>20277</v>
      </c>
      <c r="N29" s="26">
        <v>2999</v>
      </c>
      <c r="O29" s="26">
        <v>0</v>
      </c>
      <c r="P29" s="26">
        <v>4739</v>
      </c>
      <c r="Q29" s="26">
        <v>7738</v>
      </c>
      <c r="R29" s="26">
        <v>2288</v>
      </c>
      <c r="S29" s="26">
        <v>0</v>
      </c>
      <c r="T29" s="26">
        <v>7510</v>
      </c>
      <c r="U29" s="26">
        <v>9798</v>
      </c>
      <c r="V29" s="26">
        <v>45744</v>
      </c>
      <c r="W29" s="26">
        <v>40100</v>
      </c>
      <c r="X29" s="26">
        <v>5644</v>
      </c>
      <c r="Y29" s="106">
        <v>14.07</v>
      </c>
      <c r="Z29" s="121">
        <v>40100</v>
      </c>
    </row>
    <row r="30" spans="1:26" ht="13.5">
      <c r="A30" s="159" t="s">
        <v>118</v>
      </c>
      <c r="B30" s="158" t="s">
        <v>95</v>
      </c>
      <c r="C30" s="121">
        <v>3163904</v>
      </c>
      <c r="D30" s="122">
        <v>4255000</v>
      </c>
      <c r="E30" s="26">
        <v>4085000</v>
      </c>
      <c r="F30" s="26">
        <v>0</v>
      </c>
      <c r="G30" s="26">
        <v>620916</v>
      </c>
      <c r="H30" s="26">
        <v>439886</v>
      </c>
      <c r="I30" s="26">
        <v>1060802</v>
      </c>
      <c r="J30" s="26">
        <v>0</v>
      </c>
      <c r="K30" s="26">
        <v>289222</v>
      </c>
      <c r="L30" s="26">
        <v>298196</v>
      </c>
      <c r="M30" s="26">
        <v>587418</v>
      </c>
      <c r="N30" s="26">
        <v>665879</v>
      </c>
      <c r="O30" s="26">
        <v>0</v>
      </c>
      <c r="P30" s="26">
        <v>628432</v>
      </c>
      <c r="Q30" s="26">
        <v>1294311</v>
      </c>
      <c r="R30" s="26">
        <v>111755</v>
      </c>
      <c r="S30" s="26">
        <v>372724</v>
      </c>
      <c r="T30" s="26">
        <v>0</v>
      </c>
      <c r="U30" s="26">
        <v>484479</v>
      </c>
      <c r="V30" s="26">
        <v>3427010</v>
      </c>
      <c r="W30" s="26">
        <v>4085000</v>
      </c>
      <c r="X30" s="26">
        <v>-657990</v>
      </c>
      <c r="Y30" s="106">
        <v>-16.11</v>
      </c>
      <c r="Z30" s="121">
        <v>4085000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243601</v>
      </c>
      <c r="D32" s="122">
        <v>225000</v>
      </c>
      <c r="E32" s="26">
        <v>220000</v>
      </c>
      <c r="F32" s="26">
        <v>24487</v>
      </c>
      <c r="G32" s="26">
        <v>21174</v>
      </c>
      <c r="H32" s="26">
        <v>19020</v>
      </c>
      <c r="I32" s="26">
        <v>64681</v>
      </c>
      <c r="J32" s="26">
        <v>12529</v>
      </c>
      <c r="K32" s="26">
        <v>9407</v>
      </c>
      <c r="L32" s="26">
        <v>20156</v>
      </c>
      <c r="M32" s="26">
        <v>42092</v>
      </c>
      <c r="N32" s="26">
        <v>14282</v>
      </c>
      <c r="O32" s="26">
        <v>19051</v>
      </c>
      <c r="P32" s="26">
        <v>10642</v>
      </c>
      <c r="Q32" s="26">
        <v>43975</v>
      </c>
      <c r="R32" s="26">
        <v>22820</v>
      </c>
      <c r="S32" s="26">
        <v>24440</v>
      </c>
      <c r="T32" s="26">
        <v>14100</v>
      </c>
      <c r="U32" s="26">
        <v>61360</v>
      </c>
      <c r="V32" s="26">
        <v>212108</v>
      </c>
      <c r="W32" s="26">
        <v>220000</v>
      </c>
      <c r="X32" s="26">
        <v>-7892</v>
      </c>
      <c r="Y32" s="106">
        <v>-3.59</v>
      </c>
      <c r="Z32" s="121">
        <v>220000</v>
      </c>
    </row>
    <row r="33" spans="1:26" ht="13.5">
      <c r="A33" s="159" t="s">
        <v>41</v>
      </c>
      <c r="B33" s="158"/>
      <c r="C33" s="121">
        <v>0</v>
      </c>
      <c r="D33" s="122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7651613</v>
      </c>
      <c r="D34" s="122">
        <v>17694910</v>
      </c>
      <c r="E34" s="26">
        <v>24143050</v>
      </c>
      <c r="F34" s="26">
        <v>370327</v>
      </c>
      <c r="G34" s="26">
        <v>440280</v>
      </c>
      <c r="H34" s="26">
        <v>865497</v>
      </c>
      <c r="I34" s="26">
        <v>1676104</v>
      </c>
      <c r="J34" s="26">
        <v>465996</v>
      </c>
      <c r="K34" s="26">
        <v>647174</v>
      </c>
      <c r="L34" s="26">
        <v>1007287</v>
      </c>
      <c r="M34" s="26">
        <v>2120457</v>
      </c>
      <c r="N34" s="26">
        <v>841759</v>
      </c>
      <c r="O34" s="26">
        <v>2667818</v>
      </c>
      <c r="P34" s="26">
        <v>3050876</v>
      </c>
      <c r="Q34" s="26">
        <v>6560453</v>
      </c>
      <c r="R34" s="26">
        <v>1112440</v>
      </c>
      <c r="S34" s="26">
        <v>1475560</v>
      </c>
      <c r="T34" s="26">
        <v>2283812</v>
      </c>
      <c r="U34" s="26">
        <v>4871812</v>
      </c>
      <c r="V34" s="26">
        <v>15228826</v>
      </c>
      <c r="W34" s="26">
        <v>24143050</v>
      </c>
      <c r="X34" s="26">
        <v>-8914224</v>
      </c>
      <c r="Y34" s="106">
        <v>-36.92</v>
      </c>
      <c r="Z34" s="121">
        <v>24143050</v>
      </c>
    </row>
    <row r="35" spans="1:26" ht="13.5">
      <c r="A35" s="157" t="s">
        <v>123</v>
      </c>
      <c r="B35" s="161"/>
      <c r="C35" s="121">
        <v>135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21844346</v>
      </c>
      <c r="D36" s="165">
        <f t="shared" si="1"/>
        <v>35372230</v>
      </c>
      <c r="E36" s="166">
        <f t="shared" si="1"/>
        <v>39418630</v>
      </c>
      <c r="F36" s="166">
        <f t="shared" si="1"/>
        <v>916753</v>
      </c>
      <c r="G36" s="166">
        <f t="shared" si="1"/>
        <v>1599987</v>
      </c>
      <c r="H36" s="166">
        <f t="shared" si="1"/>
        <v>1915443</v>
      </c>
      <c r="I36" s="166">
        <f t="shared" si="1"/>
        <v>4432183</v>
      </c>
      <c r="J36" s="166">
        <f t="shared" si="1"/>
        <v>1019049</v>
      </c>
      <c r="K36" s="166">
        <f t="shared" si="1"/>
        <v>1552200</v>
      </c>
      <c r="L36" s="166">
        <f t="shared" si="1"/>
        <v>1938196</v>
      </c>
      <c r="M36" s="166">
        <f t="shared" si="1"/>
        <v>4509445</v>
      </c>
      <c r="N36" s="166">
        <f t="shared" si="1"/>
        <v>2122360</v>
      </c>
      <c r="O36" s="166">
        <f t="shared" si="1"/>
        <v>3304223</v>
      </c>
      <c r="P36" s="166">
        <f t="shared" si="1"/>
        <v>4333765</v>
      </c>
      <c r="Q36" s="166">
        <f t="shared" si="1"/>
        <v>9760348</v>
      </c>
      <c r="R36" s="166">
        <f t="shared" si="1"/>
        <v>1903805</v>
      </c>
      <c r="S36" s="166">
        <f t="shared" si="1"/>
        <v>3682052</v>
      </c>
      <c r="T36" s="166">
        <f t="shared" si="1"/>
        <v>3142400</v>
      </c>
      <c r="U36" s="166">
        <f t="shared" si="1"/>
        <v>8728257</v>
      </c>
      <c r="V36" s="166">
        <f t="shared" si="1"/>
        <v>27430233</v>
      </c>
      <c r="W36" s="166">
        <f t="shared" si="1"/>
        <v>39418630</v>
      </c>
      <c r="X36" s="166">
        <f t="shared" si="1"/>
        <v>-11988397</v>
      </c>
      <c r="Y36" s="167">
        <f>+IF(W36&lt;&gt;0,+(X36/W36)*100,0)</f>
        <v>-30.41302297923596</v>
      </c>
      <c r="Z36" s="164">
        <f>SUM(Z25:Z35)</f>
        <v>39418630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-3555689</v>
      </c>
      <c r="D38" s="176">
        <f t="shared" si="2"/>
        <v>-429260</v>
      </c>
      <c r="E38" s="72">
        <f t="shared" si="2"/>
        <v>-417260</v>
      </c>
      <c r="F38" s="72">
        <f t="shared" si="2"/>
        <v>1480927</v>
      </c>
      <c r="G38" s="72">
        <f t="shared" si="2"/>
        <v>2117183</v>
      </c>
      <c r="H38" s="72">
        <f t="shared" si="2"/>
        <v>481641</v>
      </c>
      <c r="I38" s="72">
        <f t="shared" si="2"/>
        <v>4079751</v>
      </c>
      <c r="J38" s="72">
        <f t="shared" si="2"/>
        <v>-156511</v>
      </c>
      <c r="K38" s="72">
        <f t="shared" si="2"/>
        <v>-615392</v>
      </c>
      <c r="L38" s="72">
        <f t="shared" si="2"/>
        <v>199083</v>
      </c>
      <c r="M38" s="72">
        <f t="shared" si="2"/>
        <v>-572820</v>
      </c>
      <c r="N38" s="72">
        <f t="shared" si="2"/>
        <v>-1062684</v>
      </c>
      <c r="O38" s="72">
        <f t="shared" si="2"/>
        <v>2939605</v>
      </c>
      <c r="P38" s="72">
        <f t="shared" si="2"/>
        <v>-255706</v>
      </c>
      <c r="Q38" s="72">
        <f t="shared" si="2"/>
        <v>1621215</v>
      </c>
      <c r="R38" s="72">
        <f t="shared" si="2"/>
        <v>222376</v>
      </c>
      <c r="S38" s="72">
        <f t="shared" si="2"/>
        <v>-1843997</v>
      </c>
      <c r="T38" s="72">
        <f t="shared" si="2"/>
        <v>1420351</v>
      </c>
      <c r="U38" s="72">
        <f t="shared" si="2"/>
        <v>-201270</v>
      </c>
      <c r="V38" s="72">
        <f t="shared" si="2"/>
        <v>4926876</v>
      </c>
      <c r="W38" s="72">
        <f>IF(E22=E36,0,W22-W36)</f>
        <v>-417260</v>
      </c>
      <c r="X38" s="72">
        <f t="shared" si="2"/>
        <v>5344136</v>
      </c>
      <c r="Y38" s="177">
        <f>+IF(W38&lt;&gt;0,+(X38/W38)*100,0)</f>
        <v>-1280.7688251929253</v>
      </c>
      <c r="Z38" s="175">
        <f>+Z22-Z36</f>
        <v>-417260</v>
      </c>
    </row>
    <row r="39" spans="1:26" ht="13.5">
      <c r="A39" s="157" t="s">
        <v>45</v>
      </c>
      <c r="B39" s="161"/>
      <c r="C39" s="121">
        <v>1835576</v>
      </c>
      <c r="D39" s="122">
        <v>12138000</v>
      </c>
      <c r="E39" s="26">
        <v>18824500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7748494</v>
      </c>
      <c r="T39" s="26">
        <v>1071162</v>
      </c>
      <c r="U39" s="26">
        <v>8819656</v>
      </c>
      <c r="V39" s="26">
        <v>8819656</v>
      </c>
      <c r="W39" s="26">
        <v>18824500</v>
      </c>
      <c r="X39" s="26">
        <v>-10004844</v>
      </c>
      <c r="Y39" s="106">
        <v>-53.15</v>
      </c>
      <c r="Z39" s="121">
        <v>18824500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-1720113</v>
      </c>
      <c r="D42" s="183">
        <f t="shared" si="3"/>
        <v>11708740</v>
      </c>
      <c r="E42" s="54">
        <f t="shared" si="3"/>
        <v>18407240</v>
      </c>
      <c r="F42" s="54">
        <f t="shared" si="3"/>
        <v>1480927</v>
      </c>
      <c r="G42" s="54">
        <f t="shared" si="3"/>
        <v>2117183</v>
      </c>
      <c r="H42" s="54">
        <f t="shared" si="3"/>
        <v>481641</v>
      </c>
      <c r="I42" s="54">
        <f t="shared" si="3"/>
        <v>4079751</v>
      </c>
      <c r="J42" s="54">
        <f t="shared" si="3"/>
        <v>-156511</v>
      </c>
      <c r="K42" s="54">
        <f t="shared" si="3"/>
        <v>-615392</v>
      </c>
      <c r="L42" s="54">
        <f t="shared" si="3"/>
        <v>199083</v>
      </c>
      <c r="M42" s="54">
        <f t="shared" si="3"/>
        <v>-572820</v>
      </c>
      <c r="N42" s="54">
        <f t="shared" si="3"/>
        <v>-1062684</v>
      </c>
      <c r="O42" s="54">
        <f t="shared" si="3"/>
        <v>2939605</v>
      </c>
      <c r="P42" s="54">
        <f t="shared" si="3"/>
        <v>-255706</v>
      </c>
      <c r="Q42" s="54">
        <f t="shared" si="3"/>
        <v>1621215</v>
      </c>
      <c r="R42" s="54">
        <f t="shared" si="3"/>
        <v>222376</v>
      </c>
      <c r="S42" s="54">
        <f t="shared" si="3"/>
        <v>5904497</v>
      </c>
      <c r="T42" s="54">
        <f t="shared" si="3"/>
        <v>2491513</v>
      </c>
      <c r="U42" s="54">
        <f t="shared" si="3"/>
        <v>8618386</v>
      </c>
      <c r="V42" s="54">
        <f t="shared" si="3"/>
        <v>13746532</v>
      </c>
      <c r="W42" s="54">
        <f t="shared" si="3"/>
        <v>18407240</v>
      </c>
      <c r="X42" s="54">
        <f t="shared" si="3"/>
        <v>-4660708</v>
      </c>
      <c r="Y42" s="184">
        <f>+IF(W42&lt;&gt;0,+(X42/W42)*100,0)</f>
        <v>-25.31997192409074</v>
      </c>
      <c r="Z42" s="182">
        <f>SUM(Z38:Z41)</f>
        <v>18407240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-1720113</v>
      </c>
      <c r="D44" s="187">
        <f t="shared" si="4"/>
        <v>11708740</v>
      </c>
      <c r="E44" s="43">
        <f t="shared" si="4"/>
        <v>18407240</v>
      </c>
      <c r="F44" s="43">
        <f t="shared" si="4"/>
        <v>1480927</v>
      </c>
      <c r="G44" s="43">
        <f t="shared" si="4"/>
        <v>2117183</v>
      </c>
      <c r="H44" s="43">
        <f t="shared" si="4"/>
        <v>481641</v>
      </c>
      <c r="I44" s="43">
        <f t="shared" si="4"/>
        <v>4079751</v>
      </c>
      <c r="J44" s="43">
        <f t="shared" si="4"/>
        <v>-156511</v>
      </c>
      <c r="K44" s="43">
        <f t="shared" si="4"/>
        <v>-615392</v>
      </c>
      <c r="L44" s="43">
        <f t="shared" si="4"/>
        <v>199083</v>
      </c>
      <c r="M44" s="43">
        <f t="shared" si="4"/>
        <v>-572820</v>
      </c>
      <c r="N44" s="43">
        <f t="shared" si="4"/>
        <v>-1062684</v>
      </c>
      <c r="O44" s="43">
        <f t="shared" si="4"/>
        <v>2939605</v>
      </c>
      <c r="P44" s="43">
        <f t="shared" si="4"/>
        <v>-255706</v>
      </c>
      <c r="Q44" s="43">
        <f t="shared" si="4"/>
        <v>1621215</v>
      </c>
      <c r="R44" s="43">
        <f t="shared" si="4"/>
        <v>222376</v>
      </c>
      <c r="S44" s="43">
        <f t="shared" si="4"/>
        <v>5904497</v>
      </c>
      <c r="T44" s="43">
        <f t="shared" si="4"/>
        <v>2491513</v>
      </c>
      <c r="U44" s="43">
        <f t="shared" si="4"/>
        <v>8618386</v>
      </c>
      <c r="V44" s="43">
        <f t="shared" si="4"/>
        <v>13746532</v>
      </c>
      <c r="W44" s="43">
        <f t="shared" si="4"/>
        <v>18407240</v>
      </c>
      <c r="X44" s="43">
        <f t="shared" si="4"/>
        <v>-4660708</v>
      </c>
      <c r="Y44" s="188">
        <f>+IF(W44&lt;&gt;0,+(X44/W44)*100,0)</f>
        <v>-25.31997192409074</v>
      </c>
      <c r="Z44" s="186">
        <f>+Z42-Z43</f>
        <v>18407240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-1720113</v>
      </c>
      <c r="D46" s="183">
        <f t="shared" si="5"/>
        <v>11708740</v>
      </c>
      <c r="E46" s="54">
        <f t="shared" si="5"/>
        <v>18407240</v>
      </c>
      <c r="F46" s="54">
        <f t="shared" si="5"/>
        <v>1480927</v>
      </c>
      <c r="G46" s="54">
        <f t="shared" si="5"/>
        <v>2117183</v>
      </c>
      <c r="H46" s="54">
        <f t="shared" si="5"/>
        <v>481641</v>
      </c>
      <c r="I46" s="54">
        <f t="shared" si="5"/>
        <v>4079751</v>
      </c>
      <c r="J46" s="54">
        <f t="shared" si="5"/>
        <v>-156511</v>
      </c>
      <c r="K46" s="54">
        <f t="shared" si="5"/>
        <v>-615392</v>
      </c>
      <c r="L46" s="54">
        <f t="shared" si="5"/>
        <v>199083</v>
      </c>
      <c r="M46" s="54">
        <f t="shared" si="5"/>
        <v>-572820</v>
      </c>
      <c r="N46" s="54">
        <f t="shared" si="5"/>
        <v>-1062684</v>
      </c>
      <c r="O46" s="54">
        <f t="shared" si="5"/>
        <v>2939605</v>
      </c>
      <c r="P46" s="54">
        <f t="shared" si="5"/>
        <v>-255706</v>
      </c>
      <c r="Q46" s="54">
        <f t="shared" si="5"/>
        <v>1621215</v>
      </c>
      <c r="R46" s="54">
        <f t="shared" si="5"/>
        <v>222376</v>
      </c>
      <c r="S46" s="54">
        <f t="shared" si="5"/>
        <v>5904497</v>
      </c>
      <c r="T46" s="54">
        <f t="shared" si="5"/>
        <v>2491513</v>
      </c>
      <c r="U46" s="54">
        <f t="shared" si="5"/>
        <v>8618386</v>
      </c>
      <c r="V46" s="54">
        <f t="shared" si="5"/>
        <v>13746532</v>
      </c>
      <c r="W46" s="54">
        <f t="shared" si="5"/>
        <v>18407240</v>
      </c>
      <c r="X46" s="54">
        <f t="shared" si="5"/>
        <v>-4660708</v>
      </c>
      <c r="Y46" s="184">
        <f>+IF(W46&lt;&gt;0,+(X46/W46)*100,0)</f>
        <v>-25.31997192409074</v>
      </c>
      <c r="Z46" s="182">
        <f>SUM(Z44:Z45)</f>
        <v>18407240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-1720113</v>
      </c>
      <c r="D48" s="194">
        <f t="shared" si="6"/>
        <v>11708740</v>
      </c>
      <c r="E48" s="195">
        <f t="shared" si="6"/>
        <v>18407240</v>
      </c>
      <c r="F48" s="195">
        <f t="shared" si="6"/>
        <v>1480927</v>
      </c>
      <c r="G48" s="196">
        <f t="shared" si="6"/>
        <v>2117183</v>
      </c>
      <c r="H48" s="196">
        <f t="shared" si="6"/>
        <v>481641</v>
      </c>
      <c r="I48" s="196">
        <f t="shared" si="6"/>
        <v>4079751</v>
      </c>
      <c r="J48" s="196">
        <f t="shared" si="6"/>
        <v>-156511</v>
      </c>
      <c r="K48" s="196">
        <f t="shared" si="6"/>
        <v>-615392</v>
      </c>
      <c r="L48" s="195">
        <f t="shared" si="6"/>
        <v>199083</v>
      </c>
      <c r="M48" s="195">
        <f t="shared" si="6"/>
        <v>-572820</v>
      </c>
      <c r="N48" s="196">
        <f t="shared" si="6"/>
        <v>-1062684</v>
      </c>
      <c r="O48" s="196">
        <f t="shared" si="6"/>
        <v>2939605</v>
      </c>
      <c r="P48" s="196">
        <f t="shared" si="6"/>
        <v>-255706</v>
      </c>
      <c r="Q48" s="196">
        <f t="shared" si="6"/>
        <v>1621215</v>
      </c>
      <c r="R48" s="196">
        <f t="shared" si="6"/>
        <v>222376</v>
      </c>
      <c r="S48" s="195">
        <f t="shared" si="6"/>
        <v>5904497</v>
      </c>
      <c r="T48" s="195">
        <f t="shared" si="6"/>
        <v>2491513</v>
      </c>
      <c r="U48" s="196">
        <f t="shared" si="6"/>
        <v>8618386</v>
      </c>
      <c r="V48" s="196">
        <f t="shared" si="6"/>
        <v>13746532</v>
      </c>
      <c r="W48" s="196">
        <f t="shared" si="6"/>
        <v>18407240</v>
      </c>
      <c r="X48" s="196">
        <f t="shared" si="6"/>
        <v>-4660708</v>
      </c>
      <c r="Y48" s="197">
        <f>+IF(W48&lt;&gt;0,+(X48/W48)*100,0)</f>
        <v>-25.31997192409074</v>
      </c>
      <c r="Z48" s="198">
        <f>SUM(Z46:Z47)</f>
        <v>18407240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765248</v>
      </c>
      <c r="D5" s="120">
        <f t="shared" si="0"/>
        <v>0</v>
      </c>
      <c r="E5" s="66">
        <f t="shared" si="0"/>
        <v>0</v>
      </c>
      <c r="F5" s="66">
        <f t="shared" si="0"/>
        <v>0</v>
      </c>
      <c r="G5" s="66">
        <f t="shared" si="0"/>
        <v>0</v>
      </c>
      <c r="H5" s="66">
        <f t="shared" si="0"/>
        <v>2039</v>
      </c>
      <c r="I5" s="66">
        <f t="shared" si="0"/>
        <v>2039</v>
      </c>
      <c r="J5" s="66">
        <f t="shared" si="0"/>
        <v>0</v>
      </c>
      <c r="K5" s="66">
        <f t="shared" si="0"/>
        <v>0</v>
      </c>
      <c r="L5" s="66">
        <f t="shared" si="0"/>
        <v>0</v>
      </c>
      <c r="M5" s="66">
        <f t="shared" si="0"/>
        <v>0</v>
      </c>
      <c r="N5" s="66">
        <f t="shared" si="0"/>
        <v>0</v>
      </c>
      <c r="O5" s="66">
        <f t="shared" si="0"/>
        <v>27867</v>
      </c>
      <c r="P5" s="66">
        <f t="shared" si="0"/>
        <v>74144</v>
      </c>
      <c r="Q5" s="66">
        <f t="shared" si="0"/>
        <v>102011</v>
      </c>
      <c r="R5" s="66">
        <f t="shared" si="0"/>
        <v>85158</v>
      </c>
      <c r="S5" s="66">
        <f t="shared" si="0"/>
        <v>947</v>
      </c>
      <c r="T5" s="66">
        <f t="shared" si="0"/>
        <v>2526786</v>
      </c>
      <c r="U5" s="66">
        <f t="shared" si="0"/>
        <v>2612891</v>
      </c>
      <c r="V5" s="66">
        <f t="shared" si="0"/>
        <v>2716941</v>
      </c>
      <c r="W5" s="66">
        <f t="shared" si="0"/>
        <v>0</v>
      </c>
      <c r="X5" s="66">
        <f t="shared" si="0"/>
        <v>2716941</v>
      </c>
      <c r="Y5" s="103">
        <f>+IF(W5&lt;&gt;0,+(X5/W5)*100,0)</f>
        <v>0</v>
      </c>
      <c r="Z5" s="119">
        <f>SUM(Z6:Z8)</f>
        <v>0</v>
      </c>
    </row>
    <row r="6" spans="1:26" ht="13.5">
      <c r="A6" s="104" t="s">
        <v>74</v>
      </c>
      <c r="B6" s="102"/>
      <c r="C6" s="121">
        <v>765248</v>
      </c>
      <c r="D6" s="122"/>
      <c r="E6" s="26"/>
      <c r="F6" s="26"/>
      <c r="G6" s="26"/>
      <c r="H6" s="26">
        <v>2039</v>
      </c>
      <c r="I6" s="26">
        <v>2039</v>
      </c>
      <c r="J6" s="26"/>
      <c r="K6" s="26"/>
      <c r="L6" s="26"/>
      <c r="M6" s="26"/>
      <c r="N6" s="26"/>
      <c r="O6" s="26">
        <v>27867</v>
      </c>
      <c r="P6" s="26">
        <v>74144</v>
      </c>
      <c r="Q6" s="26">
        <v>102011</v>
      </c>
      <c r="R6" s="26">
        <v>85158</v>
      </c>
      <c r="S6" s="26">
        <v>947</v>
      </c>
      <c r="T6" s="26">
        <v>73542</v>
      </c>
      <c r="U6" s="26">
        <v>159647</v>
      </c>
      <c r="V6" s="26">
        <v>263697</v>
      </c>
      <c r="W6" s="26"/>
      <c r="X6" s="26">
        <v>263697</v>
      </c>
      <c r="Y6" s="106"/>
      <c r="Z6" s="28"/>
    </row>
    <row r="7" spans="1:26" ht="13.5">
      <c r="A7" s="104" t="s">
        <v>75</v>
      </c>
      <c r="B7" s="102"/>
      <c r="C7" s="123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07"/>
      <c r="Z7" s="200"/>
    </row>
    <row r="8" spans="1:26" ht="13.5">
      <c r="A8" s="104" t="s">
        <v>76</v>
      </c>
      <c r="B8" s="102"/>
      <c r="C8" s="121"/>
      <c r="D8" s="12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>
        <v>2453244</v>
      </c>
      <c r="U8" s="26">
        <v>2453244</v>
      </c>
      <c r="V8" s="26">
        <v>2453244</v>
      </c>
      <c r="W8" s="26"/>
      <c r="X8" s="26">
        <v>2453244</v>
      </c>
      <c r="Y8" s="106"/>
      <c r="Z8" s="28"/>
    </row>
    <row r="9" spans="1:26" ht="13.5">
      <c r="A9" s="101" t="s">
        <v>77</v>
      </c>
      <c r="B9" s="102"/>
      <c r="C9" s="119">
        <f aca="true" t="shared" si="1" ref="C9:X9">SUM(C10:C14)</f>
        <v>167625</v>
      </c>
      <c r="D9" s="120">
        <f t="shared" si="1"/>
        <v>2337000</v>
      </c>
      <c r="E9" s="66">
        <f t="shared" si="1"/>
        <v>2337000</v>
      </c>
      <c r="F9" s="66">
        <f t="shared" si="1"/>
        <v>2000</v>
      </c>
      <c r="G9" s="66">
        <f t="shared" si="1"/>
        <v>10000</v>
      </c>
      <c r="H9" s="66">
        <f t="shared" si="1"/>
        <v>0</v>
      </c>
      <c r="I9" s="66">
        <f t="shared" si="1"/>
        <v>12000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0</v>
      </c>
      <c r="P9" s="66">
        <f t="shared" si="1"/>
        <v>5540</v>
      </c>
      <c r="Q9" s="66">
        <f t="shared" si="1"/>
        <v>5540</v>
      </c>
      <c r="R9" s="66">
        <f t="shared" si="1"/>
        <v>9646</v>
      </c>
      <c r="S9" s="66">
        <f t="shared" si="1"/>
        <v>37353</v>
      </c>
      <c r="T9" s="66">
        <f t="shared" si="1"/>
        <v>507055</v>
      </c>
      <c r="U9" s="66">
        <f t="shared" si="1"/>
        <v>554054</v>
      </c>
      <c r="V9" s="66">
        <f t="shared" si="1"/>
        <v>571594</v>
      </c>
      <c r="W9" s="66">
        <f t="shared" si="1"/>
        <v>2337000</v>
      </c>
      <c r="X9" s="66">
        <f t="shared" si="1"/>
        <v>-1765406</v>
      </c>
      <c r="Y9" s="103">
        <f>+IF(W9&lt;&gt;0,+(X9/W9)*100,0)</f>
        <v>-75.5415489944373</v>
      </c>
      <c r="Z9" s="68">
        <f>SUM(Z10:Z14)</f>
        <v>2337000</v>
      </c>
    </row>
    <row r="10" spans="1:26" ht="13.5">
      <c r="A10" s="104" t="s">
        <v>78</v>
      </c>
      <c r="B10" s="102"/>
      <c r="C10" s="121">
        <v>167625</v>
      </c>
      <c r="D10" s="122">
        <v>2337000</v>
      </c>
      <c r="E10" s="26">
        <v>2337000</v>
      </c>
      <c r="F10" s="26">
        <v>2000</v>
      </c>
      <c r="G10" s="26">
        <v>10000</v>
      </c>
      <c r="H10" s="26"/>
      <c r="I10" s="26">
        <v>12000</v>
      </c>
      <c r="J10" s="26"/>
      <c r="K10" s="26"/>
      <c r="L10" s="26"/>
      <c r="M10" s="26"/>
      <c r="N10" s="26"/>
      <c r="O10" s="26"/>
      <c r="P10" s="26">
        <v>5540</v>
      </c>
      <c r="Q10" s="26">
        <v>5540</v>
      </c>
      <c r="R10" s="26">
        <v>9646</v>
      </c>
      <c r="S10" s="26">
        <v>37353</v>
      </c>
      <c r="T10" s="26">
        <v>507055</v>
      </c>
      <c r="U10" s="26">
        <v>554054</v>
      </c>
      <c r="V10" s="26">
        <v>571594</v>
      </c>
      <c r="W10" s="26">
        <v>2337000</v>
      </c>
      <c r="X10" s="26">
        <v>-1765406</v>
      </c>
      <c r="Y10" s="106">
        <v>-75.54</v>
      </c>
      <c r="Z10" s="28">
        <v>2337000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490614</v>
      </c>
      <c r="D15" s="120">
        <f t="shared" si="2"/>
        <v>753800</v>
      </c>
      <c r="E15" s="66">
        <f t="shared" si="2"/>
        <v>753800</v>
      </c>
      <c r="F15" s="66">
        <f t="shared" si="2"/>
        <v>149085</v>
      </c>
      <c r="G15" s="66">
        <f t="shared" si="2"/>
        <v>141776</v>
      </c>
      <c r="H15" s="66">
        <f t="shared" si="2"/>
        <v>229925</v>
      </c>
      <c r="I15" s="66">
        <f t="shared" si="2"/>
        <v>520786</v>
      </c>
      <c r="J15" s="66">
        <f t="shared" si="2"/>
        <v>0</v>
      </c>
      <c r="K15" s="66">
        <f t="shared" si="2"/>
        <v>811</v>
      </c>
      <c r="L15" s="66">
        <f t="shared" si="2"/>
        <v>0</v>
      </c>
      <c r="M15" s="66">
        <f t="shared" si="2"/>
        <v>811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0</v>
      </c>
      <c r="T15" s="66">
        <f t="shared" si="2"/>
        <v>106050</v>
      </c>
      <c r="U15" s="66">
        <f t="shared" si="2"/>
        <v>106050</v>
      </c>
      <c r="V15" s="66">
        <f t="shared" si="2"/>
        <v>627647</v>
      </c>
      <c r="W15" s="66">
        <f t="shared" si="2"/>
        <v>753800</v>
      </c>
      <c r="X15" s="66">
        <f t="shared" si="2"/>
        <v>-126153</v>
      </c>
      <c r="Y15" s="103">
        <f>+IF(W15&lt;&gt;0,+(X15/W15)*100,0)</f>
        <v>-16.735606261607856</v>
      </c>
      <c r="Z15" s="68">
        <f>SUM(Z16:Z18)</f>
        <v>753800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104" t="s">
        <v>85</v>
      </c>
      <c r="B17" s="102"/>
      <c r="C17" s="121">
        <v>490614</v>
      </c>
      <c r="D17" s="122">
        <v>753800</v>
      </c>
      <c r="E17" s="26">
        <v>753800</v>
      </c>
      <c r="F17" s="26">
        <v>149085</v>
      </c>
      <c r="G17" s="26">
        <v>141776</v>
      </c>
      <c r="H17" s="26">
        <v>229925</v>
      </c>
      <c r="I17" s="26">
        <v>520786</v>
      </c>
      <c r="J17" s="26"/>
      <c r="K17" s="26">
        <v>811</v>
      </c>
      <c r="L17" s="26"/>
      <c r="M17" s="26">
        <v>811</v>
      </c>
      <c r="N17" s="26"/>
      <c r="O17" s="26"/>
      <c r="P17" s="26"/>
      <c r="Q17" s="26"/>
      <c r="R17" s="26"/>
      <c r="S17" s="26"/>
      <c r="T17" s="26">
        <v>106050</v>
      </c>
      <c r="U17" s="26">
        <v>106050</v>
      </c>
      <c r="V17" s="26">
        <v>627647</v>
      </c>
      <c r="W17" s="26">
        <v>753800</v>
      </c>
      <c r="X17" s="26">
        <v>-126153</v>
      </c>
      <c r="Y17" s="106">
        <v>-16.74</v>
      </c>
      <c r="Z17" s="28">
        <v>753800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419334</v>
      </c>
      <c r="D19" s="120">
        <f t="shared" si="3"/>
        <v>9047200</v>
      </c>
      <c r="E19" s="66">
        <f t="shared" si="3"/>
        <v>9047200</v>
      </c>
      <c r="F19" s="66">
        <f t="shared" si="3"/>
        <v>0</v>
      </c>
      <c r="G19" s="66">
        <f t="shared" si="3"/>
        <v>10632</v>
      </c>
      <c r="H19" s="66">
        <f t="shared" si="3"/>
        <v>209258</v>
      </c>
      <c r="I19" s="66">
        <f t="shared" si="3"/>
        <v>219890</v>
      </c>
      <c r="J19" s="66">
        <f t="shared" si="3"/>
        <v>0</v>
      </c>
      <c r="K19" s="66">
        <f t="shared" si="3"/>
        <v>118292</v>
      </c>
      <c r="L19" s="66">
        <f t="shared" si="3"/>
        <v>124763</v>
      </c>
      <c r="M19" s="66">
        <f t="shared" si="3"/>
        <v>243055</v>
      </c>
      <c r="N19" s="66">
        <f t="shared" si="3"/>
        <v>491993</v>
      </c>
      <c r="O19" s="66">
        <f t="shared" si="3"/>
        <v>5927</v>
      </c>
      <c r="P19" s="66">
        <f t="shared" si="3"/>
        <v>5184306</v>
      </c>
      <c r="Q19" s="66">
        <f t="shared" si="3"/>
        <v>5682226</v>
      </c>
      <c r="R19" s="66">
        <f t="shared" si="3"/>
        <v>402236</v>
      </c>
      <c r="S19" s="66">
        <f t="shared" si="3"/>
        <v>653031</v>
      </c>
      <c r="T19" s="66">
        <f t="shared" si="3"/>
        <v>165136</v>
      </c>
      <c r="U19" s="66">
        <f t="shared" si="3"/>
        <v>1220403</v>
      </c>
      <c r="V19" s="66">
        <f t="shared" si="3"/>
        <v>7365574</v>
      </c>
      <c r="W19" s="66">
        <f t="shared" si="3"/>
        <v>9047200</v>
      </c>
      <c r="X19" s="66">
        <f t="shared" si="3"/>
        <v>-1681626</v>
      </c>
      <c r="Y19" s="103">
        <f>+IF(W19&lt;&gt;0,+(X19/W19)*100,0)</f>
        <v>-18.587253514899636</v>
      </c>
      <c r="Z19" s="68">
        <f>SUM(Z20:Z23)</f>
        <v>9047200</v>
      </c>
    </row>
    <row r="20" spans="1:26" ht="13.5">
      <c r="A20" s="104" t="s">
        <v>88</v>
      </c>
      <c r="B20" s="102"/>
      <c r="C20" s="121">
        <v>1355</v>
      </c>
      <c r="D20" s="122">
        <v>715500</v>
      </c>
      <c r="E20" s="26">
        <v>715500</v>
      </c>
      <c r="F20" s="26"/>
      <c r="G20" s="26">
        <v>3544</v>
      </c>
      <c r="H20" s="26">
        <v>36567</v>
      </c>
      <c r="I20" s="26">
        <v>40111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>
        <v>40111</v>
      </c>
      <c r="W20" s="26">
        <v>715500</v>
      </c>
      <c r="X20" s="26">
        <v>-675389</v>
      </c>
      <c r="Y20" s="106">
        <v>-94.39</v>
      </c>
      <c r="Z20" s="28">
        <v>715500</v>
      </c>
    </row>
    <row r="21" spans="1:26" ht="13.5">
      <c r="A21" s="104" t="s">
        <v>89</v>
      </c>
      <c r="B21" s="102"/>
      <c r="C21" s="121">
        <v>323399</v>
      </c>
      <c r="D21" s="122">
        <v>6947200</v>
      </c>
      <c r="E21" s="26">
        <v>6947200</v>
      </c>
      <c r="F21" s="26"/>
      <c r="G21" s="26">
        <v>3544</v>
      </c>
      <c r="H21" s="26">
        <v>136124</v>
      </c>
      <c r="I21" s="26">
        <v>139668</v>
      </c>
      <c r="J21" s="26"/>
      <c r="K21" s="26">
        <v>118292</v>
      </c>
      <c r="L21" s="26">
        <v>124763</v>
      </c>
      <c r="M21" s="26">
        <v>243055</v>
      </c>
      <c r="N21" s="26">
        <v>491993</v>
      </c>
      <c r="O21" s="26">
        <v>5927</v>
      </c>
      <c r="P21" s="26">
        <v>5184306</v>
      </c>
      <c r="Q21" s="26">
        <v>5682226</v>
      </c>
      <c r="R21" s="26">
        <v>402236</v>
      </c>
      <c r="S21" s="26">
        <v>653031</v>
      </c>
      <c r="T21" s="26">
        <v>165136</v>
      </c>
      <c r="U21" s="26">
        <v>1220403</v>
      </c>
      <c r="V21" s="26">
        <v>7285352</v>
      </c>
      <c r="W21" s="26">
        <v>6947200</v>
      </c>
      <c r="X21" s="26">
        <v>338152</v>
      </c>
      <c r="Y21" s="106">
        <v>4.87</v>
      </c>
      <c r="Z21" s="28">
        <v>6947200</v>
      </c>
    </row>
    <row r="22" spans="1:26" ht="13.5">
      <c r="A22" s="104" t="s">
        <v>90</v>
      </c>
      <c r="B22" s="102"/>
      <c r="C22" s="123">
        <v>94580</v>
      </c>
      <c r="D22" s="124">
        <v>1384500</v>
      </c>
      <c r="E22" s="125">
        <v>1384500</v>
      </c>
      <c r="F22" s="125"/>
      <c r="G22" s="125">
        <v>3544</v>
      </c>
      <c r="H22" s="125">
        <v>36567</v>
      </c>
      <c r="I22" s="125">
        <v>40111</v>
      </c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>
        <v>40111</v>
      </c>
      <c r="W22" s="125">
        <v>1384500</v>
      </c>
      <c r="X22" s="125">
        <v>-1344389</v>
      </c>
      <c r="Y22" s="107">
        <v>-97.1</v>
      </c>
      <c r="Z22" s="200">
        <v>1384500</v>
      </c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1842821</v>
      </c>
      <c r="D25" s="206">
        <f t="shared" si="4"/>
        <v>12138000</v>
      </c>
      <c r="E25" s="195">
        <f t="shared" si="4"/>
        <v>12138000</v>
      </c>
      <c r="F25" s="195">
        <f t="shared" si="4"/>
        <v>151085</v>
      </c>
      <c r="G25" s="195">
        <f t="shared" si="4"/>
        <v>162408</v>
      </c>
      <c r="H25" s="195">
        <f t="shared" si="4"/>
        <v>441222</v>
      </c>
      <c r="I25" s="195">
        <f t="shared" si="4"/>
        <v>754715</v>
      </c>
      <c r="J25" s="195">
        <f t="shared" si="4"/>
        <v>0</v>
      </c>
      <c r="K25" s="195">
        <f t="shared" si="4"/>
        <v>119103</v>
      </c>
      <c r="L25" s="195">
        <f t="shared" si="4"/>
        <v>124763</v>
      </c>
      <c r="M25" s="195">
        <f t="shared" si="4"/>
        <v>243866</v>
      </c>
      <c r="N25" s="195">
        <f t="shared" si="4"/>
        <v>491993</v>
      </c>
      <c r="O25" s="195">
        <f t="shared" si="4"/>
        <v>33794</v>
      </c>
      <c r="P25" s="195">
        <f t="shared" si="4"/>
        <v>5263990</v>
      </c>
      <c r="Q25" s="195">
        <f t="shared" si="4"/>
        <v>5789777</v>
      </c>
      <c r="R25" s="195">
        <f t="shared" si="4"/>
        <v>497040</v>
      </c>
      <c r="S25" s="195">
        <f t="shared" si="4"/>
        <v>691331</v>
      </c>
      <c r="T25" s="195">
        <f t="shared" si="4"/>
        <v>3305027</v>
      </c>
      <c r="U25" s="195">
        <f t="shared" si="4"/>
        <v>4493398</v>
      </c>
      <c r="V25" s="195">
        <f t="shared" si="4"/>
        <v>11281756</v>
      </c>
      <c r="W25" s="195">
        <f t="shared" si="4"/>
        <v>12138000</v>
      </c>
      <c r="X25" s="195">
        <f t="shared" si="4"/>
        <v>-856244</v>
      </c>
      <c r="Y25" s="207">
        <f>+IF(W25&lt;&gt;0,+(X25/W25)*100,0)</f>
        <v>-7.054242873620037</v>
      </c>
      <c r="Z25" s="208">
        <f>+Z5+Z9+Z15+Z19+Z24</f>
        <v>12138000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929251</v>
      </c>
      <c r="D28" s="122">
        <v>12138000</v>
      </c>
      <c r="E28" s="26">
        <v>12138000</v>
      </c>
      <c r="F28" s="26">
        <v>151085</v>
      </c>
      <c r="G28" s="26">
        <v>162408</v>
      </c>
      <c r="H28" s="26">
        <v>439183</v>
      </c>
      <c r="I28" s="26">
        <v>752676</v>
      </c>
      <c r="J28" s="26"/>
      <c r="K28" s="26">
        <v>119103</v>
      </c>
      <c r="L28" s="26">
        <v>124763</v>
      </c>
      <c r="M28" s="26">
        <v>243866</v>
      </c>
      <c r="N28" s="26">
        <v>491993</v>
      </c>
      <c r="O28" s="26">
        <v>33794</v>
      </c>
      <c r="P28" s="26">
        <v>5252895</v>
      </c>
      <c r="Q28" s="26">
        <v>5778682</v>
      </c>
      <c r="R28" s="26">
        <v>496039</v>
      </c>
      <c r="S28" s="26">
        <v>691331</v>
      </c>
      <c r="T28" s="26">
        <v>3105413</v>
      </c>
      <c r="U28" s="26">
        <v>4292783</v>
      </c>
      <c r="V28" s="26">
        <v>11068007</v>
      </c>
      <c r="W28" s="26">
        <v>12138000</v>
      </c>
      <c r="X28" s="26">
        <v>-1069993</v>
      </c>
      <c r="Y28" s="106">
        <v>-8.82</v>
      </c>
      <c r="Z28" s="121">
        <v>12138000</v>
      </c>
    </row>
    <row r="29" spans="1:26" ht="13.5">
      <c r="A29" s="210" t="s">
        <v>137</v>
      </c>
      <c r="B29" s="102"/>
      <c r="C29" s="121">
        <v>284900</v>
      </c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>
        <v>621426</v>
      </c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1835577</v>
      </c>
      <c r="D32" s="187">
        <f t="shared" si="5"/>
        <v>12138000</v>
      </c>
      <c r="E32" s="43">
        <f t="shared" si="5"/>
        <v>12138000</v>
      </c>
      <c r="F32" s="43">
        <f t="shared" si="5"/>
        <v>151085</v>
      </c>
      <c r="G32" s="43">
        <f t="shared" si="5"/>
        <v>162408</v>
      </c>
      <c r="H32" s="43">
        <f t="shared" si="5"/>
        <v>439183</v>
      </c>
      <c r="I32" s="43">
        <f t="shared" si="5"/>
        <v>752676</v>
      </c>
      <c r="J32" s="43">
        <f t="shared" si="5"/>
        <v>0</v>
      </c>
      <c r="K32" s="43">
        <f t="shared" si="5"/>
        <v>119103</v>
      </c>
      <c r="L32" s="43">
        <f t="shared" si="5"/>
        <v>124763</v>
      </c>
      <c r="M32" s="43">
        <f t="shared" si="5"/>
        <v>243866</v>
      </c>
      <c r="N32" s="43">
        <f t="shared" si="5"/>
        <v>491993</v>
      </c>
      <c r="O32" s="43">
        <f t="shared" si="5"/>
        <v>33794</v>
      </c>
      <c r="P32" s="43">
        <f t="shared" si="5"/>
        <v>5252895</v>
      </c>
      <c r="Q32" s="43">
        <f t="shared" si="5"/>
        <v>5778682</v>
      </c>
      <c r="R32" s="43">
        <f t="shared" si="5"/>
        <v>496039</v>
      </c>
      <c r="S32" s="43">
        <f t="shared" si="5"/>
        <v>691331</v>
      </c>
      <c r="T32" s="43">
        <f t="shared" si="5"/>
        <v>3105413</v>
      </c>
      <c r="U32" s="43">
        <f t="shared" si="5"/>
        <v>4292783</v>
      </c>
      <c r="V32" s="43">
        <f t="shared" si="5"/>
        <v>11068007</v>
      </c>
      <c r="W32" s="43">
        <f t="shared" si="5"/>
        <v>12138000</v>
      </c>
      <c r="X32" s="43">
        <f t="shared" si="5"/>
        <v>-1069993</v>
      </c>
      <c r="Y32" s="188">
        <f>+IF(W32&lt;&gt;0,+(X32/W32)*100,0)</f>
        <v>-8.815233152084364</v>
      </c>
      <c r="Z32" s="45">
        <f>SUM(Z28:Z31)</f>
        <v>12138000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>
        <v>2039</v>
      </c>
      <c r="I33" s="26">
        <v>2039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>
        <v>174045</v>
      </c>
      <c r="U33" s="26">
        <v>174045</v>
      </c>
      <c r="V33" s="26">
        <v>176084</v>
      </c>
      <c r="W33" s="26"/>
      <c r="X33" s="26">
        <v>176084</v>
      </c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>
        <v>7244</v>
      </c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>
        <v>11095</v>
      </c>
      <c r="Q35" s="26">
        <v>11095</v>
      </c>
      <c r="R35" s="26"/>
      <c r="S35" s="26"/>
      <c r="T35" s="26">
        <v>25569</v>
      </c>
      <c r="U35" s="26">
        <v>25569</v>
      </c>
      <c r="V35" s="26">
        <v>36664</v>
      </c>
      <c r="W35" s="26"/>
      <c r="X35" s="26">
        <v>36664</v>
      </c>
      <c r="Y35" s="106"/>
      <c r="Z35" s="28"/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1842821</v>
      </c>
      <c r="D36" s="194">
        <f t="shared" si="6"/>
        <v>12138000</v>
      </c>
      <c r="E36" s="196">
        <f t="shared" si="6"/>
        <v>12138000</v>
      </c>
      <c r="F36" s="196">
        <f t="shared" si="6"/>
        <v>151085</v>
      </c>
      <c r="G36" s="196">
        <f t="shared" si="6"/>
        <v>162408</v>
      </c>
      <c r="H36" s="196">
        <f t="shared" si="6"/>
        <v>441222</v>
      </c>
      <c r="I36" s="196">
        <f t="shared" si="6"/>
        <v>754715</v>
      </c>
      <c r="J36" s="196">
        <f t="shared" si="6"/>
        <v>0</v>
      </c>
      <c r="K36" s="196">
        <f t="shared" si="6"/>
        <v>119103</v>
      </c>
      <c r="L36" s="196">
        <f t="shared" si="6"/>
        <v>124763</v>
      </c>
      <c r="M36" s="196">
        <f t="shared" si="6"/>
        <v>243866</v>
      </c>
      <c r="N36" s="196">
        <f t="shared" si="6"/>
        <v>491993</v>
      </c>
      <c r="O36" s="196">
        <f t="shared" si="6"/>
        <v>33794</v>
      </c>
      <c r="P36" s="196">
        <f t="shared" si="6"/>
        <v>5263990</v>
      </c>
      <c r="Q36" s="196">
        <f t="shared" si="6"/>
        <v>5789777</v>
      </c>
      <c r="R36" s="196">
        <f t="shared" si="6"/>
        <v>496039</v>
      </c>
      <c r="S36" s="196">
        <f t="shared" si="6"/>
        <v>691331</v>
      </c>
      <c r="T36" s="196">
        <f t="shared" si="6"/>
        <v>3305027</v>
      </c>
      <c r="U36" s="196">
        <f t="shared" si="6"/>
        <v>4492397</v>
      </c>
      <c r="V36" s="196">
        <f t="shared" si="6"/>
        <v>11280755</v>
      </c>
      <c r="W36" s="196">
        <f t="shared" si="6"/>
        <v>12138000</v>
      </c>
      <c r="X36" s="196">
        <f t="shared" si="6"/>
        <v>-857245</v>
      </c>
      <c r="Y36" s="197">
        <f>+IF(W36&lt;&gt;0,+(X36/W36)*100,0)</f>
        <v>-7.062489701763059</v>
      </c>
      <c r="Z36" s="215">
        <f>SUM(Z32:Z35)</f>
        <v>12138000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7222828</v>
      </c>
      <c r="D6" s="25"/>
      <c r="E6" s="26"/>
      <c r="F6" s="26">
        <v>12472398</v>
      </c>
      <c r="G6" s="26">
        <v>13773948</v>
      </c>
      <c r="H6" s="26">
        <v>11050437</v>
      </c>
      <c r="I6" s="26">
        <v>37296783</v>
      </c>
      <c r="J6" s="26">
        <v>10422177</v>
      </c>
      <c r="K6" s="26">
        <v>10024921</v>
      </c>
      <c r="L6" s="26">
        <v>12163463</v>
      </c>
      <c r="M6" s="26">
        <v>32610561</v>
      </c>
      <c r="N6" s="26"/>
      <c r="O6" s="26">
        <v>11788068</v>
      </c>
      <c r="P6" s="26">
        <v>12369617</v>
      </c>
      <c r="Q6" s="26">
        <v>24157685</v>
      </c>
      <c r="R6" s="26">
        <v>10210778</v>
      </c>
      <c r="S6" s="26">
        <v>7864906</v>
      </c>
      <c r="T6" s="26">
        <v>5308744</v>
      </c>
      <c r="U6" s="26">
        <v>23384428</v>
      </c>
      <c r="V6" s="26">
        <v>117449457</v>
      </c>
      <c r="W6" s="26"/>
      <c r="X6" s="26">
        <v>117449457</v>
      </c>
      <c r="Y6" s="106"/>
      <c r="Z6" s="28"/>
    </row>
    <row r="7" spans="1:26" ht="13.5">
      <c r="A7" s="225" t="s">
        <v>146</v>
      </c>
      <c r="B7" s="158" t="s">
        <v>71</v>
      </c>
      <c r="C7" s="121"/>
      <c r="D7" s="25">
        <v>200000</v>
      </c>
      <c r="E7" s="26">
        <v>200000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>
        <v>200000</v>
      </c>
      <c r="X7" s="26">
        <v>-200000</v>
      </c>
      <c r="Y7" s="106">
        <v>-100</v>
      </c>
      <c r="Z7" s="28">
        <v>200000</v>
      </c>
    </row>
    <row r="8" spans="1:26" ht="13.5">
      <c r="A8" s="225" t="s">
        <v>147</v>
      </c>
      <c r="B8" s="158" t="s">
        <v>71</v>
      </c>
      <c r="C8" s="121">
        <v>3368669</v>
      </c>
      <c r="D8" s="25">
        <v>8105000</v>
      </c>
      <c r="E8" s="26">
        <v>8105000</v>
      </c>
      <c r="F8" s="26"/>
      <c r="G8" s="26">
        <v>4123973</v>
      </c>
      <c r="H8" s="26"/>
      <c r="I8" s="26">
        <v>4123973</v>
      </c>
      <c r="J8" s="26"/>
      <c r="K8" s="26">
        <v>4649404</v>
      </c>
      <c r="L8" s="26">
        <v>3836065</v>
      </c>
      <c r="M8" s="26">
        <v>8485469</v>
      </c>
      <c r="N8" s="26"/>
      <c r="O8" s="26">
        <v>4245536</v>
      </c>
      <c r="P8" s="26">
        <v>4401535</v>
      </c>
      <c r="Q8" s="26">
        <v>8647071</v>
      </c>
      <c r="R8" s="26">
        <v>4763313</v>
      </c>
      <c r="S8" s="26">
        <v>4443523</v>
      </c>
      <c r="T8" s="26">
        <v>4959070</v>
      </c>
      <c r="U8" s="26">
        <v>14165906</v>
      </c>
      <c r="V8" s="26">
        <v>35422419</v>
      </c>
      <c r="W8" s="26">
        <v>8105000</v>
      </c>
      <c r="X8" s="26">
        <v>27317419</v>
      </c>
      <c r="Y8" s="106">
        <v>337.04</v>
      </c>
      <c r="Z8" s="28">
        <v>8105000</v>
      </c>
    </row>
    <row r="9" spans="1:26" ht="13.5">
      <c r="A9" s="225" t="s">
        <v>148</v>
      </c>
      <c r="B9" s="158"/>
      <c r="C9" s="121"/>
      <c r="D9" s="25">
        <v>101000</v>
      </c>
      <c r="E9" s="26">
        <v>101000</v>
      </c>
      <c r="F9" s="26">
        <v>534237</v>
      </c>
      <c r="G9" s="26">
        <v>509859</v>
      </c>
      <c r="H9" s="26">
        <v>541239</v>
      </c>
      <c r="I9" s="26">
        <v>1585335</v>
      </c>
      <c r="J9" s="26">
        <v>626986</v>
      </c>
      <c r="K9" s="26">
        <v>655367</v>
      </c>
      <c r="L9" s="26">
        <v>492832</v>
      </c>
      <c r="M9" s="26">
        <v>1775185</v>
      </c>
      <c r="N9" s="26"/>
      <c r="O9" s="26">
        <v>305368</v>
      </c>
      <c r="P9" s="26">
        <v>419414</v>
      </c>
      <c r="Q9" s="26">
        <v>724782</v>
      </c>
      <c r="R9" s="26">
        <v>484034</v>
      </c>
      <c r="S9" s="26">
        <v>484034</v>
      </c>
      <c r="T9" s="26">
        <v>319521</v>
      </c>
      <c r="U9" s="26">
        <v>1287589</v>
      </c>
      <c r="V9" s="26">
        <v>5372891</v>
      </c>
      <c r="W9" s="26">
        <v>101000</v>
      </c>
      <c r="X9" s="26">
        <v>5271891</v>
      </c>
      <c r="Y9" s="106">
        <v>5219.69</v>
      </c>
      <c r="Z9" s="28">
        <v>101000</v>
      </c>
    </row>
    <row r="10" spans="1:26" ht="13.5">
      <c r="A10" s="225" t="s">
        <v>149</v>
      </c>
      <c r="B10" s="158"/>
      <c r="C10" s="121"/>
      <c r="D10" s="25"/>
      <c r="E10" s="26"/>
      <c r="F10" s="125">
        <v>4605900</v>
      </c>
      <c r="G10" s="125"/>
      <c r="H10" s="125">
        <v>3900173</v>
      </c>
      <c r="I10" s="26">
        <v>8506073</v>
      </c>
      <c r="J10" s="125">
        <v>4355484</v>
      </c>
      <c r="K10" s="125"/>
      <c r="L10" s="26"/>
      <c r="M10" s="125">
        <v>4355484</v>
      </c>
      <c r="N10" s="125"/>
      <c r="O10" s="125"/>
      <c r="P10" s="26"/>
      <c r="Q10" s="125"/>
      <c r="R10" s="125"/>
      <c r="S10" s="26"/>
      <c r="T10" s="125"/>
      <c r="U10" s="125"/>
      <c r="V10" s="125">
        <v>12861557</v>
      </c>
      <c r="W10" s="26"/>
      <c r="X10" s="125">
        <v>12861557</v>
      </c>
      <c r="Y10" s="107"/>
      <c r="Z10" s="200"/>
    </row>
    <row r="11" spans="1:26" ht="13.5">
      <c r="A11" s="225" t="s">
        <v>150</v>
      </c>
      <c r="B11" s="158" t="s">
        <v>95</v>
      </c>
      <c r="C11" s="121">
        <v>1066629</v>
      </c>
      <c r="D11" s="25">
        <v>1067000</v>
      </c>
      <c r="E11" s="26">
        <v>1067000</v>
      </c>
      <c r="F11" s="26">
        <v>1066629</v>
      </c>
      <c r="G11" s="26">
        <v>1066629</v>
      </c>
      <c r="H11" s="26">
        <v>1066629</v>
      </c>
      <c r="I11" s="26">
        <v>3199887</v>
      </c>
      <c r="J11" s="26">
        <v>1066629</v>
      </c>
      <c r="K11" s="26">
        <v>1066629</v>
      </c>
      <c r="L11" s="26">
        <v>1066629</v>
      </c>
      <c r="M11" s="26">
        <v>3199887</v>
      </c>
      <c r="N11" s="26">
        <v>1066629</v>
      </c>
      <c r="O11" s="26">
        <v>1066629</v>
      </c>
      <c r="P11" s="26">
        <v>1066629</v>
      </c>
      <c r="Q11" s="26">
        <v>3199887</v>
      </c>
      <c r="R11" s="26">
        <v>1066629</v>
      </c>
      <c r="S11" s="26">
        <v>1066629</v>
      </c>
      <c r="T11" s="26">
        <v>1066629</v>
      </c>
      <c r="U11" s="26">
        <v>3199887</v>
      </c>
      <c r="V11" s="26">
        <v>12799548</v>
      </c>
      <c r="W11" s="26">
        <v>1067000</v>
      </c>
      <c r="X11" s="26">
        <v>11732548</v>
      </c>
      <c r="Y11" s="106">
        <v>1099.58</v>
      </c>
      <c r="Z11" s="28">
        <v>1067000</v>
      </c>
    </row>
    <row r="12" spans="1:26" ht="13.5">
      <c r="A12" s="226" t="s">
        <v>55</v>
      </c>
      <c r="B12" s="227"/>
      <c r="C12" s="138">
        <f aca="true" t="shared" si="0" ref="C12:X12">SUM(C6:C11)</f>
        <v>11658126</v>
      </c>
      <c r="D12" s="38">
        <f t="shared" si="0"/>
        <v>9473000</v>
      </c>
      <c r="E12" s="39">
        <f t="shared" si="0"/>
        <v>9473000</v>
      </c>
      <c r="F12" s="39">
        <f t="shared" si="0"/>
        <v>18679164</v>
      </c>
      <c r="G12" s="39">
        <f t="shared" si="0"/>
        <v>19474409</v>
      </c>
      <c r="H12" s="39">
        <f t="shared" si="0"/>
        <v>16558478</v>
      </c>
      <c r="I12" s="39">
        <f t="shared" si="0"/>
        <v>54712051</v>
      </c>
      <c r="J12" s="39">
        <f t="shared" si="0"/>
        <v>16471276</v>
      </c>
      <c r="K12" s="39">
        <f t="shared" si="0"/>
        <v>16396321</v>
      </c>
      <c r="L12" s="39">
        <f t="shared" si="0"/>
        <v>17558989</v>
      </c>
      <c r="M12" s="39">
        <f t="shared" si="0"/>
        <v>50426586</v>
      </c>
      <c r="N12" s="39">
        <f t="shared" si="0"/>
        <v>1066629</v>
      </c>
      <c r="O12" s="39">
        <f t="shared" si="0"/>
        <v>17405601</v>
      </c>
      <c r="P12" s="39">
        <f t="shared" si="0"/>
        <v>18257195</v>
      </c>
      <c r="Q12" s="39">
        <f t="shared" si="0"/>
        <v>36729425</v>
      </c>
      <c r="R12" s="39">
        <f t="shared" si="0"/>
        <v>16524754</v>
      </c>
      <c r="S12" s="39">
        <f t="shared" si="0"/>
        <v>13859092</v>
      </c>
      <c r="T12" s="39">
        <f t="shared" si="0"/>
        <v>11653964</v>
      </c>
      <c r="U12" s="39">
        <f t="shared" si="0"/>
        <v>42037810</v>
      </c>
      <c r="V12" s="39">
        <f t="shared" si="0"/>
        <v>183905872</v>
      </c>
      <c r="W12" s="39">
        <f t="shared" si="0"/>
        <v>9473000</v>
      </c>
      <c r="X12" s="39">
        <f t="shared" si="0"/>
        <v>174432872</v>
      </c>
      <c r="Y12" s="140">
        <f>+IF(W12&lt;&gt;0,+(X12/W12)*100,0)</f>
        <v>1841.368858862029</v>
      </c>
      <c r="Z12" s="40">
        <f>SUM(Z6:Z11)</f>
        <v>9473000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46302389</v>
      </c>
      <c r="D19" s="25">
        <v>66327000</v>
      </c>
      <c r="E19" s="26">
        <v>66327000</v>
      </c>
      <c r="F19" s="26">
        <v>46025344</v>
      </c>
      <c r="G19" s="26">
        <v>46187752</v>
      </c>
      <c r="H19" s="26">
        <v>46628974</v>
      </c>
      <c r="I19" s="26">
        <v>138842070</v>
      </c>
      <c r="J19" s="26">
        <v>46628974</v>
      </c>
      <c r="K19" s="26">
        <v>46748077</v>
      </c>
      <c r="L19" s="26">
        <v>46872840</v>
      </c>
      <c r="M19" s="26">
        <v>140249891</v>
      </c>
      <c r="N19" s="26">
        <v>47364833</v>
      </c>
      <c r="O19" s="26">
        <v>47742827</v>
      </c>
      <c r="P19" s="26">
        <v>52702755</v>
      </c>
      <c r="Q19" s="26">
        <v>147810415</v>
      </c>
      <c r="R19" s="26">
        <v>57895338</v>
      </c>
      <c r="S19" s="26">
        <v>57895338</v>
      </c>
      <c r="T19" s="26">
        <v>60570568</v>
      </c>
      <c r="U19" s="26">
        <v>176361244</v>
      </c>
      <c r="V19" s="26">
        <v>603263620</v>
      </c>
      <c r="W19" s="26">
        <v>66327000</v>
      </c>
      <c r="X19" s="26">
        <v>536936620</v>
      </c>
      <c r="Y19" s="106">
        <v>809.53</v>
      </c>
      <c r="Z19" s="28">
        <v>66327000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>
        <v>428129</v>
      </c>
      <c r="G22" s="26">
        <v>428129</v>
      </c>
      <c r="H22" s="26">
        <v>428129</v>
      </c>
      <c r="I22" s="26">
        <v>1284387</v>
      </c>
      <c r="J22" s="26">
        <v>428129</v>
      </c>
      <c r="K22" s="26">
        <v>428129</v>
      </c>
      <c r="L22" s="26">
        <v>428129</v>
      </c>
      <c r="M22" s="26">
        <v>1284387</v>
      </c>
      <c r="N22" s="26">
        <v>428129</v>
      </c>
      <c r="O22" s="26">
        <v>428129</v>
      </c>
      <c r="P22" s="26">
        <v>428129</v>
      </c>
      <c r="Q22" s="26">
        <v>1284387</v>
      </c>
      <c r="R22" s="26">
        <v>428129</v>
      </c>
      <c r="S22" s="26">
        <v>428129</v>
      </c>
      <c r="T22" s="26">
        <v>451944</v>
      </c>
      <c r="U22" s="26">
        <v>1308202</v>
      </c>
      <c r="V22" s="26">
        <v>5161363</v>
      </c>
      <c r="W22" s="26"/>
      <c r="X22" s="26">
        <v>5161363</v>
      </c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46302389</v>
      </c>
      <c r="D24" s="42">
        <f t="shared" si="1"/>
        <v>66327000</v>
      </c>
      <c r="E24" s="43">
        <f t="shared" si="1"/>
        <v>66327000</v>
      </c>
      <c r="F24" s="43">
        <f t="shared" si="1"/>
        <v>46453473</v>
      </c>
      <c r="G24" s="43">
        <f t="shared" si="1"/>
        <v>46615881</v>
      </c>
      <c r="H24" s="43">
        <f t="shared" si="1"/>
        <v>47057103</v>
      </c>
      <c r="I24" s="43">
        <f t="shared" si="1"/>
        <v>140126457</v>
      </c>
      <c r="J24" s="43">
        <f t="shared" si="1"/>
        <v>47057103</v>
      </c>
      <c r="K24" s="43">
        <f t="shared" si="1"/>
        <v>47176206</v>
      </c>
      <c r="L24" s="43">
        <f t="shared" si="1"/>
        <v>47300969</v>
      </c>
      <c r="M24" s="43">
        <f t="shared" si="1"/>
        <v>141534278</v>
      </c>
      <c r="N24" s="43">
        <f t="shared" si="1"/>
        <v>47792962</v>
      </c>
      <c r="O24" s="43">
        <f t="shared" si="1"/>
        <v>48170956</v>
      </c>
      <c r="P24" s="43">
        <f t="shared" si="1"/>
        <v>53130884</v>
      </c>
      <c r="Q24" s="43">
        <f t="shared" si="1"/>
        <v>149094802</v>
      </c>
      <c r="R24" s="43">
        <f t="shared" si="1"/>
        <v>58323467</v>
      </c>
      <c r="S24" s="43">
        <f t="shared" si="1"/>
        <v>58323467</v>
      </c>
      <c r="T24" s="43">
        <f t="shared" si="1"/>
        <v>61022512</v>
      </c>
      <c r="U24" s="43">
        <f t="shared" si="1"/>
        <v>177669446</v>
      </c>
      <c r="V24" s="43">
        <f t="shared" si="1"/>
        <v>608424983</v>
      </c>
      <c r="W24" s="43">
        <f t="shared" si="1"/>
        <v>66327000</v>
      </c>
      <c r="X24" s="43">
        <f t="shared" si="1"/>
        <v>542097983</v>
      </c>
      <c r="Y24" s="188">
        <f>+IF(W24&lt;&gt;0,+(X24/W24)*100,0)</f>
        <v>817.3111749363004</v>
      </c>
      <c r="Z24" s="45">
        <f>SUM(Z15:Z23)</f>
        <v>66327000</v>
      </c>
    </row>
    <row r="25" spans="1:26" ht="13.5">
      <c r="A25" s="226" t="s">
        <v>161</v>
      </c>
      <c r="B25" s="227"/>
      <c r="C25" s="138">
        <f aca="true" t="shared" si="2" ref="C25:X25">+C12+C24</f>
        <v>57960515</v>
      </c>
      <c r="D25" s="38">
        <f t="shared" si="2"/>
        <v>75800000</v>
      </c>
      <c r="E25" s="39">
        <f t="shared" si="2"/>
        <v>75800000</v>
      </c>
      <c r="F25" s="39">
        <f t="shared" si="2"/>
        <v>65132637</v>
      </c>
      <c r="G25" s="39">
        <f t="shared" si="2"/>
        <v>66090290</v>
      </c>
      <c r="H25" s="39">
        <f t="shared" si="2"/>
        <v>63615581</v>
      </c>
      <c r="I25" s="39">
        <f t="shared" si="2"/>
        <v>194838508</v>
      </c>
      <c r="J25" s="39">
        <f t="shared" si="2"/>
        <v>63528379</v>
      </c>
      <c r="K25" s="39">
        <f t="shared" si="2"/>
        <v>63572527</v>
      </c>
      <c r="L25" s="39">
        <f t="shared" si="2"/>
        <v>64859958</v>
      </c>
      <c r="M25" s="39">
        <f t="shared" si="2"/>
        <v>191960864</v>
      </c>
      <c r="N25" s="39">
        <f t="shared" si="2"/>
        <v>48859591</v>
      </c>
      <c r="O25" s="39">
        <f t="shared" si="2"/>
        <v>65576557</v>
      </c>
      <c r="P25" s="39">
        <f t="shared" si="2"/>
        <v>71388079</v>
      </c>
      <c r="Q25" s="39">
        <f t="shared" si="2"/>
        <v>185824227</v>
      </c>
      <c r="R25" s="39">
        <f t="shared" si="2"/>
        <v>74848221</v>
      </c>
      <c r="S25" s="39">
        <f t="shared" si="2"/>
        <v>72182559</v>
      </c>
      <c r="T25" s="39">
        <f t="shared" si="2"/>
        <v>72676476</v>
      </c>
      <c r="U25" s="39">
        <f t="shared" si="2"/>
        <v>219707256</v>
      </c>
      <c r="V25" s="39">
        <f t="shared" si="2"/>
        <v>792330855</v>
      </c>
      <c r="W25" s="39">
        <f t="shared" si="2"/>
        <v>75800000</v>
      </c>
      <c r="X25" s="39">
        <f t="shared" si="2"/>
        <v>716530855</v>
      </c>
      <c r="Y25" s="140">
        <f>+IF(W25&lt;&gt;0,+(X25/W25)*100,0)</f>
        <v>945.2913654353562</v>
      </c>
      <c r="Z25" s="40">
        <f>+Z12+Z24</f>
        <v>75800000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>
        <v>729687</v>
      </c>
      <c r="D29" s="25">
        <v>873000</v>
      </c>
      <c r="E29" s="26">
        <v>873000</v>
      </c>
      <c r="F29" s="26"/>
      <c r="G29" s="26"/>
      <c r="H29" s="26"/>
      <c r="I29" s="26"/>
      <c r="J29" s="26"/>
      <c r="K29" s="26">
        <v>398998</v>
      </c>
      <c r="L29" s="26"/>
      <c r="M29" s="26">
        <v>398998</v>
      </c>
      <c r="N29" s="26"/>
      <c r="O29" s="26"/>
      <c r="P29" s="26"/>
      <c r="Q29" s="26"/>
      <c r="R29" s="26"/>
      <c r="S29" s="26"/>
      <c r="T29" s="26"/>
      <c r="U29" s="26"/>
      <c r="V29" s="26">
        <v>398998</v>
      </c>
      <c r="W29" s="26">
        <v>873000</v>
      </c>
      <c r="X29" s="26">
        <v>-474002</v>
      </c>
      <c r="Y29" s="106">
        <v>-54.3</v>
      </c>
      <c r="Z29" s="28">
        <v>873000</v>
      </c>
    </row>
    <row r="30" spans="1:26" ht="13.5">
      <c r="A30" s="225" t="s">
        <v>51</v>
      </c>
      <c r="B30" s="158" t="s">
        <v>93</v>
      </c>
      <c r="C30" s="121">
        <v>120382</v>
      </c>
      <c r="D30" s="25">
        <v>221000</v>
      </c>
      <c r="E30" s="26">
        <v>221000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221000</v>
      </c>
      <c r="X30" s="26">
        <v>-221000</v>
      </c>
      <c r="Y30" s="106">
        <v>-100</v>
      </c>
      <c r="Z30" s="28">
        <v>221000</v>
      </c>
    </row>
    <row r="31" spans="1:26" ht="13.5">
      <c r="A31" s="225" t="s">
        <v>165</v>
      </c>
      <c r="B31" s="158"/>
      <c r="C31" s="121">
        <v>54448</v>
      </c>
      <c r="D31" s="25">
        <v>58000</v>
      </c>
      <c r="E31" s="26">
        <v>58000</v>
      </c>
      <c r="F31" s="26">
        <v>48807</v>
      </c>
      <c r="G31" s="26">
        <v>49006</v>
      </c>
      <c r="H31" s="26">
        <v>49251</v>
      </c>
      <c r="I31" s="26">
        <v>147064</v>
      </c>
      <c r="J31" s="26">
        <v>49252</v>
      </c>
      <c r="K31" s="26">
        <v>50302</v>
      </c>
      <c r="L31" s="26">
        <v>50059</v>
      </c>
      <c r="M31" s="26">
        <v>149613</v>
      </c>
      <c r="N31" s="26"/>
      <c r="O31" s="26">
        <v>57093</v>
      </c>
      <c r="P31" s="26">
        <v>57943</v>
      </c>
      <c r="Q31" s="26">
        <v>115036</v>
      </c>
      <c r="R31" s="26">
        <v>57943</v>
      </c>
      <c r="S31" s="26">
        <v>57943</v>
      </c>
      <c r="T31" s="26">
        <v>57145</v>
      </c>
      <c r="U31" s="26">
        <v>173031</v>
      </c>
      <c r="V31" s="26">
        <v>584744</v>
      </c>
      <c r="W31" s="26">
        <v>58000</v>
      </c>
      <c r="X31" s="26">
        <v>526744</v>
      </c>
      <c r="Y31" s="106">
        <v>908.18</v>
      </c>
      <c r="Z31" s="28">
        <v>58000</v>
      </c>
    </row>
    <row r="32" spans="1:26" ht="13.5">
      <c r="A32" s="225" t="s">
        <v>166</v>
      </c>
      <c r="B32" s="158" t="s">
        <v>93</v>
      </c>
      <c r="C32" s="121">
        <v>13196012</v>
      </c>
      <c r="D32" s="25">
        <v>6904000</v>
      </c>
      <c r="E32" s="26">
        <v>6904000</v>
      </c>
      <c r="F32" s="26">
        <v>19622532</v>
      </c>
      <c r="G32" s="26">
        <v>18555211</v>
      </c>
      <c r="H32" s="26">
        <v>15598614</v>
      </c>
      <c r="I32" s="26">
        <v>53776357</v>
      </c>
      <c r="J32" s="26">
        <v>15667922</v>
      </c>
      <c r="K32" s="26">
        <v>15927413</v>
      </c>
      <c r="L32" s="26">
        <v>17600268</v>
      </c>
      <c r="M32" s="26">
        <v>49195603</v>
      </c>
      <c r="N32" s="26">
        <v>17600268</v>
      </c>
      <c r="O32" s="26">
        <v>16162643</v>
      </c>
      <c r="P32" s="26">
        <v>22284921</v>
      </c>
      <c r="Q32" s="26">
        <v>56047832</v>
      </c>
      <c r="R32" s="26">
        <v>21318122</v>
      </c>
      <c r="S32" s="26">
        <v>12744146</v>
      </c>
      <c r="T32" s="26">
        <v>8362126</v>
      </c>
      <c r="U32" s="26">
        <v>42424394</v>
      </c>
      <c r="V32" s="26">
        <v>201444186</v>
      </c>
      <c r="W32" s="26">
        <v>6904000</v>
      </c>
      <c r="X32" s="26">
        <v>194540186</v>
      </c>
      <c r="Y32" s="106">
        <v>2817.79</v>
      </c>
      <c r="Z32" s="28">
        <v>6904000</v>
      </c>
    </row>
    <row r="33" spans="1:26" ht="13.5">
      <c r="A33" s="225" t="s">
        <v>167</v>
      </c>
      <c r="B33" s="158"/>
      <c r="C33" s="121">
        <v>566236</v>
      </c>
      <c r="D33" s="25">
        <v>91000</v>
      </c>
      <c r="E33" s="26">
        <v>91000</v>
      </c>
      <c r="F33" s="26">
        <v>2876702</v>
      </c>
      <c r="G33" s="26">
        <v>2876702</v>
      </c>
      <c r="H33" s="26">
        <v>2876702</v>
      </c>
      <c r="I33" s="26">
        <v>8630106</v>
      </c>
      <c r="J33" s="26">
        <v>2876702</v>
      </c>
      <c r="K33" s="26">
        <v>2876702</v>
      </c>
      <c r="L33" s="26">
        <v>2876702</v>
      </c>
      <c r="M33" s="26">
        <v>8630106</v>
      </c>
      <c r="N33" s="26">
        <v>2876702</v>
      </c>
      <c r="O33" s="26">
        <v>2876702</v>
      </c>
      <c r="P33" s="26">
        <v>2876702</v>
      </c>
      <c r="Q33" s="26">
        <v>8630106</v>
      </c>
      <c r="R33" s="26">
        <v>2408727</v>
      </c>
      <c r="S33" s="26">
        <v>2408727</v>
      </c>
      <c r="T33" s="26">
        <v>2408727</v>
      </c>
      <c r="U33" s="26">
        <v>7226181</v>
      </c>
      <c r="V33" s="26">
        <v>33116499</v>
      </c>
      <c r="W33" s="26">
        <v>91000</v>
      </c>
      <c r="X33" s="26">
        <v>33025499</v>
      </c>
      <c r="Y33" s="106">
        <v>36291.76</v>
      </c>
      <c r="Z33" s="28">
        <v>91000</v>
      </c>
    </row>
    <row r="34" spans="1:26" ht="13.5">
      <c r="A34" s="226" t="s">
        <v>57</v>
      </c>
      <c r="B34" s="227"/>
      <c r="C34" s="138">
        <f aca="true" t="shared" si="3" ref="C34:X34">SUM(C29:C33)</f>
        <v>14666765</v>
      </c>
      <c r="D34" s="38">
        <f t="shared" si="3"/>
        <v>8147000</v>
      </c>
      <c r="E34" s="39">
        <f t="shared" si="3"/>
        <v>8147000</v>
      </c>
      <c r="F34" s="39">
        <f t="shared" si="3"/>
        <v>22548041</v>
      </c>
      <c r="G34" s="39">
        <f t="shared" si="3"/>
        <v>21480919</v>
      </c>
      <c r="H34" s="39">
        <f t="shared" si="3"/>
        <v>18524567</v>
      </c>
      <c r="I34" s="39">
        <f t="shared" si="3"/>
        <v>62553527</v>
      </c>
      <c r="J34" s="39">
        <f t="shared" si="3"/>
        <v>18593876</v>
      </c>
      <c r="K34" s="39">
        <f t="shared" si="3"/>
        <v>19253415</v>
      </c>
      <c r="L34" s="39">
        <f t="shared" si="3"/>
        <v>20527029</v>
      </c>
      <c r="M34" s="39">
        <f t="shared" si="3"/>
        <v>58374320</v>
      </c>
      <c r="N34" s="39">
        <f t="shared" si="3"/>
        <v>20476970</v>
      </c>
      <c r="O34" s="39">
        <f t="shared" si="3"/>
        <v>19096438</v>
      </c>
      <c r="P34" s="39">
        <f t="shared" si="3"/>
        <v>25219566</v>
      </c>
      <c r="Q34" s="39">
        <f t="shared" si="3"/>
        <v>64792974</v>
      </c>
      <c r="R34" s="39">
        <f t="shared" si="3"/>
        <v>23784792</v>
      </c>
      <c r="S34" s="39">
        <f t="shared" si="3"/>
        <v>15210816</v>
      </c>
      <c r="T34" s="39">
        <f t="shared" si="3"/>
        <v>10827998</v>
      </c>
      <c r="U34" s="39">
        <f t="shared" si="3"/>
        <v>49823606</v>
      </c>
      <c r="V34" s="39">
        <f t="shared" si="3"/>
        <v>235544427</v>
      </c>
      <c r="W34" s="39">
        <f t="shared" si="3"/>
        <v>8147000</v>
      </c>
      <c r="X34" s="39">
        <f t="shared" si="3"/>
        <v>227397427</v>
      </c>
      <c r="Y34" s="140">
        <f>+IF(W34&lt;&gt;0,+(X34/W34)*100,0)</f>
        <v>2791.179906714128</v>
      </c>
      <c r="Z34" s="40">
        <f>SUM(Z29:Z33)</f>
        <v>8147000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242900</v>
      </c>
      <c r="D37" s="25"/>
      <c r="E37" s="26"/>
      <c r="F37" s="26">
        <v>363282</v>
      </c>
      <c r="G37" s="26">
        <v>270871</v>
      </c>
      <c r="H37" s="26">
        <v>270871</v>
      </c>
      <c r="I37" s="26">
        <v>905024</v>
      </c>
      <c r="J37" s="26">
        <v>270871</v>
      </c>
      <c r="K37" s="26">
        <v>270871</v>
      </c>
      <c r="L37" s="26">
        <v>85607</v>
      </c>
      <c r="M37" s="26">
        <v>627349</v>
      </c>
      <c r="N37" s="26">
        <v>85607</v>
      </c>
      <c r="O37" s="26">
        <v>355877</v>
      </c>
      <c r="P37" s="26">
        <v>299973</v>
      </c>
      <c r="Q37" s="26">
        <v>741457</v>
      </c>
      <c r="R37" s="26">
        <v>379849</v>
      </c>
      <c r="S37" s="26">
        <v>379849</v>
      </c>
      <c r="T37" s="26">
        <v>344141</v>
      </c>
      <c r="U37" s="26">
        <v>1103839</v>
      </c>
      <c r="V37" s="26">
        <v>3377669</v>
      </c>
      <c r="W37" s="26"/>
      <c r="X37" s="26">
        <v>3377669</v>
      </c>
      <c r="Y37" s="106"/>
      <c r="Z37" s="28"/>
    </row>
    <row r="38" spans="1:26" ht="13.5">
      <c r="A38" s="225" t="s">
        <v>167</v>
      </c>
      <c r="B38" s="158"/>
      <c r="C38" s="121">
        <v>5299193</v>
      </c>
      <c r="D38" s="25">
        <v>5052000</v>
      </c>
      <c r="E38" s="26">
        <v>5052000</v>
      </c>
      <c r="F38" s="26">
        <v>2988727</v>
      </c>
      <c r="G38" s="26">
        <v>2988727</v>
      </c>
      <c r="H38" s="26">
        <v>2988727</v>
      </c>
      <c r="I38" s="26">
        <v>8966181</v>
      </c>
      <c r="J38" s="26">
        <v>2988727</v>
      </c>
      <c r="K38" s="26">
        <v>2988727</v>
      </c>
      <c r="L38" s="26">
        <v>2988727</v>
      </c>
      <c r="M38" s="26">
        <v>8966181</v>
      </c>
      <c r="N38" s="26">
        <v>2988727</v>
      </c>
      <c r="O38" s="26">
        <v>2988727</v>
      </c>
      <c r="P38" s="26">
        <v>2988727</v>
      </c>
      <c r="Q38" s="26">
        <v>8966181</v>
      </c>
      <c r="R38" s="26">
        <v>2988727</v>
      </c>
      <c r="S38" s="26">
        <v>2988727</v>
      </c>
      <c r="T38" s="26">
        <v>2988727</v>
      </c>
      <c r="U38" s="26">
        <v>8966181</v>
      </c>
      <c r="V38" s="26">
        <v>35864724</v>
      </c>
      <c r="W38" s="26">
        <v>5052000</v>
      </c>
      <c r="X38" s="26">
        <v>30812724</v>
      </c>
      <c r="Y38" s="106">
        <v>609.91</v>
      </c>
      <c r="Z38" s="28">
        <v>5052000</v>
      </c>
    </row>
    <row r="39" spans="1:26" ht="13.5">
      <c r="A39" s="226" t="s">
        <v>58</v>
      </c>
      <c r="B39" s="229"/>
      <c r="C39" s="138">
        <f aca="true" t="shared" si="4" ref="C39:X39">SUM(C37:C38)</f>
        <v>5542093</v>
      </c>
      <c r="D39" s="42">
        <f t="shared" si="4"/>
        <v>5052000</v>
      </c>
      <c r="E39" s="43">
        <f t="shared" si="4"/>
        <v>5052000</v>
      </c>
      <c r="F39" s="43">
        <f t="shared" si="4"/>
        <v>3352009</v>
      </c>
      <c r="G39" s="43">
        <f t="shared" si="4"/>
        <v>3259598</v>
      </c>
      <c r="H39" s="43">
        <f t="shared" si="4"/>
        <v>3259598</v>
      </c>
      <c r="I39" s="43">
        <f t="shared" si="4"/>
        <v>9871205</v>
      </c>
      <c r="J39" s="43">
        <f t="shared" si="4"/>
        <v>3259598</v>
      </c>
      <c r="K39" s="43">
        <f t="shared" si="4"/>
        <v>3259598</v>
      </c>
      <c r="L39" s="43">
        <f t="shared" si="4"/>
        <v>3074334</v>
      </c>
      <c r="M39" s="43">
        <f t="shared" si="4"/>
        <v>9593530</v>
      </c>
      <c r="N39" s="43">
        <f t="shared" si="4"/>
        <v>3074334</v>
      </c>
      <c r="O39" s="43">
        <f t="shared" si="4"/>
        <v>3344604</v>
      </c>
      <c r="P39" s="43">
        <f t="shared" si="4"/>
        <v>3288700</v>
      </c>
      <c r="Q39" s="43">
        <f t="shared" si="4"/>
        <v>9707638</v>
      </c>
      <c r="R39" s="43">
        <f t="shared" si="4"/>
        <v>3368576</v>
      </c>
      <c r="S39" s="43">
        <f t="shared" si="4"/>
        <v>3368576</v>
      </c>
      <c r="T39" s="43">
        <f t="shared" si="4"/>
        <v>3332868</v>
      </c>
      <c r="U39" s="43">
        <f t="shared" si="4"/>
        <v>10070020</v>
      </c>
      <c r="V39" s="43">
        <f t="shared" si="4"/>
        <v>39242393</v>
      </c>
      <c r="W39" s="43">
        <f t="shared" si="4"/>
        <v>5052000</v>
      </c>
      <c r="X39" s="43">
        <f t="shared" si="4"/>
        <v>34190393</v>
      </c>
      <c r="Y39" s="188">
        <f>+IF(W39&lt;&gt;0,+(X39/W39)*100,0)</f>
        <v>676.7694576405385</v>
      </c>
      <c r="Z39" s="45">
        <f>SUM(Z37:Z38)</f>
        <v>5052000</v>
      </c>
    </row>
    <row r="40" spans="1:26" ht="13.5">
      <c r="A40" s="226" t="s">
        <v>169</v>
      </c>
      <c r="B40" s="227"/>
      <c r="C40" s="138">
        <f aca="true" t="shared" si="5" ref="C40:X40">+C34+C39</f>
        <v>20208858</v>
      </c>
      <c r="D40" s="38">
        <f t="shared" si="5"/>
        <v>13199000</v>
      </c>
      <c r="E40" s="39">
        <f t="shared" si="5"/>
        <v>13199000</v>
      </c>
      <c r="F40" s="39">
        <f t="shared" si="5"/>
        <v>25900050</v>
      </c>
      <c r="G40" s="39">
        <f t="shared" si="5"/>
        <v>24740517</v>
      </c>
      <c r="H40" s="39">
        <f t="shared" si="5"/>
        <v>21784165</v>
      </c>
      <c r="I40" s="39">
        <f t="shared" si="5"/>
        <v>72424732</v>
      </c>
      <c r="J40" s="39">
        <f t="shared" si="5"/>
        <v>21853474</v>
      </c>
      <c r="K40" s="39">
        <f t="shared" si="5"/>
        <v>22513013</v>
      </c>
      <c r="L40" s="39">
        <f t="shared" si="5"/>
        <v>23601363</v>
      </c>
      <c r="M40" s="39">
        <f t="shared" si="5"/>
        <v>67967850</v>
      </c>
      <c r="N40" s="39">
        <f t="shared" si="5"/>
        <v>23551304</v>
      </c>
      <c r="O40" s="39">
        <f t="shared" si="5"/>
        <v>22441042</v>
      </c>
      <c r="P40" s="39">
        <f t="shared" si="5"/>
        <v>28508266</v>
      </c>
      <c r="Q40" s="39">
        <f t="shared" si="5"/>
        <v>74500612</v>
      </c>
      <c r="R40" s="39">
        <f t="shared" si="5"/>
        <v>27153368</v>
      </c>
      <c r="S40" s="39">
        <f t="shared" si="5"/>
        <v>18579392</v>
      </c>
      <c r="T40" s="39">
        <f t="shared" si="5"/>
        <v>14160866</v>
      </c>
      <c r="U40" s="39">
        <f t="shared" si="5"/>
        <v>59893626</v>
      </c>
      <c r="V40" s="39">
        <f t="shared" si="5"/>
        <v>274786820</v>
      </c>
      <c r="W40" s="39">
        <f t="shared" si="5"/>
        <v>13199000</v>
      </c>
      <c r="X40" s="39">
        <f t="shared" si="5"/>
        <v>261587820</v>
      </c>
      <c r="Y40" s="140">
        <f>+IF(W40&lt;&gt;0,+(X40/W40)*100,0)</f>
        <v>1981.876051216001</v>
      </c>
      <c r="Z40" s="40">
        <f>+Z34+Z39</f>
        <v>13199000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37751657</v>
      </c>
      <c r="D42" s="234">
        <f t="shared" si="6"/>
        <v>62601000</v>
      </c>
      <c r="E42" s="235">
        <f t="shared" si="6"/>
        <v>62601000</v>
      </c>
      <c r="F42" s="235">
        <f t="shared" si="6"/>
        <v>39232587</v>
      </c>
      <c r="G42" s="235">
        <f t="shared" si="6"/>
        <v>41349773</v>
      </c>
      <c r="H42" s="235">
        <f t="shared" si="6"/>
        <v>41831416</v>
      </c>
      <c r="I42" s="235">
        <f t="shared" si="6"/>
        <v>122413776</v>
      </c>
      <c r="J42" s="235">
        <f t="shared" si="6"/>
        <v>41674905</v>
      </c>
      <c r="K42" s="235">
        <f t="shared" si="6"/>
        <v>41059514</v>
      </c>
      <c r="L42" s="235">
        <f t="shared" si="6"/>
        <v>41258595</v>
      </c>
      <c r="M42" s="235">
        <f t="shared" si="6"/>
        <v>123993014</v>
      </c>
      <c r="N42" s="235">
        <f t="shared" si="6"/>
        <v>25308287</v>
      </c>
      <c r="O42" s="235">
        <f t="shared" si="6"/>
        <v>43135515</v>
      </c>
      <c r="P42" s="235">
        <f t="shared" si="6"/>
        <v>42879813</v>
      </c>
      <c r="Q42" s="235">
        <f t="shared" si="6"/>
        <v>111323615</v>
      </c>
      <c r="R42" s="235">
        <f t="shared" si="6"/>
        <v>47694853</v>
      </c>
      <c r="S42" s="235">
        <f t="shared" si="6"/>
        <v>53603167</v>
      </c>
      <c r="T42" s="235">
        <f t="shared" si="6"/>
        <v>58515610</v>
      </c>
      <c r="U42" s="235">
        <f t="shared" si="6"/>
        <v>159813630</v>
      </c>
      <c r="V42" s="235">
        <f t="shared" si="6"/>
        <v>517544035</v>
      </c>
      <c r="W42" s="235">
        <f t="shared" si="6"/>
        <v>62601000</v>
      </c>
      <c r="X42" s="235">
        <f t="shared" si="6"/>
        <v>454943035</v>
      </c>
      <c r="Y42" s="236">
        <f>+IF(W42&lt;&gt;0,+(X42/W42)*100,0)</f>
        <v>726.734453123752</v>
      </c>
      <c r="Z42" s="237">
        <f>+Z25-Z40</f>
        <v>62601000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33561168</v>
      </c>
      <c r="D45" s="25">
        <v>58598000</v>
      </c>
      <c r="E45" s="26">
        <v>58598000</v>
      </c>
      <c r="F45" s="26">
        <v>35042098</v>
      </c>
      <c r="G45" s="26">
        <v>37159284</v>
      </c>
      <c r="H45" s="26">
        <v>37640927</v>
      </c>
      <c r="I45" s="26">
        <v>109842309</v>
      </c>
      <c r="J45" s="26">
        <v>37484416</v>
      </c>
      <c r="K45" s="26">
        <v>36869025</v>
      </c>
      <c r="L45" s="26">
        <v>37068106</v>
      </c>
      <c r="M45" s="26">
        <v>111421547</v>
      </c>
      <c r="N45" s="26">
        <v>36005421</v>
      </c>
      <c r="O45" s="26">
        <v>38945026</v>
      </c>
      <c r="P45" s="26">
        <v>38689324</v>
      </c>
      <c r="Q45" s="26">
        <v>113639771</v>
      </c>
      <c r="R45" s="26">
        <v>43504364</v>
      </c>
      <c r="S45" s="26">
        <v>49412678</v>
      </c>
      <c r="T45" s="26">
        <v>54357435</v>
      </c>
      <c r="U45" s="26">
        <v>147274477</v>
      </c>
      <c r="V45" s="26">
        <v>482178104</v>
      </c>
      <c r="W45" s="26">
        <v>58598000</v>
      </c>
      <c r="X45" s="26">
        <v>423580104</v>
      </c>
      <c r="Y45" s="105">
        <v>722.86</v>
      </c>
      <c r="Z45" s="28">
        <v>58598000</v>
      </c>
    </row>
    <row r="46" spans="1:26" ht="13.5">
      <c r="A46" s="225" t="s">
        <v>173</v>
      </c>
      <c r="B46" s="158" t="s">
        <v>93</v>
      </c>
      <c r="C46" s="121">
        <v>4190489</v>
      </c>
      <c r="D46" s="25">
        <v>4003000</v>
      </c>
      <c r="E46" s="26">
        <v>4003000</v>
      </c>
      <c r="F46" s="26">
        <v>4190489</v>
      </c>
      <c r="G46" s="26">
        <v>4190489</v>
      </c>
      <c r="H46" s="26">
        <v>4190489</v>
      </c>
      <c r="I46" s="26">
        <v>12571467</v>
      </c>
      <c r="J46" s="26">
        <v>4190489</v>
      </c>
      <c r="K46" s="26">
        <v>4190489</v>
      </c>
      <c r="L46" s="26">
        <v>4190489</v>
      </c>
      <c r="M46" s="26">
        <v>12571467</v>
      </c>
      <c r="N46" s="26">
        <v>4190489</v>
      </c>
      <c r="O46" s="26">
        <v>4190489</v>
      </c>
      <c r="P46" s="26">
        <v>4190489</v>
      </c>
      <c r="Q46" s="26">
        <v>12571467</v>
      </c>
      <c r="R46" s="26">
        <v>4190489</v>
      </c>
      <c r="S46" s="26">
        <v>4190489</v>
      </c>
      <c r="T46" s="26">
        <v>4158175</v>
      </c>
      <c r="U46" s="26">
        <v>12539153</v>
      </c>
      <c r="V46" s="26">
        <v>50253554</v>
      </c>
      <c r="W46" s="26">
        <v>4003000</v>
      </c>
      <c r="X46" s="26">
        <v>46250554</v>
      </c>
      <c r="Y46" s="105">
        <v>1155.4</v>
      </c>
      <c r="Z46" s="28">
        <v>4003000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37751657</v>
      </c>
      <c r="D48" s="240">
        <f t="shared" si="7"/>
        <v>62601000</v>
      </c>
      <c r="E48" s="195">
        <f t="shared" si="7"/>
        <v>62601000</v>
      </c>
      <c r="F48" s="195">
        <f t="shared" si="7"/>
        <v>39232587</v>
      </c>
      <c r="G48" s="195">
        <f t="shared" si="7"/>
        <v>41349773</v>
      </c>
      <c r="H48" s="195">
        <f t="shared" si="7"/>
        <v>41831416</v>
      </c>
      <c r="I48" s="195">
        <f t="shared" si="7"/>
        <v>122413776</v>
      </c>
      <c r="J48" s="195">
        <f t="shared" si="7"/>
        <v>41674905</v>
      </c>
      <c r="K48" s="195">
        <f t="shared" si="7"/>
        <v>41059514</v>
      </c>
      <c r="L48" s="195">
        <f t="shared" si="7"/>
        <v>41258595</v>
      </c>
      <c r="M48" s="195">
        <f t="shared" si="7"/>
        <v>123993014</v>
      </c>
      <c r="N48" s="195">
        <f t="shared" si="7"/>
        <v>40195910</v>
      </c>
      <c r="O48" s="195">
        <f t="shared" si="7"/>
        <v>43135515</v>
      </c>
      <c r="P48" s="195">
        <f t="shared" si="7"/>
        <v>42879813</v>
      </c>
      <c r="Q48" s="195">
        <f t="shared" si="7"/>
        <v>126211238</v>
      </c>
      <c r="R48" s="195">
        <f t="shared" si="7"/>
        <v>47694853</v>
      </c>
      <c r="S48" s="195">
        <f t="shared" si="7"/>
        <v>53603167</v>
      </c>
      <c r="T48" s="195">
        <f t="shared" si="7"/>
        <v>58515610</v>
      </c>
      <c r="U48" s="195">
        <f t="shared" si="7"/>
        <v>159813630</v>
      </c>
      <c r="V48" s="195">
        <f t="shared" si="7"/>
        <v>532431658</v>
      </c>
      <c r="W48" s="195">
        <f t="shared" si="7"/>
        <v>62601000</v>
      </c>
      <c r="X48" s="195">
        <f t="shared" si="7"/>
        <v>469830658</v>
      </c>
      <c r="Y48" s="241">
        <f>+IF(W48&lt;&gt;0,+(X48/W48)*100,0)</f>
        <v>750.5162185907574</v>
      </c>
      <c r="Z48" s="208">
        <f>SUM(Z45:Z47)</f>
        <v>62601000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7069368</v>
      </c>
      <c r="D6" s="25">
        <v>9076820</v>
      </c>
      <c r="E6" s="26">
        <v>9076820</v>
      </c>
      <c r="F6" s="26">
        <v>1260739</v>
      </c>
      <c r="G6" s="26">
        <v>1589322</v>
      </c>
      <c r="H6" s="26">
        <v>1489828</v>
      </c>
      <c r="I6" s="26">
        <v>4339889</v>
      </c>
      <c r="J6" s="26">
        <v>627294</v>
      </c>
      <c r="K6" s="26">
        <v>802885</v>
      </c>
      <c r="L6" s="26">
        <v>843094</v>
      </c>
      <c r="M6" s="26">
        <v>2273273</v>
      </c>
      <c r="N6" s="26">
        <v>907800</v>
      </c>
      <c r="O6" s="26">
        <v>647013</v>
      </c>
      <c r="P6" s="26">
        <v>839758</v>
      </c>
      <c r="Q6" s="26">
        <v>2394571</v>
      </c>
      <c r="R6" s="26">
        <v>503539</v>
      </c>
      <c r="S6" s="26">
        <v>715619</v>
      </c>
      <c r="T6" s="26">
        <v>605723</v>
      </c>
      <c r="U6" s="26">
        <v>1824881</v>
      </c>
      <c r="V6" s="26">
        <v>10832614</v>
      </c>
      <c r="W6" s="26">
        <v>9076820</v>
      </c>
      <c r="X6" s="26">
        <v>1755794</v>
      </c>
      <c r="Y6" s="106">
        <v>19.34</v>
      </c>
      <c r="Z6" s="28">
        <v>9076820</v>
      </c>
    </row>
    <row r="7" spans="1:26" ht="13.5">
      <c r="A7" s="225" t="s">
        <v>180</v>
      </c>
      <c r="B7" s="158" t="s">
        <v>71</v>
      </c>
      <c r="C7" s="121">
        <v>10221288</v>
      </c>
      <c r="D7" s="25">
        <v>35381920</v>
      </c>
      <c r="E7" s="26">
        <v>35381920</v>
      </c>
      <c r="F7" s="26">
        <v>7666865</v>
      </c>
      <c r="G7" s="26">
        <v>1750000</v>
      </c>
      <c r="H7" s="26">
        <v>83450</v>
      </c>
      <c r="I7" s="26">
        <v>9500315</v>
      </c>
      <c r="J7" s="26"/>
      <c r="K7" s="26">
        <v>320000</v>
      </c>
      <c r="L7" s="26">
        <v>3830470</v>
      </c>
      <c r="M7" s="26">
        <v>4150470</v>
      </c>
      <c r="N7" s="26">
        <v>2012500</v>
      </c>
      <c r="O7" s="26">
        <v>2785477</v>
      </c>
      <c r="P7" s="26">
        <v>10290464</v>
      </c>
      <c r="Q7" s="26">
        <v>15088441</v>
      </c>
      <c r="R7" s="26"/>
      <c r="S7" s="26">
        <v>347124</v>
      </c>
      <c r="T7" s="26"/>
      <c r="U7" s="26">
        <v>347124</v>
      </c>
      <c r="V7" s="26">
        <v>29086350</v>
      </c>
      <c r="W7" s="26">
        <v>35381920</v>
      </c>
      <c r="X7" s="26">
        <v>-6295570</v>
      </c>
      <c r="Y7" s="106">
        <v>-17.79</v>
      </c>
      <c r="Z7" s="28">
        <v>35381920</v>
      </c>
    </row>
    <row r="8" spans="1:26" ht="13.5">
      <c r="A8" s="225" t="s">
        <v>181</v>
      </c>
      <c r="B8" s="158" t="s">
        <v>71</v>
      </c>
      <c r="C8" s="121">
        <v>1835577</v>
      </c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>
        <v>997999</v>
      </c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-15850976</v>
      </c>
      <c r="D12" s="25">
        <v>-23010090</v>
      </c>
      <c r="E12" s="26">
        <v>-23010090</v>
      </c>
      <c r="F12" s="26">
        <v>503448</v>
      </c>
      <c r="G12" s="26">
        <v>509685</v>
      </c>
      <c r="H12" s="26">
        <v>640397</v>
      </c>
      <c r="I12" s="26">
        <v>1653530</v>
      </c>
      <c r="J12" s="26">
        <v>540526</v>
      </c>
      <c r="K12" s="26">
        <v>606397</v>
      </c>
      <c r="L12" s="26">
        <v>592281</v>
      </c>
      <c r="M12" s="26">
        <v>1739204</v>
      </c>
      <c r="N12" s="26">
        <v>597442</v>
      </c>
      <c r="O12" s="26">
        <v>617354</v>
      </c>
      <c r="P12" s="26">
        <v>639074</v>
      </c>
      <c r="Q12" s="26">
        <v>1853870</v>
      </c>
      <c r="R12" s="26">
        <v>654501</v>
      </c>
      <c r="S12" s="26">
        <v>600085</v>
      </c>
      <c r="T12" s="26">
        <v>671908</v>
      </c>
      <c r="U12" s="26">
        <v>1926494</v>
      </c>
      <c r="V12" s="26">
        <v>7173098</v>
      </c>
      <c r="W12" s="26">
        <v>-23010090</v>
      </c>
      <c r="X12" s="26">
        <v>30183188</v>
      </c>
      <c r="Y12" s="106">
        <v>-131.17</v>
      </c>
      <c r="Z12" s="28">
        <v>-23010090</v>
      </c>
    </row>
    <row r="13" spans="1:26" ht="13.5">
      <c r="A13" s="225" t="s">
        <v>39</v>
      </c>
      <c r="B13" s="158"/>
      <c r="C13" s="121">
        <v>-361319</v>
      </c>
      <c r="D13" s="25">
        <v>-9675299</v>
      </c>
      <c r="E13" s="26">
        <v>-9675299</v>
      </c>
      <c r="F13" s="26">
        <v>1545255</v>
      </c>
      <c r="G13" s="26">
        <v>1726332</v>
      </c>
      <c r="H13" s="26">
        <v>3339306</v>
      </c>
      <c r="I13" s="26">
        <v>6610893</v>
      </c>
      <c r="J13" s="26">
        <v>715228</v>
      </c>
      <c r="K13" s="26">
        <v>1313791</v>
      </c>
      <c r="L13" s="26">
        <v>1397635</v>
      </c>
      <c r="M13" s="26">
        <v>3426654</v>
      </c>
      <c r="N13" s="26">
        <v>2165227</v>
      </c>
      <c r="O13" s="26">
        <v>2387828</v>
      </c>
      <c r="P13" s="26">
        <v>3944390</v>
      </c>
      <c r="Q13" s="26">
        <v>8497445</v>
      </c>
      <c r="R13" s="26">
        <v>1511537</v>
      </c>
      <c r="S13" s="26">
        <v>2066706</v>
      </c>
      <c r="T13" s="26">
        <v>1637615</v>
      </c>
      <c r="U13" s="26">
        <v>5215858</v>
      </c>
      <c r="V13" s="26">
        <v>23750850</v>
      </c>
      <c r="W13" s="26">
        <v>-9675299</v>
      </c>
      <c r="X13" s="26">
        <v>33426149</v>
      </c>
      <c r="Y13" s="106">
        <v>-345.48</v>
      </c>
      <c r="Z13" s="28">
        <v>-9675299</v>
      </c>
    </row>
    <row r="14" spans="1:26" ht="13.5">
      <c r="A14" s="225" t="s">
        <v>41</v>
      </c>
      <c r="B14" s="158" t="s">
        <v>71</v>
      </c>
      <c r="C14" s="121">
        <v>-68044</v>
      </c>
      <c r="D14" s="25"/>
      <c r="E14" s="26"/>
      <c r="F14" s="26"/>
      <c r="G14" s="26"/>
      <c r="H14" s="26">
        <v>1811</v>
      </c>
      <c r="I14" s="26">
        <v>1811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>
        <v>1811</v>
      </c>
      <c r="W14" s="26"/>
      <c r="X14" s="26">
        <v>1811</v>
      </c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3843893</v>
      </c>
      <c r="D15" s="38">
        <f t="shared" si="0"/>
        <v>11773351</v>
      </c>
      <c r="E15" s="39">
        <f t="shared" si="0"/>
        <v>11773351</v>
      </c>
      <c r="F15" s="39">
        <f t="shared" si="0"/>
        <v>10976307</v>
      </c>
      <c r="G15" s="39">
        <f t="shared" si="0"/>
        <v>5575339</v>
      </c>
      <c r="H15" s="39">
        <f t="shared" si="0"/>
        <v>5554792</v>
      </c>
      <c r="I15" s="39">
        <f t="shared" si="0"/>
        <v>22106438</v>
      </c>
      <c r="J15" s="39">
        <f t="shared" si="0"/>
        <v>1883048</v>
      </c>
      <c r="K15" s="39">
        <f t="shared" si="0"/>
        <v>3043073</v>
      </c>
      <c r="L15" s="39">
        <f t="shared" si="0"/>
        <v>6663480</v>
      </c>
      <c r="M15" s="39">
        <f t="shared" si="0"/>
        <v>11589601</v>
      </c>
      <c r="N15" s="39">
        <f t="shared" si="0"/>
        <v>5682969</v>
      </c>
      <c r="O15" s="39">
        <f t="shared" si="0"/>
        <v>6437672</v>
      </c>
      <c r="P15" s="39">
        <f t="shared" si="0"/>
        <v>15713686</v>
      </c>
      <c r="Q15" s="39">
        <f t="shared" si="0"/>
        <v>27834327</v>
      </c>
      <c r="R15" s="39">
        <f t="shared" si="0"/>
        <v>2669577</v>
      </c>
      <c r="S15" s="39">
        <f t="shared" si="0"/>
        <v>3729534</v>
      </c>
      <c r="T15" s="39">
        <f t="shared" si="0"/>
        <v>2915246</v>
      </c>
      <c r="U15" s="39">
        <f t="shared" si="0"/>
        <v>9314357</v>
      </c>
      <c r="V15" s="39">
        <f t="shared" si="0"/>
        <v>70844723</v>
      </c>
      <c r="W15" s="39">
        <f t="shared" si="0"/>
        <v>11773351</v>
      </c>
      <c r="X15" s="39">
        <f t="shared" si="0"/>
        <v>59071372</v>
      </c>
      <c r="Y15" s="140">
        <f>+IF(W15&lt;&gt;0,+(X15/W15)*100,0)</f>
        <v>501.73796738073975</v>
      </c>
      <c r="Z15" s="40">
        <f>SUM(Z6:Z14)</f>
        <v>11773351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>
        <v>3700000</v>
      </c>
      <c r="G22" s="26">
        <v>1750000</v>
      </c>
      <c r="H22" s="26">
        <v>1049121</v>
      </c>
      <c r="I22" s="26">
        <v>6499121</v>
      </c>
      <c r="J22" s="26">
        <v>550000</v>
      </c>
      <c r="K22" s="26">
        <v>131899</v>
      </c>
      <c r="L22" s="26">
        <v>920000</v>
      </c>
      <c r="M22" s="26">
        <v>1601899</v>
      </c>
      <c r="N22" s="26">
        <v>2964394</v>
      </c>
      <c r="O22" s="26"/>
      <c r="P22" s="26">
        <v>9342595</v>
      </c>
      <c r="Q22" s="26">
        <v>12306989</v>
      </c>
      <c r="R22" s="26">
        <v>874613</v>
      </c>
      <c r="S22" s="26">
        <v>1042124</v>
      </c>
      <c r="T22" s="26">
        <v>2622227</v>
      </c>
      <c r="U22" s="26">
        <v>4538964</v>
      </c>
      <c r="V22" s="26">
        <v>24946973</v>
      </c>
      <c r="W22" s="26"/>
      <c r="X22" s="26">
        <v>24946973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-1842822</v>
      </c>
      <c r="D24" s="25">
        <v>-12138000</v>
      </c>
      <c r="E24" s="26">
        <v>-12138000</v>
      </c>
      <c r="F24" s="26"/>
      <c r="G24" s="26"/>
      <c r="H24" s="26">
        <v>100342</v>
      </c>
      <c r="I24" s="26">
        <v>100342</v>
      </c>
      <c r="J24" s="26"/>
      <c r="K24" s="26"/>
      <c r="L24" s="26">
        <v>124763</v>
      </c>
      <c r="M24" s="26">
        <v>124763</v>
      </c>
      <c r="N24" s="26">
        <v>491993</v>
      </c>
      <c r="O24" s="26"/>
      <c r="P24" s="26">
        <v>6000948</v>
      </c>
      <c r="Q24" s="26">
        <v>6492941</v>
      </c>
      <c r="R24" s="26">
        <v>496040</v>
      </c>
      <c r="S24" s="26">
        <v>742124</v>
      </c>
      <c r="T24" s="26">
        <v>851786</v>
      </c>
      <c r="U24" s="26">
        <v>2089950</v>
      </c>
      <c r="V24" s="26">
        <v>8807996</v>
      </c>
      <c r="W24" s="26">
        <v>-12138000</v>
      </c>
      <c r="X24" s="26">
        <v>20945996</v>
      </c>
      <c r="Y24" s="106">
        <v>-172.57</v>
      </c>
      <c r="Z24" s="28">
        <v>-12138000</v>
      </c>
    </row>
    <row r="25" spans="1:26" ht="13.5">
      <c r="A25" s="226" t="s">
        <v>193</v>
      </c>
      <c r="B25" s="227"/>
      <c r="C25" s="138">
        <f aca="true" t="shared" si="1" ref="C25:X25">SUM(C19:C24)</f>
        <v>-1842822</v>
      </c>
      <c r="D25" s="38">
        <f t="shared" si="1"/>
        <v>-12138000</v>
      </c>
      <c r="E25" s="39">
        <f t="shared" si="1"/>
        <v>-12138000</v>
      </c>
      <c r="F25" s="39">
        <f t="shared" si="1"/>
        <v>3700000</v>
      </c>
      <c r="G25" s="39">
        <f t="shared" si="1"/>
        <v>1750000</v>
      </c>
      <c r="H25" s="39">
        <f t="shared" si="1"/>
        <v>1149463</v>
      </c>
      <c r="I25" s="39">
        <f t="shared" si="1"/>
        <v>6599463</v>
      </c>
      <c r="J25" s="39">
        <f t="shared" si="1"/>
        <v>550000</v>
      </c>
      <c r="K25" s="39">
        <f t="shared" si="1"/>
        <v>131899</v>
      </c>
      <c r="L25" s="39">
        <f t="shared" si="1"/>
        <v>1044763</v>
      </c>
      <c r="M25" s="39">
        <f t="shared" si="1"/>
        <v>1726662</v>
      </c>
      <c r="N25" s="39">
        <f t="shared" si="1"/>
        <v>3456387</v>
      </c>
      <c r="O25" s="39">
        <f t="shared" si="1"/>
        <v>0</v>
      </c>
      <c r="P25" s="39">
        <f t="shared" si="1"/>
        <v>15343543</v>
      </c>
      <c r="Q25" s="39">
        <f t="shared" si="1"/>
        <v>18799930</v>
      </c>
      <c r="R25" s="39">
        <f t="shared" si="1"/>
        <v>1370653</v>
      </c>
      <c r="S25" s="39">
        <f t="shared" si="1"/>
        <v>1784248</v>
      </c>
      <c r="T25" s="39">
        <f t="shared" si="1"/>
        <v>3474013</v>
      </c>
      <c r="U25" s="39">
        <f t="shared" si="1"/>
        <v>6628914</v>
      </c>
      <c r="V25" s="39">
        <f t="shared" si="1"/>
        <v>33754969</v>
      </c>
      <c r="W25" s="39">
        <f t="shared" si="1"/>
        <v>-12138000</v>
      </c>
      <c r="X25" s="39">
        <f t="shared" si="1"/>
        <v>45892969</v>
      </c>
      <c r="Y25" s="140">
        <f>+IF(W25&lt;&gt;0,+(X25/W25)*100,0)</f>
        <v>-378.09333498105127</v>
      </c>
      <c r="Z25" s="40">
        <f>SUM(Z19:Z24)</f>
        <v>-12138000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>
        <v>6681</v>
      </c>
      <c r="D31" s="25"/>
      <c r="E31" s="26"/>
      <c r="F31" s="26">
        <v>455</v>
      </c>
      <c r="G31" s="125"/>
      <c r="H31" s="125"/>
      <c r="I31" s="125">
        <v>455</v>
      </c>
      <c r="J31" s="26">
        <v>200</v>
      </c>
      <c r="K31" s="26">
        <v>1050</v>
      </c>
      <c r="L31" s="26">
        <v>146</v>
      </c>
      <c r="M31" s="26">
        <v>1396</v>
      </c>
      <c r="N31" s="125"/>
      <c r="O31" s="125"/>
      <c r="P31" s="125">
        <v>600</v>
      </c>
      <c r="Q31" s="26">
        <v>600</v>
      </c>
      <c r="R31" s="26"/>
      <c r="S31" s="26"/>
      <c r="T31" s="26">
        <v>300</v>
      </c>
      <c r="U31" s="125">
        <v>300</v>
      </c>
      <c r="V31" s="125">
        <v>2751</v>
      </c>
      <c r="W31" s="125"/>
      <c r="X31" s="26">
        <v>2751</v>
      </c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-559942</v>
      </c>
      <c r="D33" s="25">
        <v>-92211</v>
      </c>
      <c r="E33" s="26">
        <v>-92211</v>
      </c>
      <c r="F33" s="26"/>
      <c r="G33" s="26"/>
      <c r="H33" s="26"/>
      <c r="I33" s="26"/>
      <c r="J33" s="26"/>
      <c r="K33" s="26"/>
      <c r="L33" s="26">
        <v>176026</v>
      </c>
      <c r="M33" s="26">
        <v>176026</v>
      </c>
      <c r="N33" s="26"/>
      <c r="O33" s="26"/>
      <c r="P33" s="26"/>
      <c r="Q33" s="26"/>
      <c r="R33" s="26"/>
      <c r="S33" s="26"/>
      <c r="T33" s="26"/>
      <c r="U33" s="26"/>
      <c r="V33" s="26">
        <v>176026</v>
      </c>
      <c r="W33" s="26">
        <v>-92211</v>
      </c>
      <c r="X33" s="26">
        <v>268237</v>
      </c>
      <c r="Y33" s="106">
        <v>-290.89</v>
      </c>
      <c r="Z33" s="28">
        <v>-92211</v>
      </c>
    </row>
    <row r="34" spans="1:26" ht="13.5">
      <c r="A34" s="226" t="s">
        <v>199</v>
      </c>
      <c r="B34" s="227"/>
      <c r="C34" s="138">
        <f aca="true" t="shared" si="2" ref="C34:X34">SUM(C29:C33)</f>
        <v>-553261</v>
      </c>
      <c r="D34" s="38">
        <f t="shared" si="2"/>
        <v>-92211</v>
      </c>
      <c r="E34" s="39">
        <f t="shared" si="2"/>
        <v>-92211</v>
      </c>
      <c r="F34" s="39">
        <f t="shared" si="2"/>
        <v>455</v>
      </c>
      <c r="G34" s="39">
        <f t="shared" si="2"/>
        <v>0</v>
      </c>
      <c r="H34" s="39">
        <f t="shared" si="2"/>
        <v>0</v>
      </c>
      <c r="I34" s="39">
        <f t="shared" si="2"/>
        <v>455</v>
      </c>
      <c r="J34" s="39">
        <f t="shared" si="2"/>
        <v>200</v>
      </c>
      <c r="K34" s="39">
        <f t="shared" si="2"/>
        <v>1050</v>
      </c>
      <c r="L34" s="39">
        <f t="shared" si="2"/>
        <v>176172</v>
      </c>
      <c r="M34" s="39">
        <f t="shared" si="2"/>
        <v>177422</v>
      </c>
      <c r="N34" s="39">
        <f t="shared" si="2"/>
        <v>0</v>
      </c>
      <c r="O34" s="39">
        <f t="shared" si="2"/>
        <v>0</v>
      </c>
      <c r="P34" s="39">
        <f t="shared" si="2"/>
        <v>600</v>
      </c>
      <c r="Q34" s="39">
        <f t="shared" si="2"/>
        <v>600</v>
      </c>
      <c r="R34" s="39">
        <f t="shared" si="2"/>
        <v>0</v>
      </c>
      <c r="S34" s="39">
        <f t="shared" si="2"/>
        <v>0</v>
      </c>
      <c r="T34" s="39">
        <f t="shared" si="2"/>
        <v>300</v>
      </c>
      <c r="U34" s="39">
        <f t="shared" si="2"/>
        <v>300</v>
      </c>
      <c r="V34" s="39">
        <f t="shared" si="2"/>
        <v>178777</v>
      </c>
      <c r="W34" s="39">
        <f t="shared" si="2"/>
        <v>-92211</v>
      </c>
      <c r="X34" s="39">
        <f t="shared" si="2"/>
        <v>270988</v>
      </c>
      <c r="Y34" s="140">
        <f>+IF(W34&lt;&gt;0,+(X34/W34)*100,0)</f>
        <v>-293.87817071715955</v>
      </c>
      <c r="Z34" s="40">
        <f>SUM(Z29:Z33)</f>
        <v>-92211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1447810</v>
      </c>
      <c r="D36" s="65">
        <f t="shared" si="3"/>
        <v>-456860</v>
      </c>
      <c r="E36" s="66">
        <f t="shared" si="3"/>
        <v>-456860</v>
      </c>
      <c r="F36" s="66">
        <f t="shared" si="3"/>
        <v>14676762</v>
      </c>
      <c r="G36" s="66">
        <f t="shared" si="3"/>
        <v>7325339</v>
      </c>
      <c r="H36" s="66">
        <f t="shared" si="3"/>
        <v>6704255</v>
      </c>
      <c r="I36" s="66">
        <f t="shared" si="3"/>
        <v>28706356</v>
      </c>
      <c r="J36" s="66">
        <f t="shared" si="3"/>
        <v>2433248</v>
      </c>
      <c r="K36" s="66">
        <f t="shared" si="3"/>
        <v>3176022</v>
      </c>
      <c r="L36" s="66">
        <f t="shared" si="3"/>
        <v>7884415</v>
      </c>
      <c r="M36" s="66">
        <f t="shared" si="3"/>
        <v>13493685</v>
      </c>
      <c r="N36" s="66">
        <f t="shared" si="3"/>
        <v>9139356</v>
      </c>
      <c r="O36" s="66">
        <f t="shared" si="3"/>
        <v>6437672</v>
      </c>
      <c r="P36" s="66">
        <f t="shared" si="3"/>
        <v>31057829</v>
      </c>
      <c r="Q36" s="66">
        <f t="shared" si="3"/>
        <v>46634857</v>
      </c>
      <c r="R36" s="66">
        <f t="shared" si="3"/>
        <v>4040230</v>
      </c>
      <c r="S36" s="66">
        <f t="shared" si="3"/>
        <v>5513782</v>
      </c>
      <c r="T36" s="66">
        <f t="shared" si="3"/>
        <v>6389559</v>
      </c>
      <c r="U36" s="66">
        <f t="shared" si="3"/>
        <v>15943571</v>
      </c>
      <c r="V36" s="66">
        <f t="shared" si="3"/>
        <v>104778469</v>
      </c>
      <c r="W36" s="66">
        <f t="shared" si="3"/>
        <v>-456860</v>
      </c>
      <c r="X36" s="66">
        <f t="shared" si="3"/>
        <v>105235329</v>
      </c>
      <c r="Y36" s="103">
        <f>+IF(W36&lt;&gt;0,+(X36/W36)*100,0)</f>
        <v>-23034.48080374732</v>
      </c>
      <c r="Z36" s="68">
        <f>+Z15+Z25+Z34</f>
        <v>-456860</v>
      </c>
    </row>
    <row r="37" spans="1:26" ht="13.5">
      <c r="A37" s="225" t="s">
        <v>201</v>
      </c>
      <c r="B37" s="158" t="s">
        <v>95</v>
      </c>
      <c r="C37" s="119">
        <v>2522666</v>
      </c>
      <c r="D37" s="65">
        <v>-129072</v>
      </c>
      <c r="E37" s="66">
        <v>-129072</v>
      </c>
      <c r="F37" s="66">
        <v>-729687</v>
      </c>
      <c r="G37" s="66">
        <v>13947075</v>
      </c>
      <c r="H37" s="66">
        <v>21272414</v>
      </c>
      <c r="I37" s="66">
        <v>-729687</v>
      </c>
      <c r="J37" s="66">
        <v>27976669</v>
      </c>
      <c r="K37" s="66">
        <v>30409917</v>
      </c>
      <c r="L37" s="66">
        <v>33585939</v>
      </c>
      <c r="M37" s="66">
        <v>27976669</v>
      </c>
      <c r="N37" s="66">
        <v>41470354</v>
      </c>
      <c r="O37" s="66">
        <v>50609710</v>
      </c>
      <c r="P37" s="66">
        <v>57047382</v>
      </c>
      <c r="Q37" s="66">
        <v>41470354</v>
      </c>
      <c r="R37" s="66">
        <v>88105211</v>
      </c>
      <c r="S37" s="66">
        <v>92145441</v>
      </c>
      <c r="T37" s="66">
        <v>97659223</v>
      </c>
      <c r="U37" s="66">
        <v>88105211</v>
      </c>
      <c r="V37" s="66">
        <v>-729687</v>
      </c>
      <c r="W37" s="66">
        <v>-129072</v>
      </c>
      <c r="X37" s="66">
        <v>-600615</v>
      </c>
      <c r="Y37" s="103">
        <v>465.33</v>
      </c>
      <c r="Z37" s="68">
        <v>-129072</v>
      </c>
    </row>
    <row r="38" spans="1:26" ht="13.5">
      <c r="A38" s="243" t="s">
        <v>202</v>
      </c>
      <c r="B38" s="232" t="s">
        <v>95</v>
      </c>
      <c r="C38" s="233">
        <v>3970476</v>
      </c>
      <c r="D38" s="234">
        <v>-585932</v>
      </c>
      <c r="E38" s="235">
        <v>-585932</v>
      </c>
      <c r="F38" s="235">
        <v>13947075</v>
      </c>
      <c r="G38" s="235">
        <v>21272414</v>
      </c>
      <c r="H38" s="235">
        <v>27976669</v>
      </c>
      <c r="I38" s="235">
        <v>27976669</v>
      </c>
      <c r="J38" s="235">
        <v>30409917</v>
      </c>
      <c r="K38" s="235">
        <v>33585939</v>
      </c>
      <c r="L38" s="235">
        <v>41470354</v>
      </c>
      <c r="M38" s="235">
        <v>41470354</v>
      </c>
      <c r="N38" s="235">
        <v>50609710</v>
      </c>
      <c r="O38" s="235">
        <v>57047382</v>
      </c>
      <c r="P38" s="235">
        <v>88105211</v>
      </c>
      <c r="Q38" s="235">
        <v>88105211</v>
      </c>
      <c r="R38" s="235">
        <v>92145441</v>
      </c>
      <c r="S38" s="235">
        <v>97659223</v>
      </c>
      <c r="T38" s="235">
        <v>104048782</v>
      </c>
      <c r="U38" s="235">
        <v>104048782</v>
      </c>
      <c r="V38" s="235">
        <v>104048782</v>
      </c>
      <c r="W38" s="235">
        <v>-585932</v>
      </c>
      <c r="X38" s="235">
        <v>104634714</v>
      </c>
      <c r="Y38" s="236">
        <v>-17857.83</v>
      </c>
      <c r="Z38" s="237">
        <v>-585932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2011-08-12T15:03:43Z</dcterms:created>
  <dcterms:modified xsi:type="dcterms:W3CDTF">2011-08-12T15:03:43Z</dcterms:modified>
  <cp:category/>
  <cp:version/>
  <cp:contentType/>
  <cp:contentStatus/>
</cp:coreProperties>
</file>