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<sst xmlns="http://schemas.openxmlformats.org/spreadsheetml/2006/main" count="497" uniqueCount="248">
  <si>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Northern Cape: Emthanjeni(NC073)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</si>
  <si>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</si>
  <si>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</si>
  <si>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</si>
  <si>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</si>
  <si>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</si>
  <si>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</si>
  <si>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</si>
  <si>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</si>
  <si>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</si>
  <si>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</si>
  <si>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</si>
  <si>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</si>
  <si>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</si>
  <si>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</si>
  <si>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</si>
  <si>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</si>
  <si>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</si>
  <si>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</si>
  <si>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</si>
  <si>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</si>
  <si>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</si>
  <si>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</si>
  <si>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</si>
  <si>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</si>
  <si>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</si>
  <si>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</si>
  <si>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</si>
  <si>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</si>
  <si>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</si>
  <si>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</si>
  <si>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</si>
  <si>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</si>
  <si>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</si>
  <si>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</si>
  <si>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</si>
  <si>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</si>
  <si>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</si>
  <si>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</si>
  <si>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</si>
  <si>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</si>
  <si>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</si>
  <si>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</si>
  <si>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</si>
  <si>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</si>
  <si>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</si>
  <si>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</si>
  <si>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</si>
  <si>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</si>
  <si>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</si>
  <si>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</si>
  <si>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</si>
  <si>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</si>
  <si>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</si>
  <si>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</si>
  <si>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</si>
  <si>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</si>
  <si>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</si>
  <si>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</si>
  <si>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</si>
  <si>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</si>
  <si>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</si>
  <si>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</si>
  <si>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</si>
  <si>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</si>
  <si>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</si>
  <si>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</si>
  <si>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</si>
  <si>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</si>
  <si>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Emthanjeni(NC073)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</si>
  <si>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</si>
  <si>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</si>
  <si>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</si>
  <si>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</si>
  <si>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</si>
  <si>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</si>
  <si>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</si>
  <si>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</si>
  <si>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</si>
  <si>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</si>
  <si>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</si>
  <si>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</si>
  <si>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</si>
  <si>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</si>
  <si>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</si>
  <si>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</si>
  <si>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</si>
  <si>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</si>
  <si>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</si>
  <si>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</si>
  <si>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</si>
  <si>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</si>
  <si>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</si>
  <si>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</si>
  <si>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</si>
  <si>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</si>
  <si>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</si>
  <si>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</si>
  <si>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</si>
  <si>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Emthanjeni(NC073)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</si>
  <si>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</si>
  <si>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</si>
  <si>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</si>
  <si>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</si>
  <si>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</si>
  <si>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</si>
  <si>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</si>
  <si>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</si>
  <si>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</si>
  <si>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</si>
  <si>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</si>
  <si>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</si>
  <si>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</si>
  <si>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</si>
  <si>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</si>
  <si>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</si>
  <si>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</si>
  <si>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</si>
  <si>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</si>
  <si>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</si>
  <si>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</si>
  <si>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</si>
  <si>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</si>
  <si>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</si>
  <si>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</si>
  <si>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</si>
  <si>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</si>
  <si>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</si>
  <si>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</si>
  <si>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</si>
  <si>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</si>
  <si>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</si>
  <si>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Emthanjeni(NC073)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</si>
  <si>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</si>
  <si>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</si>
  <si>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</si>
  <si>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</si>
  <si>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</si>
  <si>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</si>
  <si>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</si>
  <si>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</si>
  <si>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</si>
  <si>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Emthanjeni(NC073)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</si>
  <si>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</si>
  <si>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</si>
  <si>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</si>
  <si>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</si>
  <si>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</si>
  <si>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</si>
  <si>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</si>
  <si>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</si>
  <si>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</si>
  <si>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</si>
  <si>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</si>
  <si>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</si>
  <si>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</si>
  <si>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</si>
  <si>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</si>
  <si>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</si>
  <si>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</si>
  <si>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</si>
  <si>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</si>
  <si>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</si>
  <si>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</si>
  <si>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</si>
  <si>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</si>
  <si>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</si>
  <si>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</si>
  <si>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</si>
  <si>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</si>
  <si>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</si>
  <si>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</si>
  <si>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</si>
  <si>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</si>
  <si>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</si>
  <si>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</si>
  <si>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Emthanjeni(NC073)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</si>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</sst>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24783744</v>
      </c>
      <c r="C5" s="25">
        <v>16123264</v>
      </c>
      <c r="D5" s="26">
        <v>16123264</v>
      </c>
      <c r="E5" s="26">
        <v>4706415</v>
      </c>
      <c r="F5" s="26">
        <v>137733</v>
      </c>
      <c r="G5" s="26">
        <v>771201</v>
      </c>
      <c r="H5" s="26">
        <v>5615349</v>
      </c>
      <c r="I5" s="26">
        <v>745339</v>
      </c>
      <c r="J5" s="26">
        <v>1006369</v>
      </c>
      <c r="K5" s="26">
        <v>760133</v>
      </c>
      <c r="L5" s="26">
        <v>2511841</v>
      </c>
      <c r="M5" s="26">
        <v>725216</v>
      </c>
      <c r="N5" s="26">
        <v>610328</v>
      </c>
      <c r="O5" s="26">
        <v>766022</v>
      </c>
      <c r="P5" s="26">
        <v>2101566</v>
      </c>
      <c r="Q5" s="26">
        <v>768248</v>
      </c>
      <c r="R5" s="26">
        <v>691567</v>
      </c>
      <c r="S5" s="26">
        <v>543180</v>
      </c>
      <c r="T5" s="26">
        <v>2002995</v>
      </c>
      <c r="U5" s="26">
        <v>12231751</v>
      </c>
      <c r="V5" s="26">
        <v>16123264</v>
      </c>
      <c r="W5" s="26">
        <v>-3891513</v>
      </c>
      <c r="X5" s="27">
        <v>-24.14</v>
      </c>
      <c r="Y5" s="28">
        <v>16123264</v>
      </c>
    </row>
    <row r="6" spans="1:25" ht="13.5">
      <c r="A6" s="24" t="s">
        <v>31</v>
      </c>
      <c r="B6" s="2">
        <v>55599471</v>
      </c>
      <c r="C6" s="25">
        <v>61549508</v>
      </c>
      <c r="D6" s="26">
        <v>61549508</v>
      </c>
      <c r="E6" s="26">
        <v>5277737</v>
      </c>
      <c r="F6" s="26">
        <v>5249712</v>
      </c>
      <c r="G6" s="26">
        <v>5033697</v>
      </c>
      <c r="H6" s="26">
        <v>15561146</v>
      </c>
      <c r="I6" s="26">
        <v>5031305</v>
      </c>
      <c r="J6" s="26">
        <v>4892453</v>
      </c>
      <c r="K6" s="26">
        <v>4610307</v>
      </c>
      <c r="L6" s="26">
        <v>14534065</v>
      </c>
      <c r="M6" s="26">
        <v>5444143</v>
      </c>
      <c r="N6" s="26">
        <v>5191399</v>
      </c>
      <c r="O6" s="26">
        <v>4582957</v>
      </c>
      <c r="P6" s="26">
        <v>15218499</v>
      </c>
      <c r="Q6" s="26">
        <v>4753051</v>
      </c>
      <c r="R6" s="26">
        <v>4834505</v>
      </c>
      <c r="S6" s="26">
        <v>3447446</v>
      </c>
      <c r="T6" s="26">
        <v>13035002</v>
      </c>
      <c r="U6" s="26">
        <v>58348712</v>
      </c>
      <c r="V6" s="26">
        <v>61549508</v>
      </c>
      <c r="W6" s="26">
        <v>-3200796</v>
      </c>
      <c r="X6" s="27">
        <v>-5.2</v>
      </c>
      <c r="Y6" s="28">
        <v>61549508</v>
      </c>
    </row>
    <row r="7" spans="1:25" ht="13.5">
      <c r="A7" s="24" t="s">
        <v>32</v>
      </c>
      <c r="B7" s="2">
        <v>906083</v>
      </c>
      <c r="C7" s="25">
        <v>640000</v>
      </c>
      <c r="D7" s="26">
        <v>640000</v>
      </c>
      <c r="E7" s="26">
        <v>0</v>
      </c>
      <c r="F7" s="26">
        <v>29805</v>
      </c>
      <c r="G7" s="26">
        <v>0</v>
      </c>
      <c r="H7" s="26">
        <v>29805</v>
      </c>
      <c r="I7" s="26">
        <v>64651</v>
      </c>
      <c r="J7" s="26">
        <v>28139</v>
      </c>
      <c r="K7" s="26">
        <v>55835</v>
      </c>
      <c r="L7" s="26">
        <v>148625</v>
      </c>
      <c r="M7" s="26">
        <v>37392</v>
      </c>
      <c r="N7" s="26">
        <v>25153</v>
      </c>
      <c r="O7" s="26">
        <v>17745</v>
      </c>
      <c r="P7" s="26">
        <v>80290</v>
      </c>
      <c r="Q7" s="26">
        <v>0</v>
      </c>
      <c r="R7" s="26">
        <v>18668</v>
      </c>
      <c r="S7" s="26">
        <v>613915</v>
      </c>
      <c r="T7" s="26">
        <v>632583</v>
      </c>
      <c r="U7" s="26">
        <v>891303</v>
      </c>
      <c r="V7" s="26">
        <v>640000</v>
      </c>
      <c r="W7" s="26">
        <v>251303</v>
      </c>
      <c r="X7" s="27">
        <v>39.27</v>
      </c>
      <c r="Y7" s="28">
        <v>640000</v>
      </c>
    </row>
    <row r="8" spans="1:25" ht="13.5">
      <c r="A8" s="24" t="s">
        <v>33</v>
      </c>
      <c r="B8" s="2">
        <v>25051846</v>
      </c>
      <c r="C8" s="25">
        <v>43919667</v>
      </c>
      <c r="D8" s="26">
        <v>43919667</v>
      </c>
      <c r="E8" s="26">
        <v>11671360</v>
      </c>
      <c r="F8" s="26">
        <v>910162</v>
      </c>
      <c r="G8" s="26">
        <v>0</v>
      </c>
      <c r="H8" s="26">
        <v>12581522</v>
      </c>
      <c r="I8" s="26">
        <v>440000</v>
      </c>
      <c r="J8" s="26">
        <v>0</v>
      </c>
      <c r="K8" s="26">
        <v>9337087</v>
      </c>
      <c r="L8" s="26">
        <v>9777087</v>
      </c>
      <c r="M8" s="26">
        <v>0</v>
      </c>
      <c r="N8" s="26">
        <v>1386937</v>
      </c>
      <c r="O8" s="26">
        <v>7110323</v>
      </c>
      <c r="P8" s="26">
        <v>8497260</v>
      </c>
      <c r="Q8" s="26">
        <v>153609</v>
      </c>
      <c r="R8" s="26">
        <v>311281</v>
      </c>
      <c r="S8" s="26">
        <v>0</v>
      </c>
      <c r="T8" s="26">
        <v>464890</v>
      </c>
      <c r="U8" s="26">
        <v>31320759</v>
      </c>
      <c r="V8" s="26">
        <v>43919667</v>
      </c>
      <c r="W8" s="26">
        <v>-12598908</v>
      </c>
      <c r="X8" s="27">
        <v>-28.69</v>
      </c>
      <c r="Y8" s="28">
        <v>43919667</v>
      </c>
    </row>
    <row r="9" spans="1:25" ht="13.5">
      <c r="A9" s="24" t="s">
        <v>34</v>
      </c>
      <c r="B9" s="2">
        <v>16037109</v>
      </c>
      <c r="C9" s="25">
        <v>11212161</v>
      </c>
      <c r="D9" s="26">
        <v>11212161</v>
      </c>
      <c r="E9" s="26">
        <v>1683858</v>
      </c>
      <c r="F9" s="26">
        <v>1341641</v>
      </c>
      <c r="G9" s="26">
        <v>718945</v>
      </c>
      <c r="H9" s="26">
        <v>3744444</v>
      </c>
      <c r="I9" s="26">
        <v>1514674</v>
      </c>
      <c r="J9" s="26">
        <v>1801312</v>
      </c>
      <c r="K9" s="26">
        <v>1811602</v>
      </c>
      <c r="L9" s="26">
        <v>5127588</v>
      </c>
      <c r="M9" s="26">
        <v>3213315</v>
      </c>
      <c r="N9" s="26">
        <v>1092523</v>
      </c>
      <c r="O9" s="26">
        <v>1232192</v>
      </c>
      <c r="P9" s="26">
        <v>5538030</v>
      </c>
      <c r="Q9" s="26">
        <v>3920766</v>
      </c>
      <c r="R9" s="26">
        <v>2849863</v>
      </c>
      <c r="S9" s="26">
        <v>3146403</v>
      </c>
      <c r="T9" s="26">
        <v>9917032</v>
      </c>
      <c r="U9" s="26">
        <v>24327094</v>
      </c>
      <c r="V9" s="26">
        <v>11212161</v>
      </c>
      <c r="W9" s="26">
        <v>13114933</v>
      </c>
      <c r="X9" s="27">
        <v>116.97</v>
      </c>
      <c r="Y9" s="28">
        <v>11212161</v>
      </c>
    </row>
    <row r="10" spans="1:25" ht="25.5">
      <c r="A10" s="29" t="s">
        <v>212</v>
      </c>
      <c r="B10" s="30">
        <f>SUM(B5:B9)</f>
        <v>122378253</v>
      </c>
      <c r="C10" s="31">
        <f aca="true" t="shared" si="0" ref="C10:Y10">SUM(C5:C9)</f>
        <v>133444600</v>
      </c>
      <c r="D10" s="32">
        <f t="shared" si="0"/>
        <v>133444600</v>
      </c>
      <c r="E10" s="32">
        <f t="shared" si="0"/>
        <v>23339370</v>
      </c>
      <c r="F10" s="32">
        <f t="shared" si="0"/>
        <v>7669053</v>
      </c>
      <c r="G10" s="32">
        <f t="shared" si="0"/>
        <v>6523843</v>
      </c>
      <c r="H10" s="32">
        <f t="shared" si="0"/>
        <v>37532266</v>
      </c>
      <c r="I10" s="32">
        <f t="shared" si="0"/>
        <v>7795969</v>
      </c>
      <c r="J10" s="32">
        <f t="shared" si="0"/>
        <v>7728273</v>
      </c>
      <c r="K10" s="32">
        <f t="shared" si="0"/>
        <v>16574964</v>
      </c>
      <c r="L10" s="32">
        <f t="shared" si="0"/>
        <v>32099206</v>
      </c>
      <c r="M10" s="32">
        <f t="shared" si="0"/>
        <v>9420066</v>
      </c>
      <c r="N10" s="32">
        <f t="shared" si="0"/>
        <v>8306340</v>
      </c>
      <c r="O10" s="32">
        <f t="shared" si="0"/>
        <v>13709239</v>
      </c>
      <c r="P10" s="32">
        <f t="shared" si="0"/>
        <v>31435645</v>
      </c>
      <c r="Q10" s="32">
        <f t="shared" si="0"/>
        <v>9595674</v>
      </c>
      <c r="R10" s="32">
        <f t="shared" si="0"/>
        <v>8705884</v>
      </c>
      <c r="S10" s="32">
        <f t="shared" si="0"/>
        <v>7750944</v>
      </c>
      <c r="T10" s="32">
        <f t="shared" si="0"/>
        <v>26052502</v>
      </c>
      <c r="U10" s="32">
        <f t="shared" si="0"/>
        <v>127119619</v>
      </c>
      <c r="V10" s="32">
        <f t="shared" si="0"/>
        <v>133444600</v>
      </c>
      <c r="W10" s="32">
        <f t="shared" si="0"/>
        <v>-6324981</v>
      </c>
      <c r="X10" s="33">
        <f>+IF(V10&lt;&gt;0,(W10/V10)*100,0)</f>
        <v>-4.739780403253485</v>
      </c>
      <c r="Y10" s="34">
        <f t="shared" si="0"/>
        <v>133444600</v>
      </c>
    </row>
    <row r="11" spans="1:25" ht="13.5">
      <c r="A11" s="24" t="s">
        <v>36</v>
      </c>
      <c r="B11" s="2">
        <v>38384281</v>
      </c>
      <c r="C11" s="25">
        <v>43947399</v>
      </c>
      <c r="D11" s="26">
        <v>43947399</v>
      </c>
      <c r="E11" s="26">
        <v>3424248</v>
      </c>
      <c r="F11" s="26">
        <v>3428787</v>
      </c>
      <c r="G11" s="26">
        <v>3548083</v>
      </c>
      <c r="H11" s="26">
        <v>10401118</v>
      </c>
      <c r="I11" s="26">
        <v>3610469</v>
      </c>
      <c r="J11" s="26">
        <v>3829479</v>
      </c>
      <c r="K11" s="26">
        <v>3782331</v>
      </c>
      <c r="L11" s="26">
        <v>11222279</v>
      </c>
      <c r="M11" s="26">
        <v>3898614</v>
      </c>
      <c r="N11" s="26">
        <v>3532666</v>
      </c>
      <c r="O11" s="26">
        <v>3456027</v>
      </c>
      <c r="P11" s="26">
        <v>10887307</v>
      </c>
      <c r="Q11" s="26">
        <v>3478941</v>
      </c>
      <c r="R11" s="26">
        <v>3417518</v>
      </c>
      <c r="S11" s="26">
        <v>3548496</v>
      </c>
      <c r="T11" s="26">
        <v>10444955</v>
      </c>
      <c r="U11" s="26">
        <v>42955659</v>
      </c>
      <c r="V11" s="26">
        <v>43947399</v>
      </c>
      <c r="W11" s="26">
        <v>-991740</v>
      </c>
      <c r="X11" s="27">
        <v>-2.26</v>
      </c>
      <c r="Y11" s="28">
        <v>43947399</v>
      </c>
    </row>
    <row r="12" spans="1:25" ht="13.5">
      <c r="A12" s="24" t="s">
        <v>37</v>
      </c>
      <c r="B12" s="2">
        <v>3053051</v>
      </c>
      <c r="C12" s="25">
        <v>3393553</v>
      </c>
      <c r="D12" s="26">
        <v>3393553</v>
      </c>
      <c r="E12" s="26">
        <v>243787</v>
      </c>
      <c r="F12" s="26">
        <v>243787</v>
      </c>
      <c r="G12" s="26">
        <v>257668</v>
      </c>
      <c r="H12" s="26">
        <v>745242</v>
      </c>
      <c r="I12" s="26">
        <v>257118</v>
      </c>
      <c r="J12" s="26">
        <v>257118</v>
      </c>
      <c r="K12" s="26">
        <v>257118</v>
      </c>
      <c r="L12" s="26">
        <v>771354</v>
      </c>
      <c r="M12" s="26">
        <v>333677</v>
      </c>
      <c r="N12" s="26">
        <v>269968</v>
      </c>
      <c r="O12" s="26">
        <v>269968</v>
      </c>
      <c r="P12" s="26">
        <v>873613</v>
      </c>
      <c r="Q12" s="26">
        <v>269968</v>
      </c>
      <c r="R12" s="26">
        <v>269968</v>
      </c>
      <c r="S12" s="26">
        <v>268543</v>
      </c>
      <c r="T12" s="26">
        <v>808479</v>
      </c>
      <c r="U12" s="26">
        <v>3198688</v>
      </c>
      <c r="V12" s="26">
        <v>3393553</v>
      </c>
      <c r="W12" s="26">
        <v>-194865</v>
      </c>
      <c r="X12" s="27">
        <v>-5.74</v>
      </c>
      <c r="Y12" s="28">
        <v>3393553</v>
      </c>
    </row>
    <row r="13" spans="1:25" ht="13.5">
      <c r="A13" s="24" t="s">
        <v>213</v>
      </c>
      <c r="B13" s="2">
        <v>11719696</v>
      </c>
      <c r="C13" s="25">
        <v>14343584</v>
      </c>
      <c r="D13" s="26">
        <v>14343584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14343584</v>
      </c>
      <c r="W13" s="26">
        <v>-14343584</v>
      </c>
      <c r="X13" s="27">
        <v>-100</v>
      </c>
      <c r="Y13" s="28">
        <v>14343584</v>
      </c>
    </row>
    <row r="14" spans="1:25" ht="13.5">
      <c r="A14" s="24" t="s">
        <v>39</v>
      </c>
      <c r="B14" s="2">
        <v>2486444</v>
      </c>
      <c r="C14" s="25">
        <v>2039846</v>
      </c>
      <c r="D14" s="26">
        <v>2039846</v>
      </c>
      <c r="E14" s="26">
        <v>0</v>
      </c>
      <c r="F14" s="26">
        <v>282122</v>
      </c>
      <c r="G14" s="26">
        <v>29285</v>
      </c>
      <c r="H14" s="26">
        <v>311407</v>
      </c>
      <c r="I14" s="26">
        <v>5272</v>
      </c>
      <c r="J14" s="26">
        <v>2649</v>
      </c>
      <c r="K14" s="26">
        <v>10664</v>
      </c>
      <c r="L14" s="26">
        <v>18585</v>
      </c>
      <c r="M14" s="26">
        <v>349758</v>
      </c>
      <c r="N14" s="26">
        <v>37767</v>
      </c>
      <c r="O14" s="26">
        <v>248096</v>
      </c>
      <c r="P14" s="26">
        <v>635621</v>
      </c>
      <c r="Q14" s="26">
        <v>7004</v>
      </c>
      <c r="R14" s="26">
        <v>295217</v>
      </c>
      <c r="S14" s="26">
        <v>-246003</v>
      </c>
      <c r="T14" s="26">
        <v>56218</v>
      </c>
      <c r="U14" s="26">
        <v>1021831</v>
      </c>
      <c r="V14" s="26">
        <v>2039846</v>
      </c>
      <c r="W14" s="26">
        <v>-1018015</v>
      </c>
      <c r="X14" s="27">
        <v>-49.91</v>
      </c>
      <c r="Y14" s="28">
        <v>2039846</v>
      </c>
    </row>
    <row r="15" spans="1:25" ht="13.5">
      <c r="A15" s="24" t="s">
        <v>40</v>
      </c>
      <c r="B15" s="2">
        <v>30006929</v>
      </c>
      <c r="C15" s="25">
        <v>26820920</v>
      </c>
      <c r="D15" s="26">
        <v>26820920</v>
      </c>
      <c r="E15" s="26">
        <v>3405667</v>
      </c>
      <c r="F15" s="26">
        <v>3427055</v>
      </c>
      <c r="G15" s="26">
        <v>2449806</v>
      </c>
      <c r="H15" s="26">
        <v>9282528</v>
      </c>
      <c r="I15" s="26">
        <v>1706014</v>
      </c>
      <c r="J15" s="26">
        <v>1808130</v>
      </c>
      <c r="K15" s="26">
        <v>1689093</v>
      </c>
      <c r="L15" s="26">
        <v>5203237</v>
      </c>
      <c r="M15" s="26">
        <v>1781367</v>
      </c>
      <c r="N15" s="26">
        <v>1727759</v>
      </c>
      <c r="O15" s="26">
        <v>1579357</v>
      </c>
      <c r="P15" s="26">
        <v>5088483</v>
      </c>
      <c r="Q15" s="26">
        <v>1744241</v>
      </c>
      <c r="R15" s="26">
        <v>1825328</v>
      </c>
      <c r="S15" s="26">
        <v>3237298</v>
      </c>
      <c r="T15" s="26">
        <v>6806867</v>
      </c>
      <c r="U15" s="26">
        <v>26381115</v>
      </c>
      <c r="V15" s="26">
        <v>26820920</v>
      </c>
      <c r="W15" s="26">
        <v>-439805</v>
      </c>
      <c r="X15" s="27">
        <v>-1.64</v>
      </c>
      <c r="Y15" s="28">
        <v>26820920</v>
      </c>
    </row>
    <row r="16" spans="1:25" ht="13.5">
      <c r="A16" s="35" t="s">
        <v>41</v>
      </c>
      <c r="B16" s="2">
        <v>13440429</v>
      </c>
      <c r="C16" s="25">
        <v>22703864</v>
      </c>
      <c r="D16" s="26">
        <v>22703864</v>
      </c>
      <c r="E16" s="26">
        <v>1233285</v>
      </c>
      <c r="F16" s="26">
        <v>321170</v>
      </c>
      <c r="G16" s="26">
        <v>251727</v>
      </c>
      <c r="H16" s="26">
        <v>1806182</v>
      </c>
      <c r="I16" s="26">
        <v>1178395</v>
      </c>
      <c r="J16" s="26">
        <v>1482652</v>
      </c>
      <c r="K16" s="26">
        <v>462896</v>
      </c>
      <c r="L16" s="26">
        <v>3123943</v>
      </c>
      <c r="M16" s="26">
        <v>1282394</v>
      </c>
      <c r="N16" s="26">
        <v>1249161</v>
      </c>
      <c r="O16" s="26">
        <v>1858356</v>
      </c>
      <c r="P16" s="26">
        <v>4389911</v>
      </c>
      <c r="Q16" s="26">
        <v>688597</v>
      </c>
      <c r="R16" s="26">
        <v>857488</v>
      </c>
      <c r="S16" s="26">
        <v>5899219</v>
      </c>
      <c r="T16" s="26">
        <v>7445304</v>
      </c>
      <c r="U16" s="26">
        <v>16765340</v>
      </c>
      <c r="V16" s="26">
        <v>22703864</v>
      </c>
      <c r="W16" s="26">
        <v>-5938524</v>
      </c>
      <c r="X16" s="27">
        <v>-26.16</v>
      </c>
      <c r="Y16" s="28">
        <v>22703864</v>
      </c>
    </row>
    <row r="17" spans="1:25" ht="13.5">
      <c r="A17" s="24" t="s">
        <v>42</v>
      </c>
      <c r="B17" s="2">
        <v>36974040</v>
      </c>
      <c r="C17" s="25">
        <v>45717287</v>
      </c>
      <c r="D17" s="26">
        <v>45717287</v>
      </c>
      <c r="E17" s="26">
        <v>2425080</v>
      </c>
      <c r="F17" s="26">
        <v>2141863</v>
      </c>
      <c r="G17" s="26">
        <v>3670393</v>
      </c>
      <c r="H17" s="26">
        <v>8237336</v>
      </c>
      <c r="I17" s="26">
        <v>3327704</v>
      </c>
      <c r="J17" s="26">
        <v>3253709</v>
      </c>
      <c r="K17" s="26">
        <v>3442750</v>
      </c>
      <c r="L17" s="26">
        <v>10024163</v>
      </c>
      <c r="M17" s="26">
        <v>2755826</v>
      </c>
      <c r="N17" s="26">
        <v>3044736</v>
      </c>
      <c r="O17" s="26">
        <v>3720198</v>
      </c>
      <c r="P17" s="26">
        <v>9520760</v>
      </c>
      <c r="Q17" s="26">
        <v>1769393</v>
      </c>
      <c r="R17" s="26">
        <v>4599597</v>
      </c>
      <c r="S17" s="26">
        <v>3956942</v>
      </c>
      <c r="T17" s="26">
        <v>10325932</v>
      </c>
      <c r="U17" s="26">
        <v>38108191</v>
      </c>
      <c r="V17" s="26">
        <v>45717287</v>
      </c>
      <c r="W17" s="26">
        <v>-7609096</v>
      </c>
      <c r="X17" s="27">
        <v>-16.64</v>
      </c>
      <c r="Y17" s="28">
        <v>45717287</v>
      </c>
    </row>
    <row r="18" spans="1:25" ht="13.5">
      <c r="A18" s="36" t="s">
        <v>43</v>
      </c>
      <c r="B18" s="37">
        <f>SUM(B11:B17)</f>
        <v>136064870</v>
      </c>
      <c r="C18" s="38">
        <f aca="true" t="shared" si="1" ref="C18:Y18">SUM(C11:C17)</f>
        <v>158966453</v>
      </c>
      <c r="D18" s="39">
        <f t="shared" si="1"/>
        <v>158966453</v>
      </c>
      <c r="E18" s="39">
        <f t="shared" si="1"/>
        <v>10732067</v>
      </c>
      <c r="F18" s="39">
        <f t="shared" si="1"/>
        <v>9844784</v>
      </c>
      <c r="G18" s="39">
        <f t="shared" si="1"/>
        <v>10206962</v>
      </c>
      <c r="H18" s="39">
        <f t="shared" si="1"/>
        <v>30783813</v>
      </c>
      <c r="I18" s="39">
        <f t="shared" si="1"/>
        <v>10084972</v>
      </c>
      <c r="J18" s="39">
        <f t="shared" si="1"/>
        <v>10633737</v>
      </c>
      <c r="K18" s="39">
        <f t="shared" si="1"/>
        <v>9644852</v>
      </c>
      <c r="L18" s="39">
        <f t="shared" si="1"/>
        <v>30363561</v>
      </c>
      <c r="M18" s="39">
        <f t="shared" si="1"/>
        <v>10401636</v>
      </c>
      <c r="N18" s="39">
        <f t="shared" si="1"/>
        <v>9862057</v>
      </c>
      <c r="O18" s="39">
        <f t="shared" si="1"/>
        <v>11132002</v>
      </c>
      <c r="P18" s="39">
        <f t="shared" si="1"/>
        <v>31395695</v>
      </c>
      <c r="Q18" s="39">
        <f t="shared" si="1"/>
        <v>7958144</v>
      </c>
      <c r="R18" s="39">
        <f t="shared" si="1"/>
        <v>11265116</v>
      </c>
      <c r="S18" s="39">
        <f t="shared" si="1"/>
        <v>16664495</v>
      </c>
      <c r="T18" s="39">
        <f t="shared" si="1"/>
        <v>35887755</v>
      </c>
      <c r="U18" s="39">
        <f t="shared" si="1"/>
        <v>128430824</v>
      </c>
      <c r="V18" s="39">
        <f t="shared" si="1"/>
        <v>158966453</v>
      </c>
      <c r="W18" s="39">
        <f t="shared" si="1"/>
        <v>-30535629</v>
      </c>
      <c r="X18" s="33">
        <f>+IF(V18&lt;&gt;0,(W18/V18)*100,0)</f>
        <v>-19.20885093913494</v>
      </c>
      <c r="Y18" s="40">
        <f t="shared" si="1"/>
        <v>158966453</v>
      </c>
    </row>
    <row r="19" spans="1:25" ht="13.5">
      <c r="A19" s="36" t="s">
        <v>44</v>
      </c>
      <c r="B19" s="41">
        <f>+B10-B18</f>
        <v>-13686617</v>
      </c>
      <c r="C19" s="42">
        <f aca="true" t="shared" si="2" ref="C19:Y19">+C10-C18</f>
        <v>-25521853</v>
      </c>
      <c r="D19" s="43">
        <f t="shared" si="2"/>
        <v>-25521853</v>
      </c>
      <c r="E19" s="43">
        <f t="shared" si="2"/>
        <v>12607303</v>
      </c>
      <c r="F19" s="43">
        <f t="shared" si="2"/>
        <v>-2175731</v>
      </c>
      <c r="G19" s="43">
        <f t="shared" si="2"/>
        <v>-3683119</v>
      </c>
      <c r="H19" s="43">
        <f t="shared" si="2"/>
        <v>6748453</v>
      </c>
      <c r="I19" s="43">
        <f t="shared" si="2"/>
        <v>-2289003</v>
      </c>
      <c r="J19" s="43">
        <f t="shared" si="2"/>
        <v>-2905464</v>
      </c>
      <c r="K19" s="43">
        <f t="shared" si="2"/>
        <v>6930112</v>
      </c>
      <c r="L19" s="43">
        <f t="shared" si="2"/>
        <v>1735645</v>
      </c>
      <c r="M19" s="43">
        <f t="shared" si="2"/>
        <v>-981570</v>
      </c>
      <c r="N19" s="43">
        <f t="shared" si="2"/>
        <v>-1555717</v>
      </c>
      <c r="O19" s="43">
        <f t="shared" si="2"/>
        <v>2577237</v>
      </c>
      <c r="P19" s="43">
        <f t="shared" si="2"/>
        <v>39950</v>
      </c>
      <c r="Q19" s="43">
        <f t="shared" si="2"/>
        <v>1637530</v>
      </c>
      <c r="R19" s="43">
        <f t="shared" si="2"/>
        <v>-2559232</v>
      </c>
      <c r="S19" s="43">
        <f t="shared" si="2"/>
        <v>-8913551</v>
      </c>
      <c r="T19" s="43">
        <f t="shared" si="2"/>
        <v>-9835253</v>
      </c>
      <c r="U19" s="43">
        <f t="shared" si="2"/>
        <v>-1311205</v>
      </c>
      <c r="V19" s="43">
        <f>IF(D10=D18,0,V10-V18)</f>
        <v>-25521853</v>
      </c>
      <c r="W19" s="43">
        <f t="shared" si="2"/>
        <v>24210648</v>
      </c>
      <c r="X19" s="44">
        <f>+IF(V19&lt;&gt;0,(W19/V19)*100,0)</f>
        <v>-94.86242241110001</v>
      </c>
      <c r="Y19" s="45">
        <f t="shared" si="2"/>
        <v>-25521853</v>
      </c>
    </row>
    <row r="20" spans="1:25" ht="13.5">
      <c r="A20" s="24" t="s">
        <v>45</v>
      </c>
      <c r="B20" s="2">
        <v>17157064</v>
      </c>
      <c r="C20" s="25">
        <v>10814318</v>
      </c>
      <c r="D20" s="26">
        <v>10814318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1762183</v>
      </c>
      <c r="N20" s="26">
        <v>0</v>
      </c>
      <c r="O20" s="26">
        <v>0</v>
      </c>
      <c r="P20" s="26">
        <v>1762183</v>
      </c>
      <c r="Q20" s="26">
        <v>0</v>
      </c>
      <c r="R20" s="26">
        <v>0</v>
      </c>
      <c r="S20" s="26">
        <v>453898</v>
      </c>
      <c r="T20" s="26">
        <v>453898</v>
      </c>
      <c r="U20" s="26">
        <v>2216081</v>
      </c>
      <c r="V20" s="26">
        <v>10814318</v>
      </c>
      <c r="W20" s="26">
        <v>-8598237</v>
      </c>
      <c r="X20" s="27">
        <v>-79.51</v>
      </c>
      <c r="Y20" s="28">
        <v>10814318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3470447</v>
      </c>
      <c r="C22" s="53">
        <f aca="true" t="shared" si="3" ref="C22:Y22">SUM(C19:C21)</f>
        <v>-14707535</v>
      </c>
      <c r="D22" s="54">
        <f t="shared" si="3"/>
        <v>-14707535</v>
      </c>
      <c r="E22" s="54">
        <f t="shared" si="3"/>
        <v>12607303</v>
      </c>
      <c r="F22" s="54">
        <f t="shared" si="3"/>
        <v>-2175731</v>
      </c>
      <c r="G22" s="54">
        <f t="shared" si="3"/>
        <v>-3683119</v>
      </c>
      <c r="H22" s="54">
        <f t="shared" si="3"/>
        <v>6748453</v>
      </c>
      <c r="I22" s="54">
        <f t="shared" si="3"/>
        <v>-2289003</v>
      </c>
      <c r="J22" s="54">
        <f t="shared" si="3"/>
        <v>-2905464</v>
      </c>
      <c r="K22" s="54">
        <f t="shared" si="3"/>
        <v>6930112</v>
      </c>
      <c r="L22" s="54">
        <f t="shared" si="3"/>
        <v>1735645</v>
      </c>
      <c r="M22" s="54">
        <f t="shared" si="3"/>
        <v>780613</v>
      </c>
      <c r="N22" s="54">
        <f t="shared" si="3"/>
        <v>-1555717</v>
      </c>
      <c r="O22" s="54">
        <f t="shared" si="3"/>
        <v>2577237</v>
      </c>
      <c r="P22" s="54">
        <f t="shared" si="3"/>
        <v>1802133</v>
      </c>
      <c r="Q22" s="54">
        <f t="shared" si="3"/>
        <v>1637530</v>
      </c>
      <c r="R22" s="54">
        <f t="shared" si="3"/>
        <v>-2559232</v>
      </c>
      <c r="S22" s="54">
        <f t="shared" si="3"/>
        <v>-8459653</v>
      </c>
      <c r="T22" s="54">
        <f t="shared" si="3"/>
        <v>-9381355</v>
      </c>
      <c r="U22" s="54">
        <f t="shared" si="3"/>
        <v>904876</v>
      </c>
      <c r="V22" s="54">
        <f t="shared" si="3"/>
        <v>-14707535</v>
      </c>
      <c r="W22" s="54">
        <f t="shared" si="3"/>
        <v>15612411</v>
      </c>
      <c r="X22" s="55">
        <f>+IF(V22&lt;&gt;0,(W22/V22)*100,0)</f>
        <v>-106.15246538593992</v>
      </c>
      <c r="Y22" s="56">
        <f t="shared" si="3"/>
        <v>-14707535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3470447</v>
      </c>
      <c r="C24" s="42">
        <f aca="true" t="shared" si="4" ref="C24:Y24">SUM(C22:C23)</f>
        <v>-14707535</v>
      </c>
      <c r="D24" s="43">
        <f t="shared" si="4"/>
        <v>-14707535</v>
      </c>
      <c r="E24" s="43">
        <f t="shared" si="4"/>
        <v>12607303</v>
      </c>
      <c r="F24" s="43">
        <f t="shared" si="4"/>
        <v>-2175731</v>
      </c>
      <c r="G24" s="43">
        <f t="shared" si="4"/>
        <v>-3683119</v>
      </c>
      <c r="H24" s="43">
        <f t="shared" si="4"/>
        <v>6748453</v>
      </c>
      <c r="I24" s="43">
        <f t="shared" si="4"/>
        <v>-2289003</v>
      </c>
      <c r="J24" s="43">
        <f t="shared" si="4"/>
        <v>-2905464</v>
      </c>
      <c r="K24" s="43">
        <f t="shared" si="4"/>
        <v>6930112</v>
      </c>
      <c r="L24" s="43">
        <f t="shared" si="4"/>
        <v>1735645</v>
      </c>
      <c r="M24" s="43">
        <f t="shared" si="4"/>
        <v>780613</v>
      </c>
      <c r="N24" s="43">
        <f t="shared" si="4"/>
        <v>-1555717</v>
      </c>
      <c r="O24" s="43">
        <f t="shared" si="4"/>
        <v>2577237</v>
      </c>
      <c r="P24" s="43">
        <f t="shared" si="4"/>
        <v>1802133</v>
      </c>
      <c r="Q24" s="43">
        <f t="shared" si="4"/>
        <v>1637530</v>
      </c>
      <c r="R24" s="43">
        <f t="shared" si="4"/>
        <v>-2559232</v>
      </c>
      <c r="S24" s="43">
        <f t="shared" si="4"/>
        <v>-8459653</v>
      </c>
      <c r="T24" s="43">
        <f t="shared" si="4"/>
        <v>-9381355</v>
      </c>
      <c r="U24" s="43">
        <f t="shared" si="4"/>
        <v>904876</v>
      </c>
      <c r="V24" s="43">
        <f t="shared" si="4"/>
        <v>-14707535</v>
      </c>
      <c r="W24" s="43">
        <f t="shared" si="4"/>
        <v>15612411</v>
      </c>
      <c r="X24" s="44">
        <f>+IF(V24&lt;&gt;0,(W24/V24)*100,0)</f>
        <v>-106.15246538593992</v>
      </c>
      <c r="Y24" s="45">
        <f t="shared" si="4"/>
        <v>-14707535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16510000</v>
      </c>
      <c r="C27" s="65">
        <v>26459000</v>
      </c>
      <c r="D27" s="66">
        <v>26459000</v>
      </c>
      <c r="E27" s="66">
        <v>1202607</v>
      </c>
      <c r="F27" s="66">
        <v>664959</v>
      </c>
      <c r="G27" s="66">
        <v>560021</v>
      </c>
      <c r="H27" s="66">
        <v>2427587</v>
      </c>
      <c r="I27" s="66">
        <v>587247</v>
      </c>
      <c r="J27" s="66">
        <v>730982</v>
      </c>
      <c r="K27" s="66">
        <v>846136</v>
      </c>
      <c r="L27" s="66">
        <v>2164365</v>
      </c>
      <c r="M27" s="66">
        <v>877619</v>
      </c>
      <c r="N27" s="66">
        <v>1085010</v>
      </c>
      <c r="O27" s="66">
        <v>1318601</v>
      </c>
      <c r="P27" s="66">
        <v>3281230</v>
      </c>
      <c r="Q27" s="66">
        <v>67879</v>
      </c>
      <c r="R27" s="66">
        <v>2169405</v>
      </c>
      <c r="S27" s="66">
        <v>3982552</v>
      </c>
      <c r="T27" s="66">
        <v>6219836</v>
      </c>
      <c r="U27" s="66">
        <v>14093018</v>
      </c>
      <c r="V27" s="66">
        <v>26459000</v>
      </c>
      <c r="W27" s="66">
        <v>-12365982</v>
      </c>
      <c r="X27" s="67">
        <v>-46.74</v>
      </c>
      <c r="Y27" s="68">
        <v>26459000</v>
      </c>
    </row>
    <row r="28" spans="1:25" ht="13.5">
      <c r="A28" s="69" t="s">
        <v>45</v>
      </c>
      <c r="B28" s="2">
        <v>14936483</v>
      </c>
      <c r="C28" s="25">
        <v>10110000</v>
      </c>
      <c r="D28" s="26">
        <v>10110000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10110000</v>
      </c>
      <c r="W28" s="26">
        <v>-10110000</v>
      </c>
      <c r="X28" s="27">
        <v>-100</v>
      </c>
      <c r="Y28" s="28">
        <v>10110000</v>
      </c>
    </row>
    <row r="29" spans="1:25" ht="13.5">
      <c r="A29" s="24" t="s">
        <v>217</v>
      </c>
      <c r="B29" s="2">
        <v>0</v>
      </c>
      <c r="C29" s="25">
        <v>1277000</v>
      </c>
      <c r="D29" s="26">
        <v>1277000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1277000</v>
      </c>
      <c r="W29" s="26">
        <v>-1277000</v>
      </c>
      <c r="X29" s="27">
        <v>-100</v>
      </c>
      <c r="Y29" s="28">
        <v>1277000</v>
      </c>
    </row>
    <row r="30" spans="1:25" ht="13.5">
      <c r="A30" s="24" t="s">
        <v>51</v>
      </c>
      <c r="B30" s="2">
        <v>0</v>
      </c>
      <c r="C30" s="25">
        <v>9500000</v>
      </c>
      <c r="D30" s="26">
        <v>9500000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9500000</v>
      </c>
      <c r="W30" s="26">
        <v>-9500000</v>
      </c>
      <c r="X30" s="27">
        <v>-100</v>
      </c>
      <c r="Y30" s="28">
        <v>9500000</v>
      </c>
    </row>
    <row r="31" spans="1:25" ht="13.5">
      <c r="A31" s="24" t="s">
        <v>52</v>
      </c>
      <c r="B31" s="2">
        <v>1573517</v>
      </c>
      <c r="C31" s="25">
        <v>5572000</v>
      </c>
      <c r="D31" s="26">
        <v>5572000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5572000</v>
      </c>
      <c r="W31" s="26">
        <v>-5572000</v>
      </c>
      <c r="X31" s="27">
        <v>-100</v>
      </c>
      <c r="Y31" s="28">
        <v>5572000</v>
      </c>
    </row>
    <row r="32" spans="1:25" ht="13.5">
      <c r="A32" s="36" t="s">
        <v>53</v>
      </c>
      <c r="B32" s="3">
        <f>SUM(B28:B31)</f>
        <v>16510000</v>
      </c>
      <c r="C32" s="65">
        <f aca="true" t="shared" si="5" ref="C32:Y32">SUM(C28:C31)</f>
        <v>26459000</v>
      </c>
      <c r="D32" s="66">
        <f t="shared" si="5"/>
        <v>26459000</v>
      </c>
      <c r="E32" s="66">
        <f t="shared" si="5"/>
        <v>0</v>
      </c>
      <c r="F32" s="66">
        <f t="shared" si="5"/>
        <v>0</v>
      </c>
      <c r="G32" s="66">
        <f t="shared" si="5"/>
        <v>0</v>
      </c>
      <c r="H32" s="66">
        <f t="shared" si="5"/>
        <v>0</v>
      </c>
      <c r="I32" s="66">
        <f t="shared" si="5"/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0</v>
      </c>
      <c r="V32" s="66">
        <f t="shared" si="5"/>
        <v>26459000</v>
      </c>
      <c r="W32" s="66">
        <f t="shared" si="5"/>
        <v>-26459000</v>
      </c>
      <c r="X32" s="67">
        <f>+IF(V32&lt;&gt;0,(W32/V32)*100,0)</f>
        <v>-100</v>
      </c>
      <c r="Y32" s="68">
        <f t="shared" si="5"/>
        <v>26459000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30740575</v>
      </c>
      <c r="C35" s="25">
        <v>31170000</v>
      </c>
      <c r="D35" s="26">
        <v>31170000</v>
      </c>
      <c r="E35" s="26">
        <v>55766704</v>
      </c>
      <c r="F35" s="26">
        <v>49760284</v>
      </c>
      <c r="G35" s="26">
        <v>52468363</v>
      </c>
      <c r="H35" s="26">
        <v>157995351</v>
      </c>
      <c r="I35" s="26">
        <v>52524755</v>
      </c>
      <c r="J35" s="26">
        <v>51977252</v>
      </c>
      <c r="K35" s="26">
        <v>50479800</v>
      </c>
      <c r="L35" s="26">
        <v>154981807</v>
      </c>
      <c r="M35" s="26">
        <v>53088504</v>
      </c>
      <c r="N35" s="26">
        <v>54465690</v>
      </c>
      <c r="O35" s="26">
        <v>29797504</v>
      </c>
      <c r="P35" s="26">
        <v>137351698</v>
      </c>
      <c r="Q35" s="26">
        <v>31977557</v>
      </c>
      <c r="R35" s="26">
        <v>35822647</v>
      </c>
      <c r="S35" s="26">
        <v>37590668</v>
      </c>
      <c r="T35" s="26">
        <v>105390872</v>
      </c>
      <c r="U35" s="26">
        <v>555719728</v>
      </c>
      <c r="V35" s="26">
        <v>31170000</v>
      </c>
      <c r="W35" s="26">
        <v>524549728</v>
      </c>
      <c r="X35" s="27">
        <v>1682.87</v>
      </c>
      <c r="Y35" s="28">
        <v>31170000</v>
      </c>
    </row>
    <row r="36" spans="1:25" ht="13.5">
      <c r="A36" s="24" t="s">
        <v>56</v>
      </c>
      <c r="B36" s="2">
        <v>231415527</v>
      </c>
      <c r="C36" s="25">
        <v>245294000</v>
      </c>
      <c r="D36" s="26">
        <v>245294000</v>
      </c>
      <c r="E36" s="26">
        <v>558095429</v>
      </c>
      <c r="F36" s="26">
        <v>253692190</v>
      </c>
      <c r="G36" s="26">
        <v>251239001</v>
      </c>
      <c r="H36" s="26">
        <v>1063026620</v>
      </c>
      <c r="I36" s="26">
        <v>248573781</v>
      </c>
      <c r="J36" s="26">
        <v>243952042</v>
      </c>
      <c r="K36" s="26">
        <v>252007511</v>
      </c>
      <c r="L36" s="26">
        <v>744533334</v>
      </c>
      <c r="M36" s="26">
        <v>248544852</v>
      </c>
      <c r="N36" s="26">
        <v>245169865</v>
      </c>
      <c r="O36" s="26">
        <v>245187610</v>
      </c>
      <c r="P36" s="26">
        <v>738902327</v>
      </c>
      <c r="Q36" s="26">
        <v>245187610</v>
      </c>
      <c r="R36" s="26">
        <v>245206219</v>
      </c>
      <c r="S36" s="26">
        <v>240194340</v>
      </c>
      <c r="T36" s="26">
        <v>730588169</v>
      </c>
      <c r="U36" s="26">
        <v>3277050450</v>
      </c>
      <c r="V36" s="26">
        <v>245294000</v>
      </c>
      <c r="W36" s="26">
        <v>3031756450</v>
      </c>
      <c r="X36" s="27">
        <v>1235.97</v>
      </c>
      <c r="Y36" s="28">
        <v>245294000</v>
      </c>
    </row>
    <row r="37" spans="1:25" ht="13.5">
      <c r="A37" s="24" t="s">
        <v>57</v>
      </c>
      <c r="B37" s="2">
        <v>23743003</v>
      </c>
      <c r="C37" s="25">
        <v>16088000</v>
      </c>
      <c r="D37" s="26">
        <v>16088000</v>
      </c>
      <c r="E37" s="26">
        <v>59334683</v>
      </c>
      <c r="F37" s="26">
        <v>81785959</v>
      </c>
      <c r="G37" s="26">
        <v>80623106</v>
      </c>
      <c r="H37" s="26">
        <v>221743748</v>
      </c>
      <c r="I37" s="26">
        <v>80418489</v>
      </c>
      <c r="J37" s="26">
        <v>78131484</v>
      </c>
      <c r="K37" s="26">
        <v>78371625</v>
      </c>
      <c r="L37" s="26">
        <v>236921598</v>
      </c>
      <c r="M37" s="26">
        <v>76293190</v>
      </c>
      <c r="N37" s="26">
        <v>75851109</v>
      </c>
      <c r="O37" s="26">
        <v>48663593</v>
      </c>
      <c r="P37" s="26">
        <v>200807892</v>
      </c>
      <c r="Q37" s="26">
        <v>40206117</v>
      </c>
      <c r="R37" s="26">
        <v>46094137</v>
      </c>
      <c r="S37" s="26">
        <v>49401236</v>
      </c>
      <c r="T37" s="26">
        <v>135701490</v>
      </c>
      <c r="U37" s="26">
        <v>795174728</v>
      </c>
      <c r="V37" s="26">
        <v>16088000</v>
      </c>
      <c r="W37" s="26">
        <v>779086728</v>
      </c>
      <c r="X37" s="27">
        <v>4842.66</v>
      </c>
      <c r="Y37" s="28">
        <v>16088000</v>
      </c>
    </row>
    <row r="38" spans="1:25" ht="13.5">
      <c r="A38" s="24" t="s">
        <v>58</v>
      </c>
      <c r="B38" s="2">
        <v>25493646</v>
      </c>
      <c r="C38" s="25">
        <v>34240000</v>
      </c>
      <c r="D38" s="26">
        <v>34240000</v>
      </c>
      <c r="E38" s="26">
        <v>3033654</v>
      </c>
      <c r="F38" s="26">
        <v>4557529</v>
      </c>
      <c r="G38" s="26">
        <v>4557529</v>
      </c>
      <c r="H38" s="26">
        <v>12148712</v>
      </c>
      <c r="I38" s="26">
        <v>4202539</v>
      </c>
      <c r="J38" s="26">
        <v>4202539</v>
      </c>
      <c r="K38" s="26">
        <v>4202539</v>
      </c>
      <c r="L38" s="26">
        <v>12607617</v>
      </c>
      <c r="M38" s="26">
        <v>4202539</v>
      </c>
      <c r="N38" s="26">
        <v>4202539</v>
      </c>
      <c r="O38" s="26">
        <v>4202539</v>
      </c>
      <c r="P38" s="26">
        <v>12607617</v>
      </c>
      <c r="Q38" s="26">
        <v>13202539</v>
      </c>
      <c r="R38" s="26">
        <v>12853769</v>
      </c>
      <c r="S38" s="26">
        <v>12674709</v>
      </c>
      <c r="T38" s="26">
        <v>38731017</v>
      </c>
      <c r="U38" s="26">
        <v>76094963</v>
      </c>
      <c r="V38" s="26">
        <v>34240000</v>
      </c>
      <c r="W38" s="26">
        <v>41854963</v>
      </c>
      <c r="X38" s="27">
        <v>122.24</v>
      </c>
      <c r="Y38" s="28">
        <v>34240000</v>
      </c>
    </row>
    <row r="39" spans="1:25" ht="13.5">
      <c r="A39" s="24" t="s">
        <v>59</v>
      </c>
      <c r="B39" s="2">
        <v>212919453</v>
      </c>
      <c r="C39" s="25">
        <v>226136000</v>
      </c>
      <c r="D39" s="26">
        <v>226136000</v>
      </c>
      <c r="E39" s="26">
        <v>551493796</v>
      </c>
      <c r="F39" s="26">
        <v>217108986</v>
      </c>
      <c r="G39" s="26">
        <v>218526729</v>
      </c>
      <c r="H39" s="26">
        <v>987129511</v>
      </c>
      <c r="I39" s="26">
        <v>216477508</v>
      </c>
      <c r="J39" s="26">
        <v>213595271</v>
      </c>
      <c r="K39" s="26">
        <v>219913147</v>
      </c>
      <c r="L39" s="26">
        <v>649985926</v>
      </c>
      <c r="M39" s="26">
        <v>221137627</v>
      </c>
      <c r="N39" s="26">
        <v>219581907</v>
      </c>
      <c r="O39" s="26">
        <v>222118982</v>
      </c>
      <c r="P39" s="26">
        <v>662838516</v>
      </c>
      <c r="Q39" s="26">
        <v>223756511</v>
      </c>
      <c r="R39" s="26">
        <v>222080960</v>
      </c>
      <c r="S39" s="26">
        <v>215709063</v>
      </c>
      <c r="T39" s="26">
        <v>661546534</v>
      </c>
      <c r="U39" s="26">
        <v>2961500487</v>
      </c>
      <c r="V39" s="26">
        <v>226136000</v>
      </c>
      <c r="W39" s="26">
        <v>2735364487</v>
      </c>
      <c r="X39" s="27">
        <v>1209.61</v>
      </c>
      <c r="Y39" s="28">
        <v>226136000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17722061</v>
      </c>
      <c r="C42" s="25">
        <v>-376000</v>
      </c>
      <c r="D42" s="26">
        <v>-376000</v>
      </c>
      <c r="E42" s="26">
        <v>12835696</v>
      </c>
      <c r="F42" s="26">
        <v>-1539029</v>
      </c>
      <c r="G42" s="26">
        <v>-2501436</v>
      </c>
      <c r="H42" s="26">
        <v>8795231</v>
      </c>
      <c r="I42" s="26">
        <v>-1899456</v>
      </c>
      <c r="J42" s="26">
        <v>-2587164</v>
      </c>
      <c r="K42" s="26">
        <v>7734960</v>
      </c>
      <c r="L42" s="26">
        <v>3248340</v>
      </c>
      <c r="M42" s="26">
        <v>1253169</v>
      </c>
      <c r="N42" s="26">
        <v>-1033452</v>
      </c>
      <c r="O42" s="26">
        <v>3083036</v>
      </c>
      <c r="P42" s="26">
        <v>3302753</v>
      </c>
      <c r="Q42" s="26">
        <v>1713842</v>
      </c>
      <c r="R42" s="26">
        <v>-1724034</v>
      </c>
      <c r="S42" s="26">
        <v>-8453600</v>
      </c>
      <c r="T42" s="26">
        <v>-8463792</v>
      </c>
      <c r="U42" s="26">
        <v>6882532</v>
      </c>
      <c r="V42" s="26">
        <v>-376000</v>
      </c>
      <c r="W42" s="26">
        <v>7258532</v>
      </c>
      <c r="X42" s="27">
        <v>-1930.46</v>
      </c>
      <c r="Y42" s="28">
        <v>-376000</v>
      </c>
    </row>
    <row r="43" spans="1:25" ht="13.5">
      <c r="A43" s="24" t="s">
        <v>62</v>
      </c>
      <c r="B43" s="2">
        <v>-14216508</v>
      </c>
      <c r="C43" s="25">
        <v>-7450000</v>
      </c>
      <c r="D43" s="26">
        <v>-7450000</v>
      </c>
      <c r="E43" s="26">
        <v>-9228393</v>
      </c>
      <c r="F43" s="26">
        <v>265829</v>
      </c>
      <c r="G43" s="26">
        <v>2555909</v>
      </c>
      <c r="H43" s="26">
        <v>-6406655</v>
      </c>
      <c r="I43" s="26">
        <v>1568447</v>
      </c>
      <c r="J43" s="26">
        <v>2334412</v>
      </c>
      <c r="K43" s="26">
        <v>-8794119</v>
      </c>
      <c r="L43" s="26">
        <v>-4891260</v>
      </c>
      <c r="M43" s="26">
        <v>3377273</v>
      </c>
      <c r="N43" s="26">
        <v>2915570</v>
      </c>
      <c r="O43" s="26">
        <v>-257706</v>
      </c>
      <c r="P43" s="26">
        <v>6035137</v>
      </c>
      <c r="Q43" s="26">
        <v>-69309</v>
      </c>
      <c r="R43" s="26">
        <v>-539979</v>
      </c>
      <c r="S43" s="26">
        <v>5095691</v>
      </c>
      <c r="T43" s="26">
        <v>4486403</v>
      </c>
      <c r="U43" s="26">
        <v>-776375</v>
      </c>
      <c r="V43" s="26">
        <v>-7450000</v>
      </c>
      <c r="W43" s="26">
        <v>6673625</v>
      </c>
      <c r="X43" s="27">
        <v>-89.58</v>
      </c>
      <c r="Y43" s="28">
        <v>-7450000</v>
      </c>
    </row>
    <row r="44" spans="1:25" ht="13.5">
      <c r="A44" s="24" t="s">
        <v>63</v>
      </c>
      <c r="B44" s="2">
        <v>-1238035</v>
      </c>
      <c r="C44" s="25">
        <v>7545000</v>
      </c>
      <c r="D44" s="26">
        <v>7545000</v>
      </c>
      <c r="E44" s="26">
        <v>0</v>
      </c>
      <c r="F44" s="26">
        <v>-282122</v>
      </c>
      <c r="G44" s="26">
        <v>-738194</v>
      </c>
      <c r="H44" s="26">
        <v>-1020316</v>
      </c>
      <c r="I44" s="26">
        <v>-5273</v>
      </c>
      <c r="J44" s="26">
        <v>-2648</v>
      </c>
      <c r="K44" s="26">
        <v>-10664</v>
      </c>
      <c r="L44" s="26">
        <v>-18585</v>
      </c>
      <c r="M44" s="26">
        <v>-349759</v>
      </c>
      <c r="N44" s="26">
        <v>-37766</v>
      </c>
      <c r="O44" s="26">
        <v>-248095</v>
      </c>
      <c r="P44" s="26">
        <v>-635620</v>
      </c>
      <c r="Q44" s="26">
        <v>-7004</v>
      </c>
      <c r="R44" s="26">
        <v>-295217</v>
      </c>
      <c r="S44" s="26">
        <v>246003</v>
      </c>
      <c r="T44" s="26">
        <v>-56218</v>
      </c>
      <c r="U44" s="26">
        <v>-1730739</v>
      </c>
      <c r="V44" s="26">
        <v>7545000</v>
      </c>
      <c r="W44" s="26">
        <v>-9275739</v>
      </c>
      <c r="X44" s="27">
        <v>-122.94</v>
      </c>
      <c r="Y44" s="28">
        <v>7545000</v>
      </c>
    </row>
    <row r="45" spans="1:25" ht="13.5">
      <c r="A45" s="36" t="s">
        <v>64</v>
      </c>
      <c r="B45" s="3">
        <v>9720543</v>
      </c>
      <c r="C45" s="65">
        <v>1362000</v>
      </c>
      <c r="D45" s="66">
        <v>1362000</v>
      </c>
      <c r="E45" s="66">
        <v>5399230</v>
      </c>
      <c r="F45" s="66">
        <v>3843908</v>
      </c>
      <c r="G45" s="66">
        <v>3160187</v>
      </c>
      <c r="H45" s="66">
        <v>3160187</v>
      </c>
      <c r="I45" s="66">
        <v>2823905</v>
      </c>
      <c r="J45" s="66">
        <v>2568505</v>
      </c>
      <c r="K45" s="66">
        <v>1498682</v>
      </c>
      <c r="L45" s="66">
        <v>1498682</v>
      </c>
      <c r="M45" s="66">
        <v>5779365</v>
      </c>
      <c r="N45" s="66">
        <v>7623717</v>
      </c>
      <c r="O45" s="66">
        <v>10200952</v>
      </c>
      <c r="P45" s="66">
        <v>10200952</v>
      </c>
      <c r="Q45" s="66">
        <v>11838481</v>
      </c>
      <c r="R45" s="66">
        <v>9279251</v>
      </c>
      <c r="S45" s="66">
        <v>6167345</v>
      </c>
      <c r="T45" s="66">
        <v>6167345</v>
      </c>
      <c r="U45" s="66">
        <v>6167345</v>
      </c>
      <c r="V45" s="66">
        <v>1362000</v>
      </c>
      <c r="W45" s="66">
        <v>4805345</v>
      </c>
      <c r="X45" s="67">
        <v>352.82</v>
      </c>
      <c r="Y45" s="68">
        <v>1362000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4940415</v>
      </c>
      <c r="D49" s="20">
        <v>2972202</v>
      </c>
      <c r="E49" s="20">
        <v>0</v>
      </c>
      <c r="F49" s="20">
        <v>0</v>
      </c>
      <c r="G49" s="20">
        <v>0</v>
      </c>
      <c r="H49" s="20">
        <v>2381440</v>
      </c>
      <c r="I49" s="20">
        <v>0</v>
      </c>
      <c r="J49" s="20">
        <v>0</v>
      </c>
      <c r="K49" s="20">
        <v>0</v>
      </c>
      <c r="L49" s="20">
        <v>2208157</v>
      </c>
      <c r="M49" s="20">
        <v>0</v>
      </c>
      <c r="N49" s="20">
        <v>0</v>
      </c>
      <c r="O49" s="20">
        <v>0</v>
      </c>
      <c r="P49" s="20">
        <v>2138820</v>
      </c>
      <c r="Q49" s="20">
        <v>0</v>
      </c>
      <c r="R49" s="20">
        <v>0</v>
      </c>
      <c r="S49" s="20">
        <v>0</v>
      </c>
      <c r="T49" s="20">
        <v>32881628</v>
      </c>
      <c r="U49" s="20">
        <v>0</v>
      </c>
      <c r="V49" s="20">
        <v>47522662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1497172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1497172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25955247</v>
      </c>
      <c r="D5" s="120">
        <f t="shared" si="0"/>
        <v>32622387</v>
      </c>
      <c r="E5" s="66">
        <f t="shared" si="0"/>
        <v>32622387</v>
      </c>
      <c r="F5" s="66">
        <f t="shared" si="0"/>
        <v>10328370</v>
      </c>
      <c r="G5" s="66">
        <f t="shared" si="0"/>
        <v>990500</v>
      </c>
      <c r="H5" s="66">
        <f t="shared" si="0"/>
        <v>827719</v>
      </c>
      <c r="I5" s="66">
        <f t="shared" si="0"/>
        <v>12146589</v>
      </c>
      <c r="J5" s="66">
        <f t="shared" si="0"/>
        <v>869568</v>
      </c>
      <c r="K5" s="66">
        <f t="shared" si="0"/>
        <v>1099606</v>
      </c>
      <c r="L5" s="66">
        <f t="shared" si="0"/>
        <v>5328649</v>
      </c>
      <c r="M5" s="66">
        <f t="shared" si="0"/>
        <v>7297823</v>
      </c>
      <c r="N5" s="66">
        <f t="shared" si="0"/>
        <v>839287</v>
      </c>
      <c r="O5" s="66">
        <f t="shared" si="0"/>
        <v>1583139</v>
      </c>
      <c r="P5" s="66">
        <f t="shared" si="0"/>
        <v>4291507</v>
      </c>
      <c r="Q5" s="66">
        <f t="shared" si="0"/>
        <v>6713933</v>
      </c>
      <c r="R5" s="66">
        <f t="shared" si="0"/>
        <v>984422</v>
      </c>
      <c r="S5" s="66">
        <f t="shared" si="0"/>
        <v>884597</v>
      </c>
      <c r="T5" s="66">
        <f t="shared" si="0"/>
        <v>1412837</v>
      </c>
      <c r="U5" s="66">
        <f t="shared" si="0"/>
        <v>3281856</v>
      </c>
      <c r="V5" s="66">
        <f t="shared" si="0"/>
        <v>29440201</v>
      </c>
      <c r="W5" s="66">
        <f t="shared" si="0"/>
        <v>32622387</v>
      </c>
      <c r="X5" s="66">
        <f t="shared" si="0"/>
        <v>-3182186</v>
      </c>
      <c r="Y5" s="103">
        <f>+IF(W5&lt;&gt;0,+(X5/W5)*100,0)</f>
        <v>-9.754608085545671</v>
      </c>
      <c r="Z5" s="119">
        <f>SUM(Z6:Z8)</f>
        <v>32622387</v>
      </c>
    </row>
    <row r="6" spans="1:26" ht="13.5">
      <c r="A6" s="104" t="s">
        <v>74</v>
      </c>
      <c r="B6" s="102"/>
      <c r="C6" s="121">
        <v>1840273</v>
      </c>
      <c r="D6" s="122">
        <v>1791756</v>
      </c>
      <c r="E6" s="26">
        <v>1791756</v>
      </c>
      <c r="F6" s="26">
        <v>438521</v>
      </c>
      <c r="G6" s="26">
        <v>492226</v>
      </c>
      <c r="H6" s="26">
        <v>44144</v>
      </c>
      <c r="I6" s="26">
        <v>974891</v>
      </c>
      <c r="J6" s="26">
        <v>48287</v>
      </c>
      <c r="K6" s="26">
        <v>27201</v>
      </c>
      <c r="L6" s="26">
        <v>360369</v>
      </c>
      <c r="M6" s="26">
        <v>435857</v>
      </c>
      <c r="N6" s="26">
        <v>57174</v>
      </c>
      <c r="O6" s="26">
        <v>50022</v>
      </c>
      <c r="P6" s="26">
        <v>279380</v>
      </c>
      <c r="Q6" s="26">
        <v>386576</v>
      </c>
      <c r="R6" s="26">
        <v>46522</v>
      </c>
      <c r="S6" s="26">
        <v>97335</v>
      </c>
      <c r="T6" s="26">
        <v>234089</v>
      </c>
      <c r="U6" s="26">
        <v>377946</v>
      </c>
      <c r="V6" s="26">
        <v>2175270</v>
      </c>
      <c r="W6" s="26">
        <v>1791756</v>
      </c>
      <c r="X6" s="26">
        <v>383514</v>
      </c>
      <c r="Y6" s="106">
        <v>21.4</v>
      </c>
      <c r="Z6" s="121">
        <v>1791756</v>
      </c>
    </row>
    <row r="7" spans="1:26" ht="13.5">
      <c r="A7" s="104" t="s">
        <v>75</v>
      </c>
      <c r="B7" s="102"/>
      <c r="C7" s="123">
        <v>24114974</v>
      </c>
      <c r="D7" s="124">
        <v>30796516</v>
      </c>
      <c r="E7" s="125">
        <v>30796516</v>
      </c>
      <c r="F7" s="125">
        <v>9889849</v>
      </c>
      <c r="G7" s="125">
        <v>498274</v>
      </c>
      <c r="H7" s="125">
        <v>783575</v>
      </c>
      <c r="I7" s="125">
        <v>11171698</v>
      </c>
      <c r="J7" s="125">
        <v>821281</v>
      </c>
      <c r="K7" s="125">
        <v>1072405</v>
      </c>
      <c r="L7" s="125">
        <v>4968280</v>
      </c>
      <c r="M7" s="125">
        <v>6861966</v>
      </c>
      <c r="N7" s="125">
        <v>782113</v>
      </c>
      <c r="O7" s="125">
        <v>1533117</v>
      </c>
      <c r="P7" s="125">
        <v>4012127</v>
      </c>
      <c r="Q7" s="125">
        <v>6327357</v>
      </c>
      <c r="R7" s="125">
        <v>937900</v>
      </c>
      <c r="S7" s="125">
        <v>787262</v>
      </c>
      <c r="T7" s="125">
        <v>1178748</v>
      </c>
      <c r="U7" s="125">
        <v>2903910</v>
      </c>
      <c r="V7" s="125">
        <v>27264931</v>
      </c>
      <c r="W7" s="125">
        <v>30796516</v>
      </c>
      <c r="X7" s="125">
        <v>-3531585</v>
      </c>
      <c r="Y7" s="107">
        <v>-11.47</v>
      </c>
      <c r="Z7" s="123">
        <v>30796516</v>
      </c>
    </row>
    <row r="8" spans="1:26" ht="13.5">
      <c r="A8" s="104" t="s">
        <v>76</v>
      </c>
      <c r="B8" s="102"/>
      <c r="C8" s="121"/>
      <c r="D8" s="122">
        <v>34115</v>
      </c>
      <c r="E8" s="26">
        <v>34115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34115</v>
      </c>
      <c r="X8" s="26">
        <v>-34115</v>
      </c>
      <c r="Y8" s="106">
        <v>-100</v>
      </c>
      <c r="Z8" s="121">
        <v>34115</v>
      </c>
    </row>
    <row r="9" spans="1:26" ht="13.5">
      <c r="A9" s="101" t="s">
        <v>77</v>
      </c>
      <c r="B9" s="102"/>
      <c r="C9" s="119">
        <f aca="true" t="shared" si="1" ref="C9:X9">SUM(C10:C14)</f>
        <v>18056421</v>
      </c>
      <c r="D9" s="120">
        <f t="shared" si="1"/>
        <v>13597470</v>
      </c>
      <c r="E9" s="66">
        <f t="shared" si="1"/>
        <v>13597470</v>
      </c>
      <c r="F9" s="66">
        <f t="shared" si="1"/>
        <v>217708</v>
      </c>
      <c r="G9" s="66">
        <f t="shared" si="1"/>
        <v>119334</v>
      </c>
      <c r="H9" s="66">
        <f t="shared" si="1"/>
        <v>101399</v>
      </c>
      <c r="I9" s="66">
        <f t="shared" si="1"/>
        <v>438441</v>
      </c>
      <c r="J9" s="66">
        <f t="shared" si="1"/>
        <v>535932</v>
      </c>
      <c r="K9" s="66">
        <f t="shared" si="1"/>
        <v>832638</v>
      </c>
      <c r="L9" s="66">
        <f t="shared" si="1"/>
        <v>701981</v>
      </c>
      <c r="M9" s="66">
        <f t="shared" si="1"/>
        <v>2070551</v>
      </c>
      <c r="N9" s="66">
        <f t="shared" si="1"/>
        <v>1972529</v>
      </c>
      <c r="O9" s="66">
        <f t="shared" si="1"/>
        <v>611327</v>
      </c>
      <c r="P9" s="66">
        <f t="shared" si="1"/>
        <v>-40575</v>
      </c>
      <c r="Q9" s="66">
        <f t="shared" si="1"/>
        <v>2543281</v>
      </c>
      <c r="R9" s="66">
        <f t="shared" si="1"/>
        <v>2877283</v>
      </c>
      <c r="S9" s="66">
        <f t="shared" si="1"/>
        <v>1998022</v>
      </c>
      <c r="T9" s="66">
        <f t="shared" si="1"/>
        <v>743515</v>
      </c>
      <c r="U9" s="66">
        <f t="shared" si="1"/>
        <v>5618820</v>
      </c>
      <c r="V9" s="66">
        <f t="shared" si="1"/>
        <v>10671093</v>
      </c>
      <c r="W9" s="66">
        <f t="shared" si="1"/>
        <v>13597470</v>
      </c>
      <c r="X9" s="66">
        <f t="shared" si="1"/>
        <v>-2926377</v>
      </c>
      <c r="Y9" s="103">
        <f>+IF(W9&lt;&gt;0,+(X9/W9)*100,0)</f>
        <v>-21.52148156973319</v>
      </c>
      <c r="Z9" s="119">
        <f>SUM(Z10:Z14)</f>
        <v>13597470</v>
      </c>
    </row>
    <row r="10" spans="1:26" ht="13.5">
      <c r="A10" s="104" t="s">
        <v>78</v>
      </c>
      <c r="B10" s="102"/>
      <c r="C10" s="121">
        <v>730073</v>
      </c>
      <c r="D10" s="122">
        <v>750580</v>
      </c>
      <c r="E10" s="26">
        <v>750580</v>
      </c>
      <c r="F10" s="26">
        <v>40769</v>
      </c>
      <c r="G10" s="26">
        <v>39186</v>
      </c>
      <c r="H10" s="26">
        <v>30350</v>
      </c>
      <c r="I10" s="26">
        <v>110305</v>
      </c>
      <c r="J10" s="26">
        <v>470713</v>
      </c>
      <c r="K10" s="26">
        <v>28487</v>
      </c>
      <c r="L10" s="26">
        <v>32569</v>
      </c>
      <c r="M10" s="26">
        <v>531769</v>
      </c>
      <c r="N10" s="26">
        <v>29252</v>
      </c>
      <c r="O10" s="26">
        <v>33847</v>
      </c>
      <c r="P10" s="26">
        <v>-121840</v>
      </c>
      <c r="Q10" s="26">
        <v>-58741</v>
      </c>
      <c r="R10" s="26">
        <v>40568</v>
      </c>
      <c r="S10" s="26">
        <v>53117</v>
      </c>
      <c r="T10" s="26">
        <v>-5206</v>
      </c>
      <c r="U10" s="26">
        <v>88479</v>
      </c>
      <c r="V10" s="26">
        <v>671812</v>
      </c>
      <c r="W10" s="26">
        <v>750580</v>
      </c>
      <c r="X10" s="26">
        <v>-78768</v>
      </c>
      <c r="Y10" s="106">
        <v>-10.49</v>
      </c>
      <c r="Z10" s="121">
        <v>750580</v>
      </c>
    </row>
    <row r="11" spans="1:26" ht="13.5">
      <c r="A11" s="104" t="s">
        <v>79</v>
      </c>
      <c r="B11" s="102"/>
      <c r="C11" s="121">
        <v>708583</v>
      </c>
      <c r="D11" s="122">
        <v>1349929</v>
      </c>
      <c r="E11" s="26">
        <v>1349929</v>
      </c>
      <c r="F11" s="26">
        <v>67549</v>
      </c>
      <c r="G11" s="26">
        <v>514</v>
      </c>
      <c r="H11" s="26">
        <v>246</v>
      </c>
      <c r="I11" s="26">
        <v>68309</v>
      </c>
      <c r="J11" s="26">
        <v>15772</v>
      </c>
      <c r="K11" s="26">
        <v>16379</v>
      </c>
      <c r="L11" s="26">
        <v>16817</v>
      </c>
      <c r="M11" s="26">
        <v>48968</v>
      </c>
      <c r="N11" s="26">
        <v>10430</v>
      </c>
      <c r="O11" s="26">
        <v>3572</v>
      </c>
      <c r="P11" s="26">
        <v>3983</v>
      </c>
      <c r="Q11" s="26">
        <v>17985</v>
      </c>
      <c r="R11" s="26">
        <v>344</v>
      </c>
      <c r="S11" s="26">
        <v>1573</v>
      </c>
      <c r="T11" s="26">
        <v>1758</v>
      </c>
      <c r="U11" s="26">
        <v>3675</v>
      </c>
      <c r="V11" s="26">
        <v>138937</v>
      </c>
      <c r="W11" s="26">
        <v>1349929</v>
      </c>
      <c r="X11" s="26">
        <v>-1210992</v>
      </c>
      <c r="Y11" s="106">
        <v>-89.71</v>
      </c>
      <c r="Z11" s="121">
        <v>1349929</v>
      </c>
    </row>
    <row r="12" spans="1:26" ht="13.5">
      <c r="A12" s="104" t="s">
        <v>80</v>
      </c>
      <c r="B12" s="102"/>
      <c r="C12" s="121">
        <v>11378371</v>
      </c>
      <c r="D12" s="122">
        <v>9348961</v>
      </c>
      <c r="E12" s="26">
        <v>9348961</v>
      </c>
      <c r="F12" s="26">
        <v>107318</v>
      </c>
      <c r="G12" s="26">
        <v>77644</v>
      </c>
      <c r="H12" s="26">
        <v>68735</v>
      </c>
      <c r="I12" s="26">
        <v>253697</v>
      </c>
      <c r="J12" s="26">
        <v>47451</v>
      </c>
      <c r="K12" s="26">
        <v>785630</v>
      </c>
      <c r="L12" s="26">
        <v>650412</v>
      </c>
      <c r="M12" s="26">
        <v>1483493</v>
      </c>
      <c r="N12" s="26">
        <v>1930844</v>
      </c>
      <c r="O12" s="26">
        <v>61902</v>
      </c>
      <c r="P12" s="26">
        <v>75273</v>
      </c>
      <c r="Q12" s="26">
        <v>2068019</v>
      </c>
      <c r="R12" s="26">
        <v>2834259</v>
      </c>
      <c r="S12" s="26">
        <v>1691973</v>
      </c>
      <c r="T12" s="26">
        <v>744935</v>
      </c>
      <c r="U12" s="26">
        <v>5271167</v>
      </c>
      <c r="V12" s="26">
        <v>9076376</v>
      </c>
      <c r="W12" s="26">
        <v>9348961</v>
      </c>
      <c r="X12" s="26">
        <v>-272585</v>
      </c>
      <c r="Y12" s="106">
        <v>-2.92</v>
      </c>
      <c r="Z12" s="121">
        <v>9348961</v>
      </c>
    </row>
    <row r="13" spans="1:26" ht="13.5">
      <c r="A13" s="104" t="s">
        <v>81</v>
      </c>
      <c r="B13" s="102"/>
      <c r="C13" s="121">
        <v>5239394</v>
      </c>
      <c r="D13" s="122">
        <v>1217000</v>
      </c>
      <c r="E13" s="26">
        <v>1217000</v>
      </c>
      <c r="F13" s="26">
        <v>2072</v>
      </c>
      <c r="G13" s="26">
        <v>1990</v>
      </c>
      <c r="H13" s="26">
        <v>2068</v>
      </c>
      <c r="I13" s="26">
        <v>6130</v>
      </c>
      <c r="J13" s="26">
        <v>1996</v>
      </c>
      <c r="K13" s="26">
        <v>2142</v>
      </c>
      <c r="L13" s="26">
        <v>2183</v>
      </c>
      <c r="M13" s="26">
        <v>6321</v>
      </c>
      <c r="N13" s="26">
        <v>2003</v>
      </c>
      <c r="O13" s="26">
        <v>512006</v>
      </c>
      <c r="P13" s="26">
        <v>2009</v>
      </c>
      <c r="Q13" s="26">
        <v>516018</v>
      </c>
      <c r="R13" s="26">
        <v>2112</v>
      </c>
      <c r="S13" s="26">
        <v>2025</v>
      </c>
      <c r="T13" s="26">
        <v>2028</v>
      </c>
      <c r="U13" s="26">
        <v>6165</v>
      </c>
      <c r="V13" s="26">
        <v>534634</v>
      </c>
      <c r="W13" s="26">
        <v>1217000</v>
      </c>
      <c r="X13" s="26">
        <v>-682366</v>
      </c>
      <c r="Y13" s="106">
        <v>-56.07</v>
      </c>
      <c r="Z13" s="121">
        <v>1217000</v>
      </c>
    </row>
    <row r="14" spans="1:26" ht="13.5">
      <c r="A14" s="104" t="s">
        <v>82</v>
      </c>
      <c r="B14" s="102"/>
      <c r="C14" s="123"/>
      <c r="D14" s="124">
        <v>931000</v>
      </c>
      <c r="E14" s="125">
        <v>931000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>
        <v>249334</v>
      </c>
      <c r="T14" s="125"/>
      <c r="U14" s="125">
        <v>249334</v>
      </c>
      <c r="V14" s="125">
        <v>249334</v>
      </c>
      <c r="W14" s="125">
        <v>931000</v>
      </c>
      <c r="X14" s="125">
        <v>-681666</v>
      </c>
      <c r="Y14" s="107">
        <v>-73.22</v>
      </c>
      <c r="Z14" s="123">
        <v>931000</v>
      </c>
    </row>
    <row r="15" spans="1:26" ht="13.5">
      <c r="A15" s="101" t="s">
        <v>83</v>
      </c>
      <c r="B15" s="108"/>
      <c r="C15" s="119">
        <f aca="true" t="shared" si="2" ref="C15:X15">SUM(C16:C18)</f>
        <v>1128402</v>
      </c>
      <c r="D15" s="120">
        <f t="shared" si="2"/>
        <v>10189363</v>
      </c>
      <c r="E15" s="66">
        <f t="shared" si="2"/>
        <v>10189363</v>
      </c>
      <c r="F15" s="66">
        <f t="shared" si="2"/>
        <v>122181</v>
      </c>
      <c r="G15" s="66">
        <f t="shared" si="2"/>
        <v>56908</v>
      </c>
      <c r="H15" s="66">
        <f t="shared" si="2"/>
        <v>47172</v>
      </c>
      <c r="I15" s="66">
        <f t="shared" si="2"/>
        <v>226261</v>
      </c>
      <c r="J15" s="66">
        <f t="shared" si="2"/>
        <v>59582</v>
      </c>
      <c r="K15" s="66">
        <f t="shared" si="2"/>
        <v>69192</v>
      </c>
      <c r="L15" s="66">
        <f t="shared" si="2"/>
        <v>58011</v>
      </c>
      <c r="M15" s="66">
        <f t="shared" si="2"/>
        <v>186785</v>
      </c>
      <c r="N15" s="66">
        <f t="shared" si="2"/>
        <v>2034155</v>
      </c>
      <c r="O15" s="66">
        <f t="shared" si="2"/>
        <v>36308</v>
      </c>
      <c r="P15" s="66">
        <f t="shared" si="2"/>
        <v>42257</v>
      </c>
      <c r="Q15" s="66">
        <f t="shared" si="2"/>
        <v>2112720</v>
      </c>
      <c r="R15" s="66">
        <f t="shared" si="2"/>
        <v>43528</v>
      </c>
      <c r="S15" s="66">
        <f t="shared" si="2"/>
        <v>21075</v>
      </c>
      <c r="T15" s="66">
        <f t="shared" si="2"/>
        <v>93000</v>
      </c>
      <c r="U15" s="66">
        <f t="shared" si="2"/>
        <v>157603</v>
      </c>
      <c r="V15" s="66">
        <f t="shared" si="2"/>
        <v>2683369</v>
      </c>
      <c r="W15" s="66">
        <f t="shared" si="2"/>
        <v>10189363</v>
      </c>
      <c r="X15" s="66">
        <f t="shared" si="2"/>
        <v>-7505994</v>
      </c>
      <c r="Y15" s="103">
        <f>+IF(W15&lt;&gt;0,+(X15/W15)*100,0)</f>
        <v>-73.66499750769503</v>
      </c>
      <c r="Z15" s="119">
        <f>SUM(Z16:Z18)</f>
        <v>10189363</v>
      </c>
    </row>
    <row r="16" spans="1:26" ht="13.5">
      <c r="A16" s="104" t="s">
        <v>84</v>
      </c>
      <c r="B16" s="102"/>
      <c r="C16" s="121">
        <v>541443</v>
      </c>
      <c r="D16" s="122">
        <v>9603575</v>
      </c>
      <c r="E16" s="26">
        <v>9603575</v>
      </c>
      <c r="F16" s="26">
        <v>4992</v>
      </c>
      <c r="G16" s="26">
        <v>4376</v>
      </c>
      <c r="H16" s="26">
        <v>4612</v>
      </c>
      <c r="I16" s="26">
        <v>13980</v>
      </c>
      <c r="J16" s="26">
        <v>1562</v>
      </c>
      <c r="K16" s="26"/>
      <c r="L16" s="26">
        <v>4282</v>
      </c>
      <c r="M16" s="26">
        <v>5844</v>
      </c>
      <c r="N16" s="26">
        <v>2003081</v>
      </c>
      <c r="O16" s="26"/>
      <c r="P16" s="26"/>
      <c r="Q16" s="26">
        <v>2003081</v>
      </c>
      <c r="R16" s="26"/>
      <c r="S16" s="26">
        <v>712</v>
      </c>
      <c r="T16" s="26">
        <v>3049</v>
      </c>
      <c r="U16" s="26">
        <v>3761</v>
      </c>
      <c r="V16" s="26">
        <v>2026666</v>
      </c>
      <c r="W16" s="26">
        <v>9603575</v>
      </c>
      <c r="X16" s="26">
        <v>-7576909</v>
      </c>
      <c r="Y16" s="106">
        <v>-78.9</v>
      </c>
      <c r="Z16" s="121">
        <v>9603575</v>
      </c>
    </row>
    <row r="17" spans="1:26" ht="13.5">
      <c r="A17" s="104" t="s">
        <v>85</v>
      </c>
      <c r="B17" s="102"/>
      <c r="C17" s="121">
        <v>586959</v>
      </c>
      <c r="D17" s="122">
        <v>585788</v>
      </c>
      <c r="E17" s="26">
        <v>585788</v>
      </c>
      <c r="F17" s="26">
        <v>117189</v>
      </c>
      <c r="G17" s="26">
        <v>52532</v>
      </c>
      <c r="H17" s="26">
        <v>42560</v>
      </c>
      <c r="I17" s="26">
        <v>212281</v>
      </c>
      <c r="J17" s="26">
        <v>58020</v>
      </c>
      <c r="K17" s="26">
        <v>69192</v>
      </c>
      <c r="L17" s="26">
        <v>53729</v>
      </c>
      <c r="M17" s="26">
        <v>180941</v>
      </c>
      <c r="N17" s="26">
        <v>31074</v>
      </c>
      <c r="O17" s="26">
        <v>36308</v>
      </c>
      <c r="P17" s="26">
        <v>42257</v>
      </c>
      <c r="Q17" s="26">
        <v>109639</v>
      </c>
      <c r="R17" s="26">
        <v>43528</v>
      </c>
      <c r="S17" s="26">
        <v>20363</v>
      </c>
      <c r="T17" s="26">
        <v>89951</v>
      </c>
      <c r="U17" s="26">
        <v>153842</v>
      </c>
      <c r="V17" s="26">
        <v>656703</v>
      </c>
      <c r="W17" s="26">
        <v>585788</v>
      </c>
      <c r="X17" s="26">
        <v>70915</v>
      </c>
      <c r="Y17" s="106">
        <v>12.11</v>
      </c>
      <c r="Z17" s="121">
        <v>585788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94395247</v>
      </c>
      <c r="D19" s="120">
        <f t="shared" si="3"/>
        <v>87849698</v>
      </c>
      <c r="E19" s="66">
        <f t="shared" si="3"/>
        <v>87849698</v>
      </c>
      <c r="F19" s="66">
        <f t="shared" si="3"/>
        <v>12671111</v>
      </c>
      <c r="G19" s="66">
        <f t="shared" si="3"/>
        <v>6502311</v>
      </c>
      <c r="H19" s="66">
        <f t="shared" si="3"/>
        <v>5547553</v>
      </c>
      <c r="I19" s="66">
        <f t="shared" si="3"/>
        <v>24720975</v>
      </c>
      <c r="J19" s="66">
        <f t="shared" si="3"/>
        <v>6330887</v>
      </c>
      <c r="K19" s="66">
        <f t="shared" si="3"/>
        <v>5726837</v>
      </c>
      <c r="L19" s="66">
        <f t="shared" si="3"/>
        <v>10486323</v>
      </c>
      <c r="M19" s="66">
        <f t="shared" si="3"/>
        <v>22544047</v>
      </c>
      <c r="N19" s="66">
        <f t="shared" si="3"/>
        <v>6336278</v>
      </c>
      <c r="O19" s="66">
        <f t="shared" si="3"/>
        <v>6075566</v>
      </c>
      <c r="P19" s="66">
        <f t="shared" si="3"/>
        <v>9416050</v>
      </c>
      <c r="Q19" s="66">
        <f t="shared" si="3"/>
        <v>21827894</v>
      </c>
      <c r="R19" s="66">
        <f t="shared" si="3"/>
        <v>5690441</v>
      </c>
      <c r="S19" s="66">
        <f t="shared" si="3"/>
        <v>5802190</v>
      </c>
      <c r="T19" s="66">
        <f t="shared" si="3"/>
        <v>5955490</v>
      </c>
      <c r="U19" s="66">
        <f t="shared" si="3"/>
        <v>17448121</v>
      </c>
      <c r="V19" s="66">
        <f t="shared" si="3"/>
        <v>86541037</v>
      </c>
      <c r="W19" s="66">
        <f t="shared" si="3"/>
        <v>87849698</v>
      </c>
      <c r="X19" s="66">
        <f t="shared" si="3"/>
        <v>-1308661</v>
      </c>
      <c r="Y19" s="103">
        <f>+IF(W19&lt;&gt;0,+(X19/W19)*100,0)</f>
        <v>-1.4896590765741733</v>
      </c>
      <c r="Z19" s="119">
        <f>SUM(Z20:Z23)</f>
        <v>87849698</v>
      </c>
    </row>
    <row r="20" spans="1:26" ht="13.5">
      <c r="A20" s="104" t="s">
        <v>88</v>
      </c>
      <c r="B20" s="102"/>
      <c r="C20" s="121">
        <v>43372210</v>
      </c>
      <c r="D20" s="122">
        <v>45310195</v>
      </c>
      <c r="E20" s="26">
        <v>45310195</v>
      </c>
      <c r="F20" s="26">
        <v>5100001</v>
      </c>
      <c r="G20" s="26">
        <v>3777602</v>
      </c>
      <c r="H20" s="26">
        <v>2946788</v>
      </c>
      <c r="I20" s="26">
        <v>11824391</v>
      </c>
      <c r="J20" s="26">
        <v>3639060</v>
      </c>
      <c r="K20" s="26">
        <v>2949536</v>
      </c>
      <c r="L20" s="26">
        <v>3851959</v>
      </c>
      <c r="M20" s="26">
        <v>10440555</v>
      </c>
      <c r="N20" s="26">
        <v>3267743</v>
      </c>
      <c r="O20" s="26">
        <v>3207464</v>
      </c>
      <c r="P20" s="26">
        <v>3767468</v>
      </c>
      <c r="Q20" s="26">
        <v>10242675</v>
      </c>
      <c r="R20" s="26">
        <v>3017480</v>
      </c>
      <c r="S20" s="26">
        <v>3163499</v>
      </c>
      <c r="T20" s="26">
        <v>3932447</v>
      </c>
      <c r="U20" s="26">
        <v>10113426</v>
      </c>
      <c r="V20" s="26">
        <v>42621047</v>
      </c>
      <c r="W20" s="26">
        <v>45310195</v>
      </c>
      <c r="X20" s="26">
        <v>-2689148</v>
      </c>
      <c r="Y20" s="106">
        <v>-5.93</v>
      </c>
      <c r="Z20" s="121">
        <v>45310195</v>
      </c>
    </row>
    <row r="21" spans="1:26" ht="13.5">
      <c r="A21" s="104" t="s">
        <v>89</v>
      </c>
      <c r="B21" s="102"/>
      <c r="C21" s="121">
        <v>16432755</v>
      </c>
      <c r="D21" s="122">
        <v>15726931</v>
      </c>
      <c r="E21" s="26">
        <v>15726931</v>
      </c>
      <c r="F21" s="26">
        <v>2087567</v>
      </c>
      <c r="G21" s="26">
        <v>1298792</v>
      </c>
      <c r="H21" s="26">
        <v>1170120</v>
      </c>
      <c r="I21" s="26">
        <v>4556479</v>
      </c>
      <c r="J21" s="26">
        <v>1262049</v>
      </c>
      <c r="K21" s="26">
        <v>1331268</v>
      </c>
      <c r="L21" s="26">
        <v>1942965</v>
      </c>
      <c r="M21" s="26">
        <v>4536282</v>
      </c>
      <c r="N21" s="26">
        <v>1618246</v>
      </c>
      <c r="O21" s="26">
        <v>1422308</v>
      </c>
      <c r="P21" s="26">
        <v>1761063</v>
      </c>
      <c r="Q21" s="26">
        <v>4801617</v>
      </c>
      <c r="R21" s="26">
        <v>1196170</v>
      </c>
      <c r="S21" s="26">
        <v>1183929</v>
      </c>
      <c r="T21" s="26">
        <v>517921</v>
      </c>
      <c r="U21" s="26">
        <v>2898020</v>
      </c>
      <c r="V21" s="26">
        <v>16792398</v>
      </c>
      <c r="W21" s="26">
        <v>15726931</v>
      </c>
      <c r="X21" s="26">
        <v>1065467</v>
      </c>
      <c r="Y21" s="106">
        <v>6.77</v>
      </c>
      <c r="Z21" s="121">
        <v>15726931</v>
      </c>
    </row>
    <row r="22" spans="1:26" ht="13.5">
      <c r="A22" s="104" t="s">
        <v>90</v>
      </c>
      <c r="B22" s="102"/>
      <c r="C22" s="123">
        <v>25002500</v>
      </c>
      <c r="D22" s="124">
        <v>16746434</v>
      </c>
      <c r="E22" s="125">
        <v>16746434</v>
      </c>
      <c r="F22" s="125">
        <v>3400422</v>
      </c>
      <c r="G22" s="125">
        <v>899870</v>
      </c>
      <c r="H22" s="125">
        <v>903284</v>
      </c>
      <c r="I22" s="125">
        <v>5203576</v>
      </c>
      <c r="J22" s="125">
        <v>902433</v>
      </c>
      <c r="K22" s="125">
        <v>911977</v>
      </c>
      <c r="L22" s="125">
        <v>2911606</v>
      </c>
      <c r="M22" s="125">
        <v>4726016</v>
      </c>
      <c r="N22" s="125">
        <v>914511</v>
      </c>
      <c r="O22" s="125">
        <v>910213</v>
      </c>
      <c r="P22" s="125">
        <v>2415538</v>
      </c>
      <c r="Q22" s="125">
        <v>4240262</v>
      </c>
      <c r="R22" s="125">
        <v>940175</v>
      </c>
      <c r="S22" s="125">
        <v>917657</v>
      </c>
      <c r="T22" s="125">
        <v>912545</v>
      </c>
      <c r="U22" s="125">
        <v>2770377</v>
      </c>
      <c r="V22" s="125">
        <v>16940231</v>
      </c>
      <c r="W22" s="125">
        <v>16746434</v>
      </c>
      <c r="X22" s="125">
        <v>193797</v>
      </c>
      <c r="Y22" s="107">
        <v>1.16</v>
      </c>
      <c r="Z22" s="123">
        <v>16746434</v>
      </c>
    </row>
    <row r="23" spans="1:26" ht="13.5">
      <c r="A23" s="104" t="s">
        <v>91</v>
      </c>
      <c r="B23" s="102"/>
      <c r="C23" s="121">
        <v>9587782</v>
      </c>
      <c r="D23" s="122">
        <v>10066138</v>
      </c>
      <c r="E23" s="26">
        <v>10066138</v>
      </c>
      <c r="F23" s="26">
        <v>2083121</v>
      </c>
      <c r="G23" s="26">
        <v>526047</v>
      </c>
      <c r="H23" s="26">
        <v>527361</v>
      </c>
      <c r="I23" s="26">
        <v>3136529</v>
      </c>
      <c r="J23" s="26">
        <v>527345</v>
      </c>
      <c r="K23" s="26">
        <v>534056</v>
      </c>
      <c r="L23" s="26">
        <v>1779793</v>
      </c>
      <c r="M23" s="26">
        <v>2841194</v>
      </c>
      <c r="N23" s="26">
        <v>535778</v>
      </c>
      <c r="O23" s="26">
        <v>535581</v>
      </c>
      <c r="P23" s="26">
        <v>1471981</v>
      </c>
      <c r="Q23" s="26">
        <v>2543340</v>
      </c>
      <c r="R23" s="26">
        <v>536616</v>
      </c>
      <c r="S23" s="26">
        <v>537105</v>
      </c>
      <c r="T23" s="26">
        <v>592577</v>
      </c>
      <c r="U23" s="26">
        <v>1666298</v>
      </c>
      <c r="V23" s="26">
        <v>10187361</v>
      </c>
      <c r="W23" s="26">
        <v>10066138</v>
      </c>
      <c r="X23" s="26">
        <v>121223</v>
      </c>
      <c r="Y23" s="106">
        <v>1.2</v>
      </c>
      <c r="Z23" s="121">
        <v>10066138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139535317</v>
      </c>
      <c r="D25" s="139">
        <f t="shared" si="4"/>
        <v>144258918</v>
      </c>
      <c r="E25" s="39">
        <f t="shared" si="4"/>
        <v>144258918</v>
      </c>
      <c r="F25" s="39">
        <f t="shared" si="4"/>
        <v>23339370</v>
      </c>
      <c r="G25" s="39">
        <f t="shared" si="4"/>
        <v>7669053</v>
      </c>
      <c r="H25" s="39">
        <f t="shared" si="4"/>
        <v>6523843</v>
      </c>
      <c r="I25" s="39">
        <f t="shared" si="4"/>
        <v>37532266</v>
      </c>
      <c r="J25" s="39">
        <f t="shared" si="4"/>
        <v>7795969</v>
      </c>
      <c r="K25" s="39">
        <f t="shared" si="4"/>
        <v>7728273</v>
      </c>
      <c r="L25" s="39">
        <f t="shared" si="4"/>
        <v>16574964</v>
      </c>
      <c r="M25" s="39">
        <f t="shared" si="4"/>
        <v>32099206</v>
      </c>
      <c r="N25" s="39">
        <f t="shared" si="4"/>
        <v>11182249</v>
      </c>
      <c r="O25" s="39">
        <f t="shared" si="4"/>
        <v>8306340</v>
      </c>
      <c r="P25" s="39">
        <f t="shared" si="4"/>
        <v>13709239</v>
      </c>
      <c r="Q25" s="39">
        <f t="shared" si="4"/>
        <v>33197828</v>
      </c>
      <c r="R25" s="39">
        <f t="shared" si="4"/>
        <v>9595674</v>
      </c>
      <c r="S25" s="39">
        <f t="shared" si="4"/>
        <v>8705884</v>
      </c>
      <c r="T25" s="39">
        <f t="shared" si="4"/>
        <v>8204842</v>
      </c>
      <c r="U25" s="39">
        <f t="shared" si="4"/>
        <v>26506400</v>
      </c>
      <c r="V25" s="39">
        <f t="shared" si="4"/>
        <v>129335700</v>
      </c>
      <c r="W25" s="39">
        <f t="shared" si="4"/>
        <v>144258918</v>
      </c>
      <c r="X25" s="39">
        <f t="shared" si="4"/>
        <v>-14923218</v>
      </c>
      <c r="Y25" s="140">
        <f>+IF(W25&lt;&gt;0,+(X25/W25)*100,0)</f>
        <v>-10.344745549803722</v>
      </c>
      <c r="Z25" s="138">
        <f>+Z5+Z9+Z15+Z19+Z24</f>
        <v>144258918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29875057</v>
      </c>
      <c r="D28" s="120">
        <f t="shared" si="5"/>
        <v>32850848</v>
      </c>
      <c r="E28" s="66">
        <f t="shared" si="5"/>
        <v>32850848</v>
      </c>
      <c r="F28" s="66">
        <f t="shared" si="5"/>
        <v>1733424</v>
      </c>
      <c r="G28" s="66">
        <f t="shared" si="5"/>
        <v>1725637</v>
      </c>
      <c r="H28" s="66">
        <f t="shared" si="5"/>
        <v>2499811</v>
      </c>
      <c r="I28" s="66">
        <f t="shared" si="5"/>
        <v>5958872</v>
      </c>
      <c r="J28" s="66">
        <f t="shared" si="5"/>
        <v>2251953</v>
      </c>
      <c r="K28" s="66">
        <f t="shared" si="5"/>
        <v>2270240</v>
      </c>
      <c r="L28" s="66">
        <f t="shared" si="5"/>
        <v>2276402</v>
      </c>
      <c r="M28" s="66">
        <f t="shared" si="5"/>
        <v>6798595</v>
      </c>
      <c r="N28" s="66">
        <f t="shared" si="5"/>
        <v>2281096</v>
      </c>
      <c r="O28" s="66">
        <f t="shared" si="5"/>
        <v>2058443</v>
      </c>
      <c r="P28" s="66">
        <f t="shared" si="5"/>
        <v>2186516</v>
      </c>
      <c r="Q28" s="66">
        <f t="shared" si="5"/>
        <v>6526055</v>
      </c>
      <c r="R28" s="66">
        <f t="shared" si="5"/>
        <v>1982528</v>
      </c>
      <c r="S28" s="66">
        <f t="shared" si="5"/>
        <v>2356196</v>
      </c>
      <c r="T28" s="66">
        <f t="shared" si="5"/>
        <v>2736987</v>
      </c>
      <c r="U28" s="66">
        <f t="shared" si="5"/>
        <v>7075711</v>
      </c>
      <c r="V28" s="66">
        <f t="shared" si="5"/>
        <v>26359233</v>
      </c>
      <c r="W28" s="66">
        <f t="shared" si="5"/>
        <v>32850848</v>
      </c>
      <c r="X28" s="66">
        <f t="shared" si="5"/>
        <v>-6491615</v>
      </c>
      <c r="Y28" s="103">
        <f>+IF(W28&lt;&gt;0,+(X28/W28)*100,0)</f>
        <v>-19.760874970411724</v>
      </c>
      <c r="Z28" s="119">
        <f>SUM(Z29:Z31)</f>
        <v>32850848</v>
      </c>
    </row>
    <row r="29" spans="1:26" ht="13.5">
      <c r="A29" s="104" t="s">
        <v>74</v>
      </c>
      <c r="B29" s="102"/>
      <c r="C29" s="121">
        <v>13301655</v>
      </c>
      <c r="D29" s="122">
        <v>9278697</v>
      </c>
      <c r="E29" s="26">
        <v>9278697</v>
      </c>
      <c r="F29" s="26">
        <v>576452</v>
      </c>
      <c r="G29" s="26">
        <v>485126</v>
      </c>
      <c r="H29" s="26">
        <v>746507</v>
      </c>
      <c r="I29" s="26">
        <v>1808085</v>
      </c>
      <c r="J29" s="26">
        <v>539485</v>
      </c>
      <c r="K29" s="26">
        <v>740621</v>
      </c>
      <c r="L29" s="26">
        <v>636250</v>
      </c>
      <c r="M29" s="26">
        <v>1916356</v>
      </c>
      <c r="N29" s="26">
        <v>777344</v>
      </c>
      <c r="O29" s="26">
        <v>648192</v>
      </c>
      <c r="P29" s="26">
        <v>787616</v>
      </c>
      <c r="Q29" s="26">
        <v>2213152</v>
      </c>
      <c r="R29" s="26">
        <v>511196</v>
      </c>
      <c r="S29" s="26">
        <v>600958</v>
      </c>
      <c r="T29" s="26">
        <v>667551</v>
      </c>
      <c r="U29" s="26">
        <v>1779705</v>
      </c>
      <c r="V29" s="26">
        <v>7717298</v>
      </c>
      <c r="W29" s="26">
        <v>9278697</v>
      </c>
      <c r="X29" s="26">
        <v>-1561399</v>
      </c>
      <c r="Y29" s="106">
        <v>-16.83</v>
      </c>
      <c r="Z29" s="121">
        <v>9278697</v>
      </c>
    </row>
    <row r="30" spans="1:26" ht="13.5">
      <c r="A30" s="104" t="s">
        <v>75</v>
      </c>
      <c r="B30" s="102"/>
      <c r="C30" s="123">
        <v>16573402</v>
      </c>
      <c r="D30" s="124">
        <v>13687505</v>
      </c>
      <c r="E30" s="125">
        <v>13687505</v>
      </c>
      <c r="F30" s="125">
        <v>1156972</v>
      </c>
      <c r="G30" s="125">
        <v>1240511</v>
      </c>
      <c r="H30" s="125">
        <v>1753304</v>
      </c>
      <c r="I30" s="125">
        <v>4150787</v>
      </c>
      <c r="J30" s="125">
        <v>1712468</v>
      </c>
      <c r="K30" s="125">
        <v>1529619</v>
      </c>
      <c r="L30" s="125">
        <v>1640152</v>
      </c>
      <c r="M30" s="125">
        <v>4882239</v>
      </c>
      <c r="N30" s="125">
        <v>1503752</v>
      </c>
      <c r="O30" s="125">
        <v>1410251</v>
      </c>
      <c r="P30" s="125">
        <v>1398900</v>
      </c>
      <c r="Q30" s="125">
        <v>4312903</v>
      </c>
      <c r="R30" s="125">
        <v>1471332</v>
      </c>
      <c r="S30" s="125">
        <v>1755238</v>
      </c>
      <c r="T30" s="125">
        <v>2069436</v>
      </c>
      <c r="U30" s="125">
        <v>5296006</v>
      </c>
      <c r="V30" s="125">
        <v>18641935</v>
      </c>
      <c r="W30" s="125">
        <v>13687505</v>
      </c>
      <c r="X30" s="125">
        <v>4954430</v>
      </c>
      <c r="Y30" s="107">
        <v>36.2</v>
      </c>
      <c r="Z30" s="123">
        <v>13687505</v>
      </c>
    </row>
    <row r="31" spans="1:26" ht="13.5">
      <c r="A31" s="104" t="s">
        <v>76</v>
      </c>
      <c r="B31" s="102"/>
      <c r="C31" s="121"/>
      <c r="D31" s="122">
        <v>9884646</v>
      </c>
      <c r="E31" s="26">
        <v>9884646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9884646</v>
      </c>
      <c r="X31" s="26">
        <v>-9884646</v>
      </c>
      <c r="Y31" s="106">
        <v>-100</v>
      </c>
      <c r="Z31" s="121">
        <v>9884646</v>
      </c>
    </row>
    <row r="32" spans="1:26" ht="13.5">
      <c r="A32" s="101" t="s">
        <v>77</v>
      </c>
      <c r="B32" s="102"/>
      <c r="C32" s="119">
        <f aca="true" t="shared" si="6" ref="C32:X32">SUM(C33:C37)</f>
        <v>24713778</v>
      </c>
      <c r="D32" s="120">
        <f t="shared" si="6"/>
        <v>21916134</v>
      </c>
      <c r="E32" s="66">
        <f t="shared" si="6"/>
        <v>21916134</v>
      </c>
      <c r="F32" s="66">
        <f t="shared" si="6"/>
        <v>2017533</v>
      </c>
      <c r="G32" s="66">
        <f t="shared" si="6"/>
        <v>1554317</v>
      </c>
      <c r="H32" s="66">
        <f t="shared" si="6"/>
        <v>1760278</v>
      </c>
      <c r="I32" s="66">
        <f t="shared" si="6"/>
        <v>5332128</v>
      </c>
      <c r="J32" s="66">
        <f t="shared" si="6"/>
        <v>1577805</v>
      </c>
      <c r="K32" s="66">
        <f t="shared" si="6"/>
        <v>2235501</v>
      </c>
      <c r="L32" s="66">
        <f t="shared" si="6"/>
        <v>1695002</v>
      </c>
      <c r="M32" s="66">
        <f t="shared" si="6"/>
        <v>5508308</v>
      </c>
      <c r="N32" s="66">
        <f t="shared" si="6"/>
        <v>1831063</v>
      </c>
      <c r="O32" s="66">
        <f t="shared" si="6"/>
        <v>2000038</v>
      </c>
      <c r="P32" s="66">
        <f t="shared" si="6"/>
        <v>1655233</v>
      </c>
      <c r="Q32" s="66">
        <f t="shared" si="6"/>
        <v>5486334</v>
      </c>
      <c r="R32" s="66">
        <f t="shared" si="6"/>
        <v>1295534</v>
      </c>
      <c r="S32" s="66">
        <f t="shared" si="6"/>
        <v>1542198</v>
      </c>
      <c r="T32" s="66">
        <f t="shared" si="6"/>
        <v>1606787</v>
      </c>
      <c r="U32" s="66">
        <f t="shared" si="6"/>
        <v>4444519</v>
      </c>
      <c r="V32" s="66">
        <f t="shared" si="6"/>
        <v>20771289</v>
      </c>
      <c r="W32" s="66">
        <f t="shared" si="6"/>
        <v>21916134</v>
      </c>
      <c r="X32" s="66">
        <f t="shared" si="6"/>
        <v>-1144845</v>
      </c>
      <c r="Y32" s="103">
        <f>+IF(W32&lt;&gt;0,+(X32/W32)*100,0)</f>
        <v>-5.22375433550461</v>
      </c>
      <c r="Z32" s="119">
        <f>SUM(Z33:Z37)</f>
        <v>21916134</v>
      </c>
    </row>
    <row r="33" spans="1:26" ht="13.5">
      <c r="A33" s="104" t="s">
        <v>78</v>
      </c>
      <c r="B33" s="102"/>
      <c r="C33" s="121">
        <v>4534165</v>
      </c>
      <c r="D33" s="122">
        <v>5733441</v>
      </c>
      <c r="E33" s="26">
        <v>5733441</v>
      </c>
      <c r="F33" s="26">
        <v>352687</v>
      </c>
      <c r="G33" s="26">
        <v>362350</v>
      </c>
      <c r="H33" s="26">
        <v>401557</v>
      </c>
      <c r="I33" s="26">
        <v>1116594</v>
      </c>
      <c r="J33" s="26">
        <v>334885</v>
      </c>
      <c r="K33" s="26">
        <v>369473</v>
      </c>
      <c r="L33" s="26">
        <v>372586</v>
      </c>
      <c r="M33" s="26">
        <v>1076944</v>
      </c>
      <c r="N33" s="26">
        <v>286668</v>
      </c>
      <c r="O33" s="26">
        <v>317868</v>
      </c>
      <c r="P33" s="26">
        <v>312359</v>
      </c>
      <c r="Q33" s="26">
        <v>916895</v>
      </c>
      <c r="R33" s="26">
        <v>339905</v>
      </c>
      <c r="S33" s="26">
        <v>338498</v>
      </c>
      <c r="T33" s="26">
        <v>310946</v>
      </c>
      <c r="U33" s="26">
        <v>989349</v>
      </c>
      <c r="V33" s="26">
        <v>4099782</v>
      </c>
      <c r="W33" s="26">
        <v>5733441</v>
      </c>
      <c r="X33" s="26">
        <v>-1633659</v>
      </c>
      <c r="Y33" s="106">
        <v>-28.49</v>
      </c>
      <c r="Z33" s="121">
        <v>5733441</v>
      </c>
    </row>
    <row r="34" spans="1:26" ht="13.5">
      <c r="A34" s="104" t="s">
        <v>79</v>
      </c>
      <c r="B34" s="102"/>
      <c r="C34" s="121">
        <v>3256105</v>
      </c>
      <c r="D34" s="122">
        <v>4765480</v>
      </c>
      <c r="E34" s="26">
        <v>4765480</v>
      </c>
      <c r="F34" s="26">
        <v>512195</v>
      </c>
      <c r="G34" s="26">
        <v>501392</v>
      </c>
      <c r="H34" s="26">
        <v>252181</v>
      </c>
      <c r="I34" s="26">
        <v>1265768</v>
      </c>
      <c r="J34" s="26">
        <v>246027</v>
      </c>
      <c r="K34" s="26">
        <v>477837</v>
      </c>
      <c r="L34" s="26">
        <v>233303</v>
      </c>
      <c r="M34" s="26">
        <v>957167</v>
      </c>
      <c r="N34" s="26">
        <v>191689</v>
      </c>
      <c r="O34" s="26">
        <v>288018</v>
      </c>
      <c r="P34" s="26">
        <v>263499</v>
      </c>
      <c r="Q34" s="26">
        <v>743206</v>
      </c>
      <c r="R34" s="26">
        <v>194928</v>
      </c>
      <c r="S34" s="26">
        <v>178579</v>
      </c>
      <c r="T34" s="26">
        <v>204244</v>
      </c>
      <c r="U34" s="26">
        <v>577751</v>
      </c>
      <c r="V34" s="26">
        <v>3543892</v>
      </c>
      <c r="W34" s="26">
        <v>4765480</v>
      </c>
      <c r="X34" s="26">
        <v>-1221588</v>
      </c>
      <c r="Y34" s="106">
        <v>-25.63</v>
      </c>
      <c r="Z34" s="121">
        <v>4765480</v>
      </c>
    </row>
    <row r="35" spans="1:26" ht="13.5">
      <c r="A35" s="104" t="s">
        <v>80</v>
      </c>
      <c r="B35" s="102"/>
      <c r="C35" s="121">
        <v>9583540</v>
      </c>
      <c r="D35" s="122">
        <v>8032795</v>
      </c>
      <c r="E35" s="26">
        <v>8032795</v>
      </c>
      <c r="F35" s="26">
        <v>739561</v>
      </c>
      <c r="G35" s="26">
        <v>524208</v>
      </c>
      <c r="H35" s="26">
        <v>806763</v>
      </c>
      <c r="I35" s="26">
        <v>2070532</v>
      </c>
      <c r="J35" s="26">
        <v>617295</v>
      </c>
      <c r="K35" s="26">
        <v>837944</v>
      </c>
      <c r="L35" s="26">
        <v>746834</v>
      </c>
      <c r="M35" s="26">
        <v>2202073</v>
      </c>
      <c r="N35" s="26">
        <v>755343</v>
      </c>
      <c r="O35" s="26">
        <v>935314</v>
      </c>
      <c r="P35" s="26">
        <v>869149</v>
      </c>
      <c r="Q35" s="26">
        <v>2559806</v>
      </c>
      <c r="R35" s="26">
        <v>567308</v>
      </c>
      <c r="S35" s="26">
        <v>720318</v>
      </c>
      <c r="T35" s="26">
        <v>905289</v>
      </c>
      <c r="U35" s="26">
        <v>2192915</v>
      </c>
      <c r="V35" s="26">
        <v>9025326</v>
      </c>
      <c r="W35" s="26">
        <v>8032795</v>
      </c>
      <c r="X35" s="26">
        <v>992531</v>
      </c>
      <c r="Y35" s="106">
        <v>12.36</v>
      </c>
      <c r="Z35" s="121">
        <v>8032795</v>
      </c>
    </row>
    <row r="36" spans="1:26" ht="13.5">
      <c r="A36" s="104" t="s">
        <v>81</v>
      </c>
      <c r="B36" s="102"/>
      <c r="C36" s="121">
        <v>7009121</v>
      </c>
      <c r="D36" s="122">
        <v>3033932</v>
      </c>
      <c r="E36" s="26">
        <v>3033932</v>
      </c>
      <c r="F36" s="26">
        <v>376454</v>
      </c>
      <c r="G36" s="26">
        <v>148347</v>
      </c>
      <c r="H36" s="26">
        <v>268419</v>
      </c>
      <c r="I36" s="26">
        <v>793220</v>
      </c>
      <c r="J36" s="26">
        <v>290354</v>
      </c>
      <c r="K36" s="26">
        <v>440115</v>
      </c>
      <c r="L36" s="26">
        <v>321400</v>
      </c>
      <c r="M36" s="26">
        <v>1051869</v>
      </c>
      <c r="N36" s="26">
        <v>576328</v>
      </c>
      <c r="O36" s="26">
        <v>440019</v>
      </c>
      <c r="P36" s="26">
        <v>192345</v>
      </c>
      <c r="Q36" s="26">
        <v>1208692</v>
      </c>
      <c r="R36" s="26">
        <v>169973</v>
      </c>
      <c r="S36" s="26">
        <v>266126</v>
      </c>
      <c r="T36" s="26">
        <v>157705</v>
      </c>
      <c r="U36" s="26">
        <v>593804</v>
      </c>
      <c r="V36" s="26">
        <v>3647585</v>
      </c>
      <c r="W36" s="26">
        <v>3033932</v>
      </c>
      <c r="X36" s="26">
        <v>613653</v>
      </c>
      <c r="Y36" s="106">
        <v>20.23</v>
      </c>
      <c r="Z36" s="121">
        <v>3033932</v>
      </c>
    </row>
    <row r="37" spans="1:26" ht="13.5">
      <c r="A37" s="104" t="s">
        <v>82</v>
      </c>
      <c r="B37" s="102"/>
      <c r="C37" s="123">
        <v>330847</v>
      </c>
      <c r="D37" s="124">
        <v>350486</v>
      </c>
      <c r="E37" s="125">
        <v>350486</v>
      </c>
      <c r="F37" s="125">
        <v>36636</v>
      </c>
      <c r="G37" s="125">
        <v>18020</v>
      </c>
      <c r="H37" s="125">
        <v>31358</v>
      </c>
      <c r="I37" s="125">
        <v>86014</v>
      </c>
      <c r="J37" s="125">
        <v>89244</v>
      </c>
      <c r="K37" s="125">
        <v>110132</v>
      </c>
      <c r="L37" s="125">
        <v>20879</v>
      </c>
      <c r="M37" s="125">
        <v>220255</v>
      </c>
      <c r="N37" s="125">
        <v>21035</v>
      </c>
      <c r="O37" s="125">
        <v>18819</v>
      </c>
      <c r="P37" s="125">
        <v>17881</v>
      </c>
      <c r="Q37" s="125">
        <v>57735</v>
      </c>
      <c r="R37" s="125">
        <v>23420</v>
      </c>
      <c r="S37" s="125">
        <v>38677</v>
      </c>
      <c r="T37" s="125">
        <v>28603</v>
      </c>
      <c r="U37" s="125">
        <v>90700</v>
      </c>
      <c r="V37" s="125">
        <v>454704</v>
      </c>
      <c r="W37" s="125">
        <v>350486</v>
      </c>
      <c r="X37" s="125">
        <v>104218</v>
      </c>
      <c r="Y37" s="107">
        <v>29.74</v>
      </c>
      <c r="Z37" s="123">
        <v>350486</v>
      </c>
    </row>
    <row r="38" spans="1:26" ht="13.5">
      <c r="A38" s="101" t="s">
        <v>83</v>
      </c>
      <c r="B38" s="108"/>
      <c r="C38" s="119">
        <f aca="true" t="shared" si="7" ref="C38:X38">SUM(C39:C41)</f>
        <v>16881216</v>
      </c>
      <c r="D38" s="120">
        <f t="shared" si="7"/>
        <v>33202927</v>
      </c>
      <c r="E38" s="66">
        <f t="shared" si="7"/>
        <v>33202927</v>
      </c>
      <c r="F38" s="66">
        <f t="shared" si="7"/>
        <v>2167895</v>
      </c>
      <c r="G38" s="66">
        <f t="shared" si="7"/>
        <v>1419726</v>
      </c>
      <c r="H38" s="66">
        <f t="shared" si="7"/>
        <v>1579894</v>
      </c>
      <c r="I38" s="66">
        <f t="shared" si="7"/>
        <v>5167515</v>
      </c>
      <c r="J38" s="66">
        <f t="shared" si="7"/>
        <v>1609018</v>
      </c>
      <c r="K38" s="66">
        <f t="shared" si="7"/>
        <v>1497518</v>
      </c>
      <c r="L38" s="66">
        <f t="shared" si="7"/>
        <v>1704274</v>
      </c>
      <c r="M38" s="66">
        <f t="shared" si="7"/>
        <v>4810810</v>
      </c>
      <c r="N38" s="66">
        <f t="shared" si="7"/>
        <v>2275036</v>
      </c>
      <c r="O38" s="66">
        <f t="shared" si="7"/>
        <v>2107669</v>
      </c>
      <c r="P38" s="66">
        <f t="shared" si="7"/>
        <v>3430230</v>
      </c>
      <c r="Q38" s="66">
        <f t="shared" si="7"/>
        <v>7812935</v>
      </c>
      <c r="R38" s="66">
        <f t="shared" si="7"/>
        <v>1144663</v>
      </c>
      <c r="S38" s="66">
        <f t="shared" si="7"/>
        <v>2919880</v>
      </c>
      <c r="T38" s="66">
        <f t="shared" si="7"/>
        <v>5087299</v>
      </c>
      <c r="U38" s="66">
        <f t="shared" si="7"/>
        <v>9151842</v>
      </c>
      <c r="V38" s="66">
        <f t="shared" si="7"/>
        <v>26943102</v>
      </c>
      <c r="W38" s="66">
        <f t="shared" si="7"/>
        <v>33202927</v>
      </c>
      <c r="X38" s="66">
        <f t="shared" si="7"/>
        <v>-6259825</v>
      </c>
      <c r="Y38" s="103">
        <f>+IF(W38&lt;&gt;0,+(X38/W38)*100,0)</f>
        <v>-18.853232427370035</v>
      </c>
      <c r="Z38" s="119">
        <f>SUM(Z39:Z41)</f>
        <v>33202927</v>
      </c>
    </row>
    <row r="39" spans="1:26" ht="13.5">
      <c r="A39" s="104" t="s">
        <v>84</v>
      </c>
      <c r="B39" s="102"/>
      <c r="C39" s="121">
        <v>4987726</v>
      </c>
      <c r="D39" s="122">
        <v>16341492</v>
      </c>
      <c r="E39" s="26">
        <v>16341492</v>
      </c>
      <c r="F39" s="26">
        <v>1429989</v>
      </c>
      <c r="G39" s="26">
        <v>590871</v>
      </c>
      <c r="H39" s="26">
        <v>698785</v>
      </c>
      <c r="I39" s="26">
        <v>2719645</v>
      </c>
      <c r="J39" s="26">
        <v>664161</v>
      </c>
      <c r="K39" s="26">
        <v>609929</v>
      </c>
      <c r="L39" s="26">
        <v>510434</v>
      </c>
      <c r="M39" s="26">
        <v>1784524</v>
      </c>
      <c r="N39" s="26">
        <v>1139909</v>
      </c>
      <c r="O39" s="26">
        <v>998977</v>
      </c>
      <c r="P39" s="26">
        <v>2545246</v>
      </c>
      <c r="Q39" s="26">
        <v>4684132</v>
      </c>
      <c r="R39" s="26">
        <v>418843</v>
      </c>
      <c r="S39" s="26">
        <v>2229409</v>
      </c>
      <c r="T39" s="26">
        <v>4228919</v>
      </c>
      <c r="U39" s="26">
        <v>6877171</v>
      </c>
      <c r="V39" s="26">
        <v>16065472</v>
      </c>
      <c r="W39" s="26">
        <v>16341492</v>
      </c>
      <c r="X39" s="26">
        <v>-276020</v>
      </c>
      <c r="Y39" s="106">
        <v>-1.69</v>
      </c>
      <c r="Z39" s="121">
        <v>16341492</v>
      </c>
    </row>
    <row r="40" spans="1:26" ht="13.5">
      <c r="A40" s="104" t="s">
        <v>85</v>
      </c>
      <c r="B40" s="102"/>
      <c r="C40" s="121">
        <v>11893490</v>
      </c>
      <c r="D40" s="122">
        <v>16861435</v>
      </c>
      <c r="E40" s="26">
        <v>16861435</v>
      </c>
      <c r="F40" s="26">
        <v>737906</v>
      </c>
      <c r="G40" s="26">
        <v>828855</v>
      </c>
      <c r="H40" s="26">
        <v>881109</v>
      </c>
      <c r="I40" s="26">
        <v>2447870</v>
      </c>
      <c r="J40" s="26">
        <v>944857</v>
      </c>
      <c r="K40" s="26">
        <v>887589</v>
      </c>
      <c r="L40" s="26">
        <v>1193840</v>
      </c>
      <c r="M40" s="26">
        <v>3026286</v>
      </c>
      <c r="N40" s="26">
        <v>1135127</v>
      </c>
      <c r="O40" s="26">
        <v>1108692</v>
      </c>
      <c r="P40" s="26">
        <v>884984</v>
      </c>
      <c r="Q40" s="26">
        <v>3128803</v>
      </c>
      <c r="R40" s="26">
        <v>725820</v>
      </c>
      <c r="S40" s="26">
        <v>690471</v>
      </c>
      <c r="T40" s="26">
        <v>858380</v>
      </c>
      <c r="U40" s="26">
        <v>2274671</v>
      </c>
      <c r="V40" s="26">
        <v>10877630</v>
      </c>
      <c r="W40" s="26">
        <v>16861435</v>
      </c>
      <c r="X40" s="26">
        <v>-5983805</v>
      </c>
      <c r="Y40" s="106">
        <v>-35.49</v>
      </c>
      <c r="Z40" s="121">
        <v>16861435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63702299</v>
      </c>
      <c r="D42" s="120">
        <f t="shared" si="8"/>
        <v>69362367</v>
      </c>
      <c r="E42" s="66">
        <f t="shared" si="8"/>
        <v>69362367</v>
      </c>
      <c r="F42" s="66">
        <f t="shared" si="8"/>
        <v>4529375</v>
      </c>
      <c r="G42" s="66">
        <f t="shared" si="8"/>
        <v>4898919</v>
      </c>
      <c r="H42" s="66">
        <f t="shared" si="8"/>
        <v>4285064</v>
      </c>
      <c r="I42" s="66">
        <f t="shared" si="8"/>
        <v>13713358</v>
      </c>
      <c r="J42" s="66">
        <f t="shared" si="8"/>
        <v>4444080</v>
      </c>
      <c r="K42" s="66">
        <f t="shared" si="8"/>
        <v>4516879</v>
      </c>
      <c r="L42" s="66">
        <f t="shared" si="8"/>
        <v>3885941</v>
      </c>
      <c r="M42" s="66">
        <f t="shared" si="8"/>
        <v>12846900</v>
      </c>
      <c r="N42" s="66">
        <f t="shared" si="8"/>
        <v>3919458</v>
      </c>
      <c r="O42" s="66">
        <f t="shared" si="8"/>
        <v>3587039</v>
      </c>
      <c r="P42" s="66">
        <f t="shared" si="8"/>
        <v>3764717</v>
      </c>
      <c r="Q42" s="66">
        <f t="shared" si="8"/>
        <v>11271214</v>
      </c>
      <c r="R42" s="66">
        <f t="shared" si="8"/>
        <v>3441101</v>
      </c>
      <c r="S42" s="66">
        <f t="shared" si="8"/>
        <v>4345368</v>
      </c>
      <c r="T42" s="66">
        <f t="shared" si="8"/>
        <v>7126974</v>
      </c>
      <c r="U42" s="66">
        <f t="shared" si="8"/>
        <v>14913443</v>
      </c>
      <c r="V42" s="66">
        <f t="shared" si="8"/>
        <v>52744915</v>
      </c>
      <c r="W42" s="66">
        <f t="shared" si="8"/>
        <v>69362367</v>
      </c>
      <c r="X42" s="66">
        <f t="shared" si="8"/>
        <v>-16617452</v>
      </c>
      <c r="Y42" s="103">
        <f>+IF(W42&lt;&gt;0,+(X42/W42)*100,0)</f>
        <v>-23.957446550230905</v>
      </c>
      <c r="Z42" s="119">
        <f>SUM(Z43:Z46)</f>
        <v>69362367</v>
      </c>
    </row>
    <row r="43" spans="1:26" ht="13.5">
      <c r="A43" s="104" t="s">
        <v>88</v>
      </c>
      <c r="B43" s="102"/>
      <c r="C43" s="121">
        <v>35512783</v>
      </c>
      <c r="D43" s="122">
        <v>41738325</v>
      </c>
      <c r="E43" s="26">
        <v>41738325</v>
      </c>
      <c r="F43" s="26">
        <v>3675626</v>
      </c>
      <c r="G43" s="26">
        <v>4088072</v>
      </c>
      <c r="H43" s="26">
        <v>2919370</v>
      </c>
      <c r="I43" s="26">
        <v>10683068</v>
      </c>
      <c r="J43" s="26">
        <v>2210204</v>
      </c>
      <c r="K43" s="26">
        <v>2372613</v>
      </c>
      <c r="L43" s="26">
        <v>2285172</v>
      </c>
      <c r="M43" s="26">
        <v>6867989</v>
      </c>
      <c r="N43" s="26">
        <v>2419600</v>
      </c>
      <c r="O43" s="26">
        <v>2170224</v>
      </c>
      <c r="P43" s="26">
        <v>2358988</v>
      </c>
      <c r="Q43" s="26">
        <v>6948812</v>
      </c>
      <c r="R43" s="26">
        <v>2101771</v>
      </c>
      <c r="S43" s="26">
        <v>2549051</v>
      </c>
      <c r="T43" s="26">
        <v>4845705</v>
      </c>
      <c r="U43" s="26">
        <v>9496527</v>
      </c>
      <c r="V43" s="26">
        <v>33996396</v>
      </c>
      <c r="W43" s="26">
        <v>41738325</v>
      </c>
      <c r="X43" s="26">
        <v>-7741929</v>
      </c>
      <c r="Y43" s="106">
        <v>-18.55</v>
      </c>
      <c r="Z43" s="121">
        <v>41738325</v>
      </c>
    </row>
    <row r="44" spans="1:26" ht="13.5">
      <c r="A44" s="104" t="s">
        <v>89</v>
      </c>
      <c r="B44" s="102"/>
      <c r="C44" s="121">
        <v>7893376</v>
      </c>
      <c r="D44" s="122">
        <v>8422228</v>
      </c>
      <c r="E44" s="26">
        <v>8422228</v>
      </c>
      <c r="F44" s="26">
        <v>190661</v>
      </c>
      <c r="G44" s="26">
        <v>150062</v>
      </c>
      <c r="H44" s="26">
        <v>540755</v>
      </c>
      <c r="I44" s="26">
        <v>881478</v>
      </c>
      <c r="J44" s="26">
        <v>688848</v>
      </c>
      <c r="K44" s="26">
        <v>754530</v>
      </c>
      <c r="L44" s="26">
        <v>479620</v>
      </c>
      <c r="M44" s="26">
        <v>1922998</v>
      </c>
      <c r="N44" s="26">
        <v>429856</v>
      </c>
      <c r="O44" s="26">
        <v>379908</v>
      </c>
      <c r="P44" s="26">
        <v>360474</v>
      </c>
      <c r="Q44" s="26">
        <v>1170238</v>
      </c>
      <c r="R44" s="26">
        <v>389858</v>
      </c>
      <c r="S44" s="26">
        <v>468974</v>
      </c>
      <c r="T44" s="26">
        <v>621626</v>
      </c>
      <c r="U44" s="26">
        <v>1480458</v>
      </c>
      <c r="V44" s="26">
        <v>5455172</v>
      </c>
      <c r="W44" s="26">
        <v>8422228</v>
      </c>
      <c r="X44" s="26">
        <v>-2967056</v>
      </c>
      <c r="Y44" s="106">
        <v>-35.23</v>
      </c>
      <c r="Z44" s="121">
        <v>8422228</v>
      </c>
    </row>
    <row r="45" spans="1:26" ht="13.5">
      <c r="A45" s="104" t="s">
        <v>90</v>
      </c>
      <c r="B45" s="102"/>
      <c r="C45" s="123">
        <v>11488238</v>
      </c>
      <c r="D45" s="124">
        <v>9642678</v>
      </c>
      <c r="E45" s="125">
        <v>9642678</v>
      </c>
      <c r="F45" s="125">
        <v>184216</v>
      </c>
      <c r="G45" s="125">
        <v>248765</v>
      </c>
      <c r="H45" s="125">
        <v>352972</v>
      </c>
      <c r="I45" s="125">
        <v>785953</v>
      </c>
      <c r="J45" s="125">
        <v>751506</v>
      </c>
      <c r="K45" s="125">
        <v>640237</v>
      </c>
      <c r="L45" s="125">
        <v>469495</v>
      </c>
      <c r="M45" s="125">
        <v>1861238</v>
      </c>
      <c r="N45" s="125">
        <v>485690</v>
      </c>
      <c r="O45" s="125">
        <v>468575</v>
      </c>
      <c r="P45" s="125">
        <v>454338</v>
      </c>
      <c r="Q45" s="125">
        <v>1408603</v>
      </c>
      <c r="R45" s="125">
        <v>381615</v>
      </c>
      <c r="S45" s="125">
        <v>678772</v>
      </c>
      <c r="T45" s="125">
        <v>848323</v>
      </c>
      <c r="U45" s="125">
        <v>1908710</v>
      </c>
      <c r="V45" s="125">
        <v>5964504</v>
      </c>
      <c r="W45" s="125">
        <v>9642678</v>
      </c>
      <c r="X45" s="125">
        <v>-3678174</v>
      </c>
      <c r="Y45" s="107">
        <v>-38.14</v>
      </c>
      <c r="Z45" s="123">
        <v>9642678</v>
      </c>
    </row>
    <row r="46" spans="1:26" ht="13.5">
      <c r="A46" s="104" t="s">
        <v>91</v>
      </c>
      <c r="B46" s="102"/>
      <c r="C46" s="121">
        <v>8807902</v>
      </c>
      <c r="D46" s="122">
        <v>9559136</v>
      </c>
      <c r="E46" s="26">
        <v>9559136</v>
      </c>
      <c r="F46" s="26">
        <v>478872</v>
      </c>
      <c r="G46" s="26">
        <v>412020</v>
      </c>
      <c r="H46" s="26">
        <v>471967</v>
      </c>
      <c r="I46" s="26">
        <v>1362859</v>
      </c>
      <c r="J46" s="26">
        <v>793522</v>
      </c>
      <c r="K46" s="26">
        <v>749499</v>
      </c>
      <c r="L46" s="26">
        <v>651654</v>
      </c>
      <c r="M46" s="26">
        <v>2194675</v>
      </c>
      <c r="N46" s="26">
        <v>584312</v>
      </c>
      <c r="O46" s="26">
        <v>568332</v>
      </c>
      <c r="P46" s="26">
        <v>590917</v>
      </c>
      <c r="Q46" s="26">
        <v>1743561</v>
      </c>
      <c r="R46" s="26">
        <v>567857</v>
      </c>
      <c r="S46" s="26">
        <v>648571</v>
      </c>
      <c r="T46" s="26">
        <v>811320</v>
      </c>
      <c r="U46" s="26">
        <v>2027748</v>
      </c>
      <c r="V46" s="26">
        <v>7328843</v>
      </c>
      <c r="W46" s="26">
        <v>9559136</v>
      </c>
      <c r="X46" s="26">
        <v>-2230293</v>
      </c>
      <c r="Y46" s="106">
        <v>-23.33</v>
      </c>
      <c r="Z46" s="121">
        <v>9559136</v>
      </c>
    </row>
    <row r="47" spans="1:26" ht="13.5">
      <c r="A47" s="101" t="s">
        <v>92</v>
      </c>
      <c r="B47" s="108" t="s">
        <v>93</v>
      </c>
      <c r="C47" s="119">
        <v>892520</v>
      </c>
      <c r="D47" s="120">
        <v>1634177</v>
      </c>
      <c r="E47" s="66">
        <v>1634177</v>
      </c>
      <c r="F47" s="66">
        <v>283840</v>
      </c>
      <c r="G47" s="66">
        <v>246185</v>
      </c>
      <c r="H47" s="66">
        <v>81915</v>
      </c>
      <c r="I47" s="66">
        <v>611940</v>
      </c>
      <c r="J47" s="66">
        <v>202116</v>
      </c>
      <c r="K47" s="66">
        <v>113599</v>
      </c>
      <c r="L47" s="66">
        <v>83233</v>
      </c>
      <c r="M47" s="66">
        <v>398948</v>
      </c>
      <c r="N47" s="66">
        <v>94983</v>
      </c>
      <c r="O47" s="66">
        <v>108868</v>
      </c>
      <c r="P47" s="66">
        <v>95306</v>
      </c>
      <c r="Q47" s="66">
        <v>299157</v>
      </c>
      <c r="R47" s="66">
        <v>94318</v>
      </c>
      <c r="S47" s="66">
        <v>101474</v>
      </c>
      <c r="T47" s="66">
        <v>106448</v>
      </c>
      <c r="U47" s="66">
        <v>302240</v>
      </c>
      <c r="V47" s="66">
        <v>1612285</v>
      </c>
      <c r="W47" s="66">
        <v>1634177</v>
      </c>
      <c r="X47" s="66">
        <v>-21892</v>
      </c>
      <c r="Y47" s="103">
        <v>-1.34</v>
      </c>
      <c r="Z47" s="119">
        <v>1634177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136064870</v>
      </c>
      <c r="D48" s="139">
        <f t="shared" si="9"/>
        <v>158966453</v>
      </c>
      <c r="E48" s="39">
        <f t="shared" si="9"/>
        <v>158966453</v>
      </c>
      <c r="F48" s="39">
        <f t="shared" si="9"/>
        <v>10732067</v>
      </c>
      <c r="G48" s="39">
        <f t="shared" si="9"/>
        <v>9844784</v>
      </c>
      <c r="H48" s="39">
        <f t="shared" si="9"/>
        <v>10206962</v>
      </c>
      <c r="I48" s="39">
        <f t="shared" si="9"/>
        <v>30783813</v>
      </c>
      <c r="J48" s="39">
        <f t="shared" si="9"/>
        <v>10084972</v>
      </c>
      <c r="K48" s="39">
        <f t="shared" si="9"/>
        <v>10633737</v>
      </c>
      <c r="L48" s="39">
        <f t="shared" si="9"/>
        <v>9644852</v>
      </c>
      <c r="M48" s="39">
        <f t="shared" si="9"/>
        <v>30363561</v>
      </c>
      <c r="N48" s="39">
        <f t="shared" si="9"/>
        <v>10401636</v>
      </c>
      <c r="O48" s="39">
        <f t="shared" si="9"/>
        <v>9862057</v>
      </c>
      <c r="P48" s="39">
        <f t="shared" si="9"/>
        <v>11132002</v>
      </c>
      <c r="Q48" s="39">
        <f t="shared" si="9"/>
        <v>31395695</v>
      </c>
      <c r="R48" s="39">
        <f t="shared" si="9"/>
        <v>7958144</v>
      </c>
      <c r="S48" s="39">
        <f t="shared" si="9"/>
        <v>11265116</v>
      </c>
      <c r="T48" s="39">
        <f t="shared" si="9"/>
        <v>16664495</v>
      </c>
      <c r="U48" s="39">
        <f t="shared" si="9"/>
        <v>35887755</v>
      </c>
      <c r="V48" s="39">
        <f t="shared" si="9"/>
        <v>128430824</v>
      </c>
      <c r="W48" s="39">
        <f t="shared" si="9"/>
        <v>158966453</v>
      </c>
      <c r="X48" s="39">
        <f t="shared" si="9"/>
        <v>-30535629</v>
      </c>
      <c r="Y48" s="140">
        <f>+IF(W48&lt;&gt;0,+(X48/W48)*100,0)</f>
        <v>-19.20885093913494</v>
      </c>
      <c r="Z48" s="138">
        <f>+Z28+Z32+Z38+Z42+Z47</f>
        <v>158966453</v>
      </c>
    </row>
    <row r="49" spans="1:26" ht="13.5">
      <c r="A49" s="114" t="s">
        <v>48</v>
      </c>
      <c r="B49" s="115"/>
      <c r="C49" s="141">
        <f aca="true" t="shared" si="10" ref="C49:X49">+C25-C48</f>
        <v>3470447</v>
      </c>
      <c r="D49" s="142">
        <f t="shared" si="10"/>
        <v>-14707535</v>
      </c>
      <c r="E49" s="143">
        <f t="shared" si="10"/>
        <v>-14707535</v>
      </c>
      <c r="F49" s="143">
        <f t="shared" si="10"/>
        <v>12607303</v>
      </c>
      <c r="G49" s="143">
        <f t="shared" si="10"/>
        <v>-2175731</v>
      </c>
      <c r="H49" s="143">
        <f t="shared" si="10"/>
        <v>-3683119</v>
      </c>
      <c r="I49" s="143">
        <f t="shared" si="10"/>
        <v>6748453</v>
      </c>
      <c r="J49" s="143">
        <f t="shared" si="10"/>
        <v>-2289003</v>
      </c>
      <c r="K49" s="143">
        <f t="shared" si="10"/>
        <v>-2905464</v>
      </c>
      <c r="L49" s="143">
        <f t="shared" si="10"/>
        <v>6930112</v>
      </c>
      <c r="M49" s="143">
        <f t="shared" si="10"/>
        <v>1735645</v>
      </c>
      <c r="N49" s="143">
        <f t="shared" si="10"/>
        <v>780613</v>
      </c>
      <c r="O49" s="143">
        <f t="shared" si="10"/>
        <v>-1555717</v>
      </c>
      <c r="P49" s="143">
        <f t="shared" si="10"/>
        <v>2577237</v>
      </c>
      <c r="Q49" s="143">
        <f t="shared" si="10"/>
        <v>1802133</v>
      </c>
      <c r="R49" s="143">
        <f t="shared" si="10"/>
        <v>1637530</v>
      </c>
      <c r="S49" s="143">
        <f t="shared" si="10"/>
        <v>-2559232</v>
      </c>
      <c r="T49" s="143">
        <f t="shared" si="10"/>
        <v>-8459653</v>
      </c>
      <c r="U49" s="143">
        <f t="shared" si="10"/>
        <v>-9381355</v>
      </c>
      <c r="V49" s="143">
        <f t="shared" si="10"/>
        <v>904876</v>
      </c>
      <c r="W49" s="143">
        <f>IF(E25=E48,0,W25-W48)</f>
        <v>-14707535</v>
      </c>
      <c r="X49" s="143">
        <f t="shared" si="10"/>
        <v>15612411</v>
      </c>
      <c r="Y49" s="144">
        <f>+IF(W49&lt;&gt;0,+(X49/W49)*100,0)</f>
        <v>-106.15246538593992</v>
      </c>
      <c r="Z49" s="141">
        <f>+Z25-Z48</f>
        <v>-14707535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24783744</v>
      </c>
      <c r="D5" s="122">
        <v>16123264</v>
      </c>
      <c r="E5" s="26">
        <v>16123264</v>
      </c>
      <c r="F5" s="26">
        <v>4706415</v>
      </c>
      <c r="G5" s="26">
        <v>137733</v>
      </c>
      <c r="H5" s="26">
        <v>771201</v>
      </c>
      <c r="I5" s="26">
        <v>5615349</v>
      </c>
      <c r="J5" s="26">
        <v>745339</v>
      </c>
      <c r="K5" s="26">
        <v>1006369</v>
      </c>
      <c r="L5" s="26">
        <v>760133</v>
      </c>
      <c r="M5" s="26">
        <v>2511841</v>
      </c>
      <c r="N5" s="26">
        <v>725216</v>
      </c>
      <c r="O5" s="26">
        <v>610328</v>
      </c>
      <c r="P5" s="26">
        <v>766022</v>
      </c>
      <c r="Q5" s="26">
        <v>2101566</v>
      </c>
      <c r="R5" s="26">
        <v>768248</v>
      </c>
      <c r="S5" s="26">
        <v>691567</v>
      </c>
      <c r="T5" s="26">
        <v>543180</v>
      </c>
      <c r="U5" s="26">
        <v>2002995</v>
      </c>
      <c r="V5" s="26">
        <v>12231751</v>
      </c>
      <c r="W5" s="26">
        <v>16123264</v>
      </c>
      <c r="X5" s="26">
        <v>-3891513</v>
      </c>
      <c r="Y5" s="106">
        <v>-24.14</v>
      </c>
      <c r="Z5" s="121">
        <v>16123264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26230568</v>
      </c>
      <c r="D7" s="122">
        <v>31554902</v>
      </c>
      <c r="E7" s="26">
        <v>31554902</v>
      </c>
      <c r="F7" s="26">
        <v>2772049</v>
      </c>
      <c r="G7" s="26">
        <v>2722474</v>
      </c>
      <c r="H7" s="26">
        <v>2466616</v>
      </c>
      <c r="I7" s="26">
        <v>7961139</v>
      </c>
      <c r="J7" s="26">
        <v>2370452</v>
      </c>
      <c r="K7" s="26">
        <v>2147920</v>
      </c>
      <c r="L7" s="26">
        <v>2060201</v>
      </c>
      <c r="M7" s="26">
        <v>6578573</v>
      </c>
      <c r="N7" s="26">
        <v>2421143</v>
      </c>
      <c r="O7" s="26">
        <v>2363436</v>
      </c>
      <c r="P7" s="26">
        <v>2160140</v>
      </c>
      <c r="Q7" s="26">
        <v>6944719</v>
      </c>
      <c r="R7" s="26">
        <v>2117151</v>
      </c>
      <c r="S7" s="26">
        <v>2218091</v>
      </c>
      <c r="T7" s="26">
        <v>1564696</v>
      </c>
      <c r="U7" s="26">
        <v>5899938</v>
      </c>
      <c r="V7" s="26">
        <v>27384369</v>
      </c>
      <c r="W7" s="26">
        <v>31554902</v>
      </c>
      <c r="X7" s="26">
        <v>-4170533</v>
      </c>
      <c r="Y7" s="106">
        <v>-13.22</v>
      </c>
      <c r="Z7" s="121">
        <v>31554902</v>
      </c>
    </row>
    <row r="8" spans="1:26" ht="13.5">
      <c r="A8" s="159" t="s">
        <v>103</v>
      </c>
      <c r="B8" s="158" t="s">
        <v>95</v>
      </c>
      <c r="C8" s="121">
        <v>13630467</v>
      </c>
      <c r="D8" s="122">
        <v>13119848</v>
      </c>
      <c r="E8" s="26">
        <v>13119848</v>
      </c>
      <c r="F8" s="26">
        <v>1065356</v>
      </c>
      <c r="G8" s="26">
        <v>1108969</v>
      </c>
      <c r="H8" s="26">
        <v>1148952</v>
      </c>
      <c r="I8" s="26">
        <v>3323277</v>
      </c>
      <c r="J8" s="26">
        <v>1237533</v>
      </c>
      <c r="K8" s="26">
        <v>1309374</v>
      </c>
      <c r="L8" s="26">
        <v>1114196</v>
      </c>
      <c r="M8" s="26">
        <v>3661103</v>
      </c>
      <c r="N8" s="26">
        <v>1586634</v>
      </c>
      <c r="O8" s="26">
        <v>1395550</v>
      </c>
      <c r="P8" s="26">
        <v>1136154</v>
      </c>
      <c r="Q8" s="26">
        <v>4118338</v>
      </c>
      <c r="R8" s="26">
        <v>1169717</v>
      </c>
      <c r="S8" s="26">
        <v>1153607</v>
      </c>
      <c r="T8" s="26">
        <v>488098</v>
      </c>
      <c r="U8" s="26">
        <v>2811422</v>
      </c>
      <c r="V8" s="26">
        <v>13914140</v>
      </c>
      <c r="W8" s="26">
        <v>13119848</v>
      </c>
      <c r="X8" s="26">
        <v>794292</v>
      </c>
      <c r="Y8" s="106">
        <v>6.05</v>
      </c>
      <c r="Z8" s="121">
        <v>13119848</v>
      </c>
    </row>
    <row r="9" spans="1:26" ht="13.5">
      <c r="A9" s="159" t="s">
        <v>104</v>
      </c>
      <c r="B9" s="158" t="s">
        <v>95</v>
      </c>
      <c r="C9" s="121">
        <v>9814700</v>
      </c>
      <c r="D9" s="122">
        <v>10582409</v>
      </c>
      <c r="E9" s="26">
        <v>10582409</v>
      </c>
      <c r="F9" s="26">
        <v>888026</v>
      </c>
      <c r="G9" s="26">
        <v>886104</v>
      </c>
      <c r="H9" s="26">
        <v>885775</v>
      </c>
      <c r="I9" s="26">
        <v>2659905</v>
      </c>
      <c r="J9" s="26">
        <v>886277</v>
      </c>
      <c r="K9" s="26">
        <v>896245</v>
      </c>
      <c r="L9" s="26">
        <v>896826</v>
      </c>
      <c r="M9" s="26">
        <v>2679348</v>
      </c>
      <c r="N9" s="26">
        <v>896504</v>
      </c>
      <c r="O9" s="26">
        <v>893269</v>
      </c>
      <c r="P9" s="26">
        <v>900332</v>
      </c>
      <c r="Q9" s="26">
        <v>2690105</v>
      </c>
      <c r="R9" s="26">
        <v>921156</v>
      </c>
      <c r="S9" s="26">
        <v>897017</v>
      </c>
      <c r="T9" s="26">
        <v>890486</v>
      </c>
      <c r="U9" s="26">
        <v>2708659</v>
      </c>
      <c r="V9" s="26">
        <v>10738017</v>
      </c>
      <c r="W9" s="26">
        <v>10582409</v>
      </c>
      <c r="X9" s="26">
        <v>155608</v>
      </c>
      <c r="Y9" s="106">
        <v>1.47</v>
      </c>
      <c r="Z9" s="121">
        <v>10582409</v>
      </c>
    </row>
    <row r="10" spans="1:26" ht="13.5">
      <c r="A10" s="159" t="s">
        <v>105</v>
      </c>
      <c r="B10" s="158" t="s">
        <v>95</v>
      </c>
      <c r="C10" s="121">
        <v>5761932</v>
      </c>
      <c r="D10" s="122">
        <v>6170349</v>
      </c>
      <c r="E10" s="20">
        <v>6170349</v>
      </c>
      <c r="F10" s="20">
        <v>521000</v>
      </c>
      <c r="G10" s="20">
        <v>520123</v>
      </c>
      <c r="H10" s="20">
        <v>520956</v>
      </c>
      <c r="I10" s="20">
        <v>1562079</v>
      </c>
      <c r="J10" s="20">
        <v>521022</v>
      </c>
      <c r="K10" s="20">
        <v>527403</v>
      </c>
      <c r="L10" s="20">
        <v>527534</v>
      </c>
      <c r="M10" s="20">
        <v>1575959</v>
      </c>
      <c r="N10" s="20">
        <v>528632</v>
      </c>
      <c r="O10" s="20">
        <v>528126</v>
      </c>
      <c r="P10" s="20">
        <v>530070</v>
      </c>
      <c r="Q10" s="20">
        <v>1586828</v>
      </c>
      <c r="R10" s="20">
        <v>528455</v>
      </c>
      <c r="S10" s="20">
        <v>528521</v>
      </c>
      <c r="T10" s="20">
        <v>518641</v>
      </c>
      <c r="U10" s="20">
        <v>1575617</v>
      </c>
      <c r="V10" s="20">
        <v>6300483</v>
      </c>
      <c r="W10" s="20">
        <v>6170349</v>
      </c>
      <c r="X10" s="20">
        <v>130134</v>
      </c>
      <c r="Y10" s="160">
        <v>2.11</v>
      </c>
      <c r="Z10" s="96">
        <v>6170349</v>
      </c>
    </row>
    <row r="11" spans="1:26" ht="13.5">
      <c r="A11" s="159" t="s">
        <v>106</v>
      </c>
      <c r="B11" s="161"/>
      <c r="C11" s="121">
        <v>161804</v>
      </c>
      <c r="D11" s="122">
        <v>122000</v>
      </c>
      <c r="E11" s="26">
        <v>122000</v>
      </c>
      <c r="F11" s="26">
        <v>31306</v>
      </c>
      <c r="G11" s="26">
        <v>12042</v>
      </c>
      <c r="H11" s="26">
        <v>11398</v>
      </c>
      <c r="I11" s="26">
        <v>54746</v>
      </c>
      <c r="J11" s="26">
        <v>16021</v>
      </c>
      <c r="K11" s="26">
        <v>11511</v>
      </c>
      <c r="L11" s="26">
        <v>11550</v>
      </c>
      <c r="M11" s="26">
        <v>39082</v>
      </c>
      <c r="N11" s="26">
        <v>11230</v>
      </c>
      <c r="O11" s="26">
        <v>11018</v>
      </c>
      <c r="P11" s="26">
        <v>-143739</v>
      </c>
      <c r="Q11" s="26">
        <v>-121491</v>
      </c>
      <c r="R11" s="26">
        <v>16572</v>
      </c>
      <c r="S11" s="26">
        <v>37269</v>
      </c>
      <c r="T11" s="26">
        <v>-14475</v>
      </c>
      <c r="U11" s="26">
        <v>39366</v>
      </c>
      <c r="V11" s="26">
        <v>11703</v>
      </c>
      <c r="W11" s="26">
        <v>122000</v>
      </c>
      <c r="X11" s="26">
        <v>-110297</v>
      </c>
      <c r="Y11" s="106">
        <v>-90.41</v>
      </c>
      <c r="Z11" s="121">
        <v>122000</v>
      </c>
    </row>
    <row r="12" spans="1:26" ht="13.5">
      <c r="A12" s="159" t="s">
        <v>107</v>
      </c>
      <c r="B12" s="161"/>
      <c r="C12" s="121">
        <v>425286</v>
      </c>
      <c r="D12" s="122">
        <v>433351</v>
      </c>
      <c r="E12" s="26">
        <v>433351</v>
      </c>
      <c r="F12" s="26">
        <v>34935</v>
      </c>
      <c r="G12" s="26">
        <v>44497</v>
      </c>
      <c r="H12" s="26">
        <v>38730</v>
      </c>
      <c r="I12" s="26">
        <v>118162</v>
      </c>
      <c r="J12" s="26">
        <v>47205</v>
      </c>
      <c r="K12" s="26">
        <v>43378</v>
      </c>
      <c r="L12" s="26">
        <v>44891</v>
      </c>
      <c r="M12" s="26">
        <v>135474</v>
      </c>
      <c r="N12" s="26">
        <v>48594</v>
      </c>
      <c r="O12" s="26">
        <v>42520</v>
      </c>
      <c r="P12" s="26">
        <v>45850</v>
      </c>
      <c r="Q12" s="26">
        <v>136964</v>
      </c>
      <c r="R12" s="26">
        <v>42059</v>
      </c>
      <c r="S12" s="26">
        <v>92491</v>
      </c>
      <c r="T12" s="26">
        <v>40851</v>
      </c>
      <c r="U12" s="26">
        <v>175401</v>
      </c>
      <c r="V12" s="26">
        <v>566001</v>
      </c>
      <c r="W12" s="26">
        <v>433351</v>
      </c>
      <c r="X12" s="26">
        <v>132650</v>
      </c>
      <c r="Y12" s="106">
        <v>30.61</v>
      </c>
      <c r="Z12" s="121">
        <v>433351</v>
      </c>
    </row>
    <row r="13" spans="1:26" ht="13.5">
      <c r="A13" s="157" t="s">
        <v>108</v>
      </c>
      <c r="B13" s="161"/>
      <c r="C13" s="121">
        <v>906083</v>
      </c>
      <c r="D13" s="122">
        <v>640000</v>
      </c>
      <c r="E13" s="26">
        <v>640000</v>
      </c>
      <c r="F13" s="26">
        <v>0</v>
      </c>
      <c r="G13" s="26">
        <v>29805</v>
      </c>
      <c r="H13" s="26">
        <v>0</v>
      </c>
      <c r="I13" s="26">
        <v>29805</v>
      </c>
      <c r="J13" s="26">
        <v>64651</v>
      </c>
      <c r="K13" s="26">
        <v>28139</v>
      </c>
      <c r="L13" s="26">
        <v>55835</v>
      </c>
      <c r="M13" s="26">
        <v>148625</v>
      </c>
      <c r="N13" s="26">
        <v>37392</v>
      </c>
      <c r="O13" s="26">
        <v>25153</v>
      </c>
      <c r="P13" s="26">
        <v>17745</v>
      </c>
      <c r="Q13" s="26">
        <v>80290</v>
      </c>
      <c r="R13" s="26">
        <v>0</v>
      </c>
      <c r="S13" s="26">
        <v>18668</v>
      </c>
      <c r="T13" s="26">
        <v>613915</v>
      </c>
      <c r="U13" s="26">
        <v>632583</v>
      </c>
      <c r="V13" s="26">
        <v>891303</v>
      </c>
      <c r="W13" s="26">
        <v>640000</v>
      </c>
      <c r="X13" s="26">
        <v>251303</v>
      </c>
      <c r="Y13" s="106">
        <v>39.27</v>
      </c>
      <c r="Z13" s="121">
        <v>640000</v>
      </c>
    </row>
    <row r="14" spans="1:26" ht="13.5">
      <c r="A14" s="157" t="s">
        <v>109</v>
      </c>
      <c r="B14" s="161"/>
      <c r="C14" s="121">
        <v>718603</v>
      </c>
      <c r="D14" s="122">
        <v>0</v>
      </c>
      <c r="E14" s="26">
        <v>0</v>
      </c>
      <c r="F14" s="26">
        <v>69206</v>
      </c>
      <c r="G14" s="26">
        <v>71045</v>
      </c>
      <c r="H14" s="26">
        <v>77771</v>
      </c>
      <c r="I14" s="26">
        <v>218022</v>
      </c>
      <c r="J14" s="26">
        <v>75957</v>
      </c>
      <c r="K14" s="26">
        <v>102951</v>
      </c>
      <c r="L14" s="26">
        <v>83520</v>
      </c>
      <c r="M14" s="26">
        <v>262428</v>
      </c>
      <c r="N14" s="26">
        <v>84189</v>
      </c>
      <c r="O14" s="26">
        <v>88220</v>
      </c>
      <c r="P14" s="26">
        <v>89592</v>
      </c>
      <c r="Q14" s="26">
        <v>262001</v>
      </c>
      <c r="R14" s="26">
        <v>87929</v>
      </c>
      <c r="S14" s="26">
        <v>88729</v>
      </c>
      <c r="T14" s="26">
        <v>99813</v>
      </c>
      <c r="U14" s="26">
        <v>276471</v>
      </c>
      <c r="V14" s="26">
        <v>1018922</v>
      </c>
      <c r="W14" s="26">
        <v>0</v>
      </c>
      <c r="X14" s="26">
        <v>1018922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756000</v>
      </c>
      <c r="E15" s="26">
        <v>756000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756000</v>
      </c>
      <c r="X15" s="26">
        <v>-756000</v>
      </c>
      <c r="Y15" s="106">
        <v>-100</v>
      </c>
      <c r="Z15" s="121">
        <v>756000</v>
      </c>
    </row>
    <row r="16" spans="1:26" ht="13.5">
      <c r="A16" s="157" t="s">
        <v>111</v>
      </c>
      <c r="B16" s="161"/>
      <c r="C16" s="121">
        <v>11012326</v>
      </c>
      <c r="D16" s="122">
        <v>8985130</v>
      </c>
      <c r="E16" s="26">
        <v>8985130</v>
      </c>
      <c r="F16" s="26">
        <v>80331</v>
      </c>
      <c r="G16" s="26">
        <v>35490</v>
      </c>
      <c r="H16" s="26">
        <v>27879</v>
      </c>
      <c r="I16" s="26">
        <v>143700</v>
      </c>
      <c r="J16" s="26">
        <v>25649</v>
      </c>
      <c r="K16" s="26">
        <v>755867</v>
      </c>
      <c r="L16" s="26">
        <v>638524</v>
      </c>
      <c r="M16" s="26">
        <v>1420040</v>
      </c>
      <c r="N16" s="26">
        <v>1899468</v>
      </c>
      <c r="O16" s="26">
        <v>24118</v>
      </c>
      <c r="P16" s="26">
        <v>57557</v>
      </c>
      <c r="Q16" s="26">
        <v>1981143</v>
      </c>
      <c r="R16" s="26">
        <v>2804437</v>
      </c>
      <c r="S16" s="26">
        <v>1657900</v>
      </c>
      <c r="T16" s="26">
        <v>690777</v>
      </c>
      <c r="U16" s="26">
        <v>5153114</v>
      </c>
      <c r="V16" s="26">
        <v>8697997</v>
      </c>
      <c r="W16" s="26">
        <v>8985130</v>
      </c>
      <c r="X16" s="26">
        <v>-287133</v>
      </c>
      <c r="Y16" s="106">
        <v>-3.2</v>
      </c>
      <c r="Z16" s="121">
        <v>8985130</v>
      </c>
    </row>
    <row r="17" spans="1:26" ht="13.5">
      <c r="A17" s="157" t="s">
        <v>112</v>
      </c>
      <c r="B17" s="161"/>
      <c r="C17" s="121">
        <v>1051861</v>
      </c>
      <c r="D17" s="122">
        <v>1032680</v>
      </c>
      <c r="E17" s="26">
        <v>1032680</v>
      </c>
      <c r="F17" s="26">
        <v>90889</v>
      </c>
      <c r="G17" s="26">
        <v>98857</v>
      </c>
      <c r="H17" s="26">
        <v>87213</v>
      </c>
      <c r="I17" s="26">
        <v>276959</v>
      </c>
      <c r="J17" s="26">
        <v>87151</v>
      </c>
      <c r="K17" s="26">
        <v>118317</v>
      </c>
      <c r="L17" s="26">
        <v>79973</v>
      </c>
      <c r="M17" s="26">
        <v>285441</v>
      </c>
      <c r="N17" s="26">
        <v>75096</v>
      </c>
      <c r="O17" s="26">
        <v>79281</v>
      </c>
      <c r="P17" s="26">
        <v>73110</v>
      </c>
      <c r="Q17" s="26">
        <v>227487</v>
      </c>
      <c r="R17" s="26">
        <v>77123</v>
      </c>
      <c r="S17" s="26">
        <v>52851</v>
      </c>
      <c r="T17" s="26">
        <v>166563</v>
      </c>
      <c r="U17" s="26">
        <v>296537</v>
      </c>
      <c r="V17" s="26">
        <v>1086424</v>
      </c>
      <c r="W17" s="26">
        <v>1032680</v>
      </c>
      <c r="X17" s="26">
        <v>53744</v>
      </c>
      <c r="Y17" s="106">
        <v>5.2</v>
      </c>
      <c r="Z17" s="121">
        <v>1032680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25051846</v>
      </c>
      <c r="D19" s="122">
        <v>43919667</v>
      </c>
      <c r="E19" s="26">
        <v>43919667</v>
      </c>
      <c r="F19" s="26">
        <v>11671360</v>
      </c>
      <c r="G19" s="26">
        <v>910162</v>
      </c>
      <c r="H19" s="26">
        <v>0</v>
      </c>
      <c r="I19" s="26">
        <v>12581522</v>
      </c>
      <c r="J19" s="26">
        <v>440000</v>
      </c>
      <c r="K19" s="26">
        <v>0</v>
      </c>
      <c r="L19" s="26">
        <v>9337087</v>
      </c>
      <c r="M19" s="26">
        <v>9777087</v>
      </c>
      <c r="N19" s="26">
        <v>0</v>
      </c>
      <c r="O19" s="26">
        <v>1386937</v>
      </c>
      <c r="P19" s="26">
        <v>7110323</v>
      </c>
      <c r="Q19" s="26">
        <v>8497260</v>
      </c>
      <c r="R19" s="26">
        <v>153609</v>
      </c>
      <c r="S19" s="26">
        <v>311281</v>
      </c>
      <c r="T19" s="26">
        <v>0</v>
      </c>
      <c r="U19" s="26">
        <v>464890</v>
      </c>
      <c r="V19" s="26">
        <v>31320759</v>
      </c>
      <c r="W19" s="26">
        <v>43919667</v>
      </c>
      <c r="X19" s="26">
        <v>-12598908</v>
      </c>
      <c r="Y19" s="106">
        <v>-28.69</v>
      </c>
      <c r="Z19" s="121">
        <v>43919667</v>
      </c>
    </row>
    <row r="20" spans="1:26" ht="13.5">
      <c r="A20" s="157" t="s">
        <v>34</v>
      </c>
      <c r="B20" s="161" t="s">
        <v>95</v>
      </c>
      <c r="C20" s="121">
        <v>2476999</v>
      </c>
      <c r="D20" s="122">
        <v>5000</v>
      </c>
      <c r="E20" s="20">
        <v>5000</v>
      </c>
      <c r="F20" s="20">
        <v>1390807</v>
      </c>
      <c r="G20" s="20">
        <v>1073393</v>
      </c>
      <c r="H20" s="20">
        <v>485027</v>
      </c>
      <c r="I20" s="20">
        <v>2949227</v>
      </c>
      <c r="J20" s="20">
        <v>1272931</v>
      </c>
      <c r="K20" s="20">
        <v>796349</v>
      </c>
      <c r="L20" s="20">
        <v>951617</v>
      </c>
      <c r="M20" s="20">
        <v>3020897</v>
      </c>
      <c r="N20" s="20">
        <v>1097075</v>
      </c>
      <c r="O20" s="20">
        <v>850585</v>
      </c>
      <c r="P20" s="20">
        <v>958514</v>
      </c>
      <c r="Q20" s="20">
        <v>2906174</v>
      </c>
      <c r="R20" s="20">
        <v>908942</v>
      </c>
      <c r="S20" s="20">
        <v>955728</v>
      </c>
      <c r="T20" s="20">
        <v>1985043</v>
      </c>
      <c r="U20" s="20">
        <v>3849713</v>
      </c>
      <c r="V20" s="20">
        <v>12726011</v>
      </c>
      <c r="W20" s="20">
        <v>5000</v>
      </c>
      <c r="X20" s="20">
        <v>12721011</v>
      </c>
      <c r="Y20" s="160">
        <v>254420.22</v>
      </c>
      <c r="Z20" s="96">
        <v>5000</v>
      </c>
    </row>
    <row r="21" spans="1:26" ht="13.5">
      <c r="A21" s="157" t="s">
        <v>114</v>
      </c>
      <c r="B21" s="161"/>
      <c r="C21" s="121">
        <v>352034</v>
      </c>
      <c r="D21" s="122">
        <v>0</v>
      </c>
      <c r="E21" s="26">
        <v>0</v>
      </c>
      <c r="F21" s="26">
        <v>17690</v>
      </c>
      <c r="G21" s="26">
        <v>18359</v>
      </c>
      <c r="H21" s="48">
        <v>2325</v>
      </c>
      <c r="I21" s="26">
        <v>38374</v>
      </c>
      <c r="J21" s="26">
        <v>5781</v>
      </c>
      <c r="K21" s="26">
        <v>-15550</v>
      </c>
      <c r="L21" s="26">
        <v>13077</v>
      </c>
      <c r="M21" s="26">
        <v>3308</v>
      </c>
      <c r="N21" s="26">
        <v>8893</v>
      </c>
      <c r="O21" s="48">
        <v>7799</v>
      </c>
      <c r="P21" s="26">
        <v>7569</v>
      </c>
      <c r="Q21" s="26">
        <v>24261</v>
      </c>
      <c r="R21" s="26">
        <v>276</v>
      </c>
      <c r="S21" s="26">
        <v>2164</v>
      </c>
      <c r="T21" s="26">
        <v>163356</v>
      </c>
      <c r="U21" s="26">
        <v>165796</v>
      </c>
      <c r="V21" s="48">
        <v>231739</v>
      </c>
      <c r="W21" s="26">
        <v>0</v>
      </c>
      <c r="X21" s="26">
        <v>231739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122378253</v>
      </c>
      <c r="D22" s="165">
        <f t="shared" si="0"/>
        <v>133444600</v>
      </c>
      <c r="E22" s="166">
        <f t="shared" si="0"/>
        <v>133444600</v>
      </c>
      <c r="F22" s="166">
        <f t="shared" si="0"/>
        <v>23339370</v>
      </c>
      <c r="G22" s="166">
        <f t="shared" si="0"/>
        <v>7669053</v>
      </c>
      <c r="H22" s="166">
        <f t="shared" si="0"/>
        <v>6523843</v>
      </c>
      <c r="I22" s="166">
        <f t="shared" si="0"/>
        <v>37532266</v>
      </c>
      <c r="J22" s="166">
        <f t="shared" si="0"/>
        <v>7795969</v>
      </c>
      <c r="K22" s="166">
        <f t="shared" si="0"/>
        <v>7728273</v>
      </c>
      <c r="L22" s="166">
        <f t="shared" si="0"/>
        <v>16574964</v>
      </c>
      <c r="M22" s="166">
        <f t="shared" si="0"/>
        <v>32099206</v>
      </c>
      <c r="N22" s="166">
        <f t="shared" si="0"/>
        <v>9420066</v>
      </c>
      <c r="O22" s="166">
        <f t="shared" si="0"/>
        <v>8306340</v>
      </c>
      <c r="P22" s="166">
        <f t="shared" si="0"/>
        <v>13709239</v>
      </c>
      <c r="Q22" s="166">
        <f t="shared" si="0"/>
        <v>31435645</v>
      </c>
      <c r="R22" s="166">
        <f t="shared" si="0"/>
        <v>9595674</v>
      </c>
      <c r="S22" s="166">
        <f t="shared" si="0"/>
        <v>8705884</v>
      </c>
      <c r="T22" s="166">
        <f t="shared" si="0"/>
        <v>7750944</v>
      </c>
      <c r="U22" s="166">
        <f t="shared" si="0"/>
        <v>26052502</v>
      </c>
      <c r="V22" s="166">
        <f t="shared" si="0"/>
        <v>127119619</v>
      </c>
      <c r="W22" s="166">
        <f t="shared" si="0"/>
        <v>133444600</v>
      </c>
      <c r="X22" s="166">
        <f t="shared" si="0"/>
        <v>-6324981</v>
      </c>
      <c r="Y22" s="167">
        <f>+IF(W22&lt;&gt;0,+(X22/W22)*100,0)</f>
        <v>-4.739780403253485</v>
      </c>
      <c r="Z22" s="164">
        <f>SUM(Z5:Z21)</f>
        <v>133444600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38384281</v>
      </c>
      <c r="D25" s="122">
        <v>43947399</v>
      </c>
      <c r="E25" s="26">
        <v>43947399</v>
      </c>
      <c r="F25" s="26">
        <v>3424248</v>
      </c>
      <c r="G25" s="26">
        <v>3428787</v>
      </c>
      <c r="H25" s="26">
        <v>3548083</v>
      </c>
      <c r="I25" s="26">
        <v>10401118</v>
      </c>
      <c r="J25" s="26">
        <v>3610469</v>
      </c>
      <c r="K25" s="26">
        <v>3829479</v>
      </c>
      <c r="L25" s="26">
        <v>3782331</v>
      </c>
      <c r="M25" s="26">
        <v>11222279</v>
      </c>
      <c r="N25" s="26">
        <v>3898614</v>
      </c>
      <c r="O25" s="26">
        <v>3532666</v>
      </c>
      <c r="P25" s="26">
        <v>3456027</v>
      </c>
      <c r="Q25" s="26">
        <v>10887307</v>
      </c>
      <c r="R25" s="26">
        <v>3478941</v>
      </c>
      <c r="S25" s="26">
        <v>3417518</v>
      </c>
      <c r="T25" s="26">
        <v>3548496</v>
      </c>
      <c r="U25" s="26">
        <v>10444955</v>
      </c>
      <c r="V25" s="26">
        <v>42955659</v>
      </c>
      <c r="W25" s="26">
        <v>43947399</v>
      </c>
      <c r="X25" s="26">
        <v>-991740</v>
      </c>
      <c r="Y25" s="106">
        <v>-2.26</v>
      </c>
      <c r="Z25" s="121">
        <v>43947399</v>
      </c>
    </row>
    <row r="26" spans="1:26" ht="13.5">
      <c r="A26" s="159" t="s">
        <v>37</v>
      </c>
      <c r="B26" s="158"/>
      <c r="C26" s="121">
        <v>3053051</v>
      </c>
      <c r="D26" s="122">
        <v>3393553</v>
      </c>
      <c r="E26" s="26">
        <v>3393553</v>
      </c>
      <c r="F26" s="26">
        <v>243787</v>
      </c>
      <c r="G26" s="26">
        <v>243787</v>
      </c>
      <c r="H26" s="26">
        <v>257668</v>
      </c>
      <c r="I26" s="26">
        <v>745242</v>
      </c>
      <c r="J26" s="26">
        <v>257118</v>
      </c>
      <c r="K26" s="26">
        <v>257118</v>
      </c>
      <c r="L26" s="26">
        <v>257118</v>
      </c>
      <c r="M26" s="26">
        <v>771354</v>
      </c>
      <c r="N26" s="26">
        <v>333677</v>
      </c>
      <c r="O26" s="26">
        <v>269968</v>
      </c>
      <c r="P26" s="26">
        <v>269968</v>
      </c>
      <c r="Q26" s="26">
        <v>873613</v>
      </c>
      <c r="R26" s="26">
        <v>269968</v>
      </c>
      <c r="S26" s="26">
        <v>269968</v>
      </c>
      <c r="T26" s="26">
        <v>268543</v>
      </c>
      <c r="U26" s="26">
        <v>808479</v>
      </c>
      <c r="V26" s="26">
        <v>3198688</v>
      </c>
      <c r="W26" s="26">
        <v>3393553</v>
      </c>
      <c r="X26" s="26">
        <v>-194865</v>
      </c>
      <c r="Y26" s="106">
        <v>-5.74</v>
      </c>
      <c r="Z26" s="121">
        <v>3393553</v>
      </c>
    </row>
    <row r="27" spans="1:26" ht="13.5">
      <c r="A27" s="159" t="s">
        <v>117</v>
      </c>
      <c r="B27" s="158" t="s">
        <v>98</v>
      </c>
      <c r="C27" s="121">
        <v>16216039</v>
      </c>
      <c r="D27" s="122">
        <v>7313179</v>
      </c>
      <c r="E27" s="26">
        <v>7313179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7313179</v>
      </c>
      <c r="X27" s="26">
        <v>-7313179</v>
      </c>
      <c r="Y27" s="106">
        <v>-100</v>
      </c>
      <c r="Z27" s="121">
        <v>7313179</v>
      </c>
    </row>
    <row r="28" spans="1:26" ht="13.5">
      <c r="A28" s="159" t="s">
        <v>38</v>
      </c>
      <c r="B28" s="158" t="s">
        <v>95</v>
      </c>
      <c r="C28" s="121">
        <v>11719696</v>
      </c>
      <c r="D28" s="122">
        <v>14343584</v>
      </c>
      <c r="E28" s="26">
        <v>14343584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14343584</v>
      </c>
      <c r="X28" s="26">
        <v>-14343584</v>
      </c>
      <c r="Y28" s="106">
        <v>-100</v>
      </c>
      <c r="Z28" s="121">
        <v>14343584</v>
      </c>
    </row>
    <row r="29" spans="1:26" ht="13.5">
      <c r="A29" s="159" t="s">
        <v>39</v>
      </c>
      <c r="B29" s="158"/>
      <c r="C29" s="121">
        <v>2486444</v>
      </c>
      <c r="D29" s="122">
        <v>2039846</v>
      </c>
      <c r="E29" s="26">
        <v>2039846</v>
      </c>
      <c r="F29" s="26">
        <v>0</v>
      </c>
      <c r="G29" s="26">
        <v>282122</v>
      </c>
      <c r="H29" s="26">
        <v>29285</v>
      </c>
      <c r="I29" s="26">
        <v>311407</v>
      </c>
      <c r="J29" s="26">
        <v>5272</v>
      </c>
      <c r="K29" s="26">
        <v>2649</v>
      </c>
      <c r="L29" s="26">
        <v>10664</v>
      </c>
      <c r="M29" s="26">
        <v>18585</v>
      </c>
      <c r="N29" s="26">
        <v>349758</v>
      </c>
      <c r="O29" s="26">
        <v>37767</v>
      </c>
      <c r="P29" s="26">
        <v>248096</v>
      </c>
      <c r="Q29" s="26">
        <v>635621</v>
      </c>
      <c r="R29" s="26">
        <v>7004</v>
      </c>
      <c r="S29" s="26">
        <v>295217</v>
      </c>
      <c r="T29" s="26">
        <v>-246003</v>
      </c>
      <c r="U29" s="26">
        <v>56218</v>
      </c>
      <c r="V29" s="26">
        <v>1021831</v>
      </c>
      <c r="W29" s="26">
        <v>2039846</v>
      </c>
      <c r="X29" s="26">
        <v>-1018015</v>
      </c>
      <c r="Y29" s="106">
        <v>-49.91</v>
      </c>
      <c r="Z29" s="121">
        <v>2039846</v>
      </c>
    </row>
    <row r="30" spans="1:26" ht="13.5">
      <c r="A30" s="159" t="s">
        <v>118</v>
      </c>
      <c r="B30" s="158" t="s">
        <v>95</v>
      </c>
      <c r="C30" s="121">
        <v>20419918</v>
      </c>
      <c r="D30" s="122">
        <v>26820920</v>
      </c>
      <c r="E30" s="26">
        <v>26820920</v>
      </c>
      <c r="F30" s="26">
        <v>3405667</v>
      </c>
      <c r="G30" s="26">
        <v>3427055</v>
      </c>
      <c r="H30" s="26">
        <v>2449806</v>
      </c>
      <c r="I30" s="26">
        <v>9282528</v>
      </c>
      <c r="J30" s="26">
        <v>1706014</v>
      </c>
      <c r="K30" s="26">
        <v>1808130</v>
      </c>
      <c r="L30" s="26">
        <v>1689093</v>
      </c>
      <c r="M30" s="26">
        <v>5203237</v>
      </c>
      <c r="N30" s="26">
        <v>1781367</v>
      </c>
      <c r="O30" s="26">
        <v>1727759</v>
      </c>
      <c r="P30" s="26">
        <v>1579357</v>
      </c>
      <c r="Q30" s="26">
        <v>5088483</v>
      </c>
      <c r="R30" s="26">
        <v>1744241</v>
      </c>
      <c r="S30" s="26">
        <v>1825328</v>
      </c>
      <c r="T30" s="26">
        <v>3237298</v>
      </c>
      <c r="U30" s="26">
        <v>6806867</v>
      </c>
      <c r="V30" s="26">
        <v>26381115</v>
      </c>
      <c r="W30" s="26">
        <v>26820920</v>
      </c>
      <c r="X30" s="26">
        <v>-439805</v>
      </c>
      <c r="Y30" s="106">
        <v>-1.64</v>
      </c>
      <c r="Z30" s="121">
        <v>26820920</v>
      </c>
    </row>
    <row r="31" spans="1:26" ht="13.5">
      <c r="A31" s="159" t="s">
        <v>119</v>
      </c>
      <c r="B31" s="158" t="s">
        <v>120</v>
      </c>
      <c r="C31" s="121">
        <v>9587011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17375</v>
      </c>
      <c r="D32" s="122">
        <v>670000</v>
      </c>
      <c r="E32" s="26">
        <v>670000</v>
      </c>
      <c r="F32" s="26">
        <v>15345</v>
      </c>
      <c r="G32" s="26">
        <v>0</v>
      </c>
      <c r="H32" s="26">
        <v>0</v>
      </c>
      <c r="I32" s="26">
        <v>15345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100967</v>
      </c>
      <c r="Q32" s="26">
        <v>100967</v>
      </c>
      <c r="R32" s="26">
        <v>0</v>
      </c>
      <c r="S32" s="26">
        <v>1530953</v>
      </c>
      <c r="T32" s="26">
        <v>151418</v>
      </c>
      <c r="U32" s="26">
        <v>1682371</v>
      </c>
      <c r="V32" s="26">
        <v>1798683</v>
      </c>
      <c r="W32" s="26">
        <v>670000</v>
      </c>
      <c r="X32" s="26">
        <v>1128683</v>
      </c>
      <c r="Y32" s="106">
        <v>168.46</v>
      </c>
      <c r="Z32" s="121">
        <v>670000</v>
      </c>
    </row>
    <row r="33" spans="1:26" ht="13.5">
      <c r="A33" s="159" t="s">
        <v>41</v>
      </c>
      <c r="B33" s="158"/>
      <c r="C33" s="121">
        <v>13440429</v>
      </c>
      <c r="D33" s="122">
        <v>22703864</v>
      </c>
      <c r="E33" s="26">
        <v>22703864</v>
      </c>
      <c r="F33" s="26">
        <v>1233285</v>
      </c>
      <c r="G33" s="26">
        <v>321170</v>
      </c>
      <c r="H33" s="26">
        <v>251727</v>
      </c>
      <c r="I33" s="26">
        <v>1806182</v>
      </c>
      <c r="J33" s="26">
        <v>1178395</v>
      </c>
      <c r="K33" s="26">
        <v>1482652</v>
      </c>
      <c r="L33" s="26">
        <v>462896</v>
      </c>
      <c r="M33" s="26">
        <v>3123943</v>
      </c>
      <c r="N33" s="26">
        <v>1282394</v>
      </c>
      <c r="O33" s="26">
        <v>1249161</v>
      </c>
      <c r="P33" s="26">
        <v>1858356</v>
      </c>
      <c r="Q33" s="26">
        <v>4389911</v>
      </c>
      <c r="R33" s="26">
        <v>688597</v>
      </c>
      <c r="S33" s="26">
        <v>857488</v>
      </c>
      <c r="T33" s="26">
        <v>5899219</v>
      </c>
      <c r="U33" s="26">
        <v>7445304</v>
      </c>
      <c r="V33" s="26">
        <v>16765340</v>
      </c>
      <c r="W33" s="26">
        <v>22703864</v>
      </c>
      <c r="X33" s="26">
        <v>-5938524</v>
      </c>
      <c r="Y33" s="106">
        <v>-26.16</v>
      </c>
      <c r="Z33" s="121">
        <v>22703864</v>
      </c>
    </row>
    <row r="34" spans="1:26" ht="13.5">
      <c r="A34" s="159" t="s">
        <v>42</v>
      </c>
      <c r="B34" s="158" t="s">
        <v>122</v>
      </c>
      <c r="C34" s="121">
        <v>20740626</v>
      </c>
      <c r="D34" s="122">
        <v>37734108</v>
      </c>
      <c r="E34" s="26">
        <v>37734108</v>
      </c>
      <c r="F34" s="26">
        <v>2409735</v>
      </c>
      <c r="G34" s="26">
        <v>2141863</v>
      </c>
      <c r="H34" s="26">
        <v>3670393</v>
      </c>
      <c r="I34" s="26">
        <v>8221991</v>
      </c>
      <c r="J34" s="26">
        <v>3327704</v>
      </c>
      <c r="K34" s="26">
        <v>3253709</v>
      </c>
      <c r="L34" s="26">
        <v>3442750</v>
      </c>
      <c r="M34" s="26">
        <v>10024163</v>
      </c>
      <c r="N34" s="26">
        <v>2755826</v>
      </c>
      <c r="O34" s="26">
        <v>3044736</v>
      </c>
      <c r="P34" s="26">
        <v>3619231</v>
      </c>
      <c r="Q34" s="26">
        <v>9419793</v>
      </c>
      <c r="R34" s="26">
        <v>1769393</v>
      </c>
      <c r="S34" s="26">
        <v>3068644</v>
      </c>
      <c r="T34" s="26">
        <v>3805524</v>
      </c>
      <c r="U34" s="26">
        <v>8643561</v>
      </c>
      <c r="V34" s="26">
        <v>36309508</v>
      </c>
      <c r="W34" s="26">
        <v>37734108</v>
      </c>
      <c r="X34" s="26">
        <v>-1424600</v>
      </c>
      <c r="Y34" s="106">
        <v>-3.78</v>
      </c>
      <c r="Z34" s="121">
        <v>37734108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136064870</v>
      </c>
      <c r="D36" s="165">
        <f t="shared" si="1"/>
        <v>158966453</v>
      </c>
      <c r="E36" s="166">
        <f t="shared" si="1"/>
        <v>158966453</v>
      </c>
      <c r="F36" s="166">
        <f t="shared" si="1"/>
        <v>10732067</v>
      </c>
      <c r="G36" s="166">
        <f t="shared" si="1"/>
        <v>9844784</v>
      </c>
      <c r="H36" s="166">
        <f t="shared" si="1"/>
        <v>10206962</v>
      </c>
      <c r="I36" s="166">
        <f t="shared" si="1"/>
        <v>30783813</v>
      </c>
      <c r="J36" s="166">
        <f t="shared" si="1"/>
        <v>10084972</v>
      </c>
      <c r="K36" s="166">
        <f t="shared" si="1"/>
        <v>10633737</v>
      </c>
      <c r="L36" s="166">
        <f t="shared" si="1"/>
        <v>9644852</v>
      </c>
      <c r="M36" s="166">
        <f t="shared" si="1"/>
        <v>30363561</v>
      </c>
      <c r="N36" s="166">
        <f t="shared" si="1"/>
        <v>10401636</v>
      </c>
      <c r="O36" s="166">
        <f t="shared" si="1"/>
        <v>9862057</v>
      </c>
      <c r="P36" s="166">
        <f t="shared" si="1"/>
        <v>11132002</v>
      </c>
      <c r="Q36" s="166">
        <f t="shared" si="1"/>
        <v>31395695</v>
      </c>
      <c r="R36" s="166">
        <f t="shared" si="1"/>
        <v>7958144</v>
      </c>
      <c r="S36" s="166">
        <f t="shared" si="1"/>
        <v>11265116</v>
      </c>
      <c r="T36" s="166">
        <f t="shared" si="1"/>
        <v>16664495</v>
      </c>
      <c r="U36" s="166">
        <f t="shared" si="1"/>
        <v>35887755</v>
      </c>
      <c r="V36" s="166">
        <f t="shared" si="1"/>
        <v>128430824</v>
      </c>
      <c r="W36" s="166">
        <f t="shared" si="1"/>
        <v>158966453</v>
      </c>
      <c r="X36" s="166">
        <f t="shared" si="1"/>
        <v>-30535629</v>
      </c>
      <c r="Y36" s="167">
        <f>+IF(W36&lt;&gt;0,+(X36/W36)*100,0)</f>
        <v>-19.20885093913494</v>
      </c>
      <c r="Z36" s="164">
        <f>SUM(Z25:Z35)</f>
        <v>158966453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-13686617</v>
      </c>
      <c r="D38" s="176">
        <f t="shared" si="2"/>
        <v>-25521853</v>
      </c>
      <c r="E38" s="72">
        <f t="shared" si="2"/>
        <v>-25521853</v>
      </c>
      <c r="F38" s="72">
        <f t="shared" si="2"/>
        <v>12607303</v>
      </c>
      <c r="G38" s="72">
        <f t="shared" si="2"/>
        <v>-2175731</v>
      </c>
      <c r="H38" s="72">
        <f t="shared" si="2"/>
        <v>-3683119</v>
      </c>
      <c r="I38" s="72">
        <f t="shared" si="2"/>
        <v>6748453</v>
      </c>
      <c r="J38" s="72">
        <f t="shared" si="2"/>
        <v>-2289003</v>
      </c>
      <c r="K38" s="72">
        <f t="shared" si="2"/>
        <v>-2905464</v>
      </c>
      <c r="L38" s="72">
        <f t="shared" si="2"/>
        <v>6930112</v>
      </c>
      <c r="M38" s="72">
        <f t="shared" si="2"/>
        <v>1735645</v>
      </c>
      <c r="N38" s="72">
        <f t="shared" si="2"/>
        <v>-981570</v>
      </c>
      <c r="O38" s="72">
        <f t="shared" si="2"/>
        <v>-1555717</v>
      </c>
      <c r="P38" s="72">
        <f t="shared" si="2"/>
        <v>2577237</v>
      </c>
      <c r="Q38" s="72">
        <f t="shared" si="2"/>
        <v>39950</v>
      </c>
      <c r="R38" s="72">
        <f t="shared" si="2"/>
        <v>1637530</v>
      </c>
      <c r="S38" s="72">
        <f t="shared" si="2"/>
        <v>-2559232</v>
      </c>
      <c r="T38" s="72">
        <f t="shared" si="2"/>
        <v>-8913551</v>
      </c>
      <c r="U38" s="72">
        <f t="shared" si="2"/>
        <v>-9835253</v>
      </c>
      <c r="V38" s="72">
        <f t="shared" si="2"/>
        <v>-1311205</v>
      </c>
      <c r="W38" s="72">
        <f>IF(E22=E36,0,W22-W36)</f>
        <v>-25521853</v>
      </c>
      <c r="X38" s="72">
        <f t="shared" si="2"/>
        <v>24210648</v>
      </c>
      <c r="Y38" s="177">
        <f>+IF(W38&lt;&gt;0,+(X38/W38)*100,0)</f>
        <v>-94.86242241110001</v>
      </c>
      <c r="Z38" s="175">
        <f>+Z22-Z36</f>
        <v>-25521853</v>
      </c>
    </row>
    <row r="39" spans="1:26" ht="13.5">
      <c r="A39" s="157" t="s">
        <v>45</v>
      </c>
      <c r="B39" s="161"/>
      <c r="C39" s="121">
        <v>17157064</v>
      </c>
      <c r="D39" s="122">
        <v>10814318</v>
      </c>
      <c r="E39" s="26">
        <v>10814318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1762183</v>
      </c>
      <c r="O39" s="26">
        <v>0</v>
      </c>
      <c r="P39" s="26">
        <v>0</v>
      </c>
      <c r="Q39" s="26">
        <v>1762183</v>
      </c>
      <c r="R39" s="26">
        <v>0</v>
      </c>
      <c r="S39" s="26">
        <v>0</v>
      </c>
      <c r="T39" s="26">
        <v>453898</v>
      </c>
      <c r="U39" s="26">
        <v>453898</v>
      </c>
      <c r="V39" s="26">
        <v>2216081</v>
      </c>
      <c r="W39" s="26">
        <v>10814318</v>
      </c>
      <c r="X39" s="26">
        <v>-8598237</v>
      </c>
      <c r="Y39" s="106">
        <v>-79.51</v>
      </c>
      <c r="Z39" s="121">
        <v>10814318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3470447</v>
      </c>
      <c r="D42" s="183">
        <f t="shared" si="3"/>
        <v>-14707535</v>
      </c>
      <c r="E42" s="54">
        <f t="shared" si="3"/>
        <v>-14707535</v>
      </c>
      <c r="F42" s="54">
        <f t="shared" si="3"/>
        <v>12607303</v>
      </c>
      <c r="G42" s="54">
        <f t="shared" si="3"/>
        <v>-2175731</v>
      </c>
      <c r="H42" s="54">
        <f t="shared" si="3"/>
        <v>-3683119</v>
      </c>
      <c r="I42" s="54">
        <f t="shared" si="3"/>
        <v>6748453</v>
      </c>
      <c r="J42" s="54">
        <f t="shared" si="3"/>
        <v>-2289003</v>
      </c>
      <c r="K42" s="54">
        <f t="shared" si="3"/>
        <v>-2905464</v>
      </c>
      <c r="L42" s="54">
        <f t="shared" si="3"/>
        <v>6930112</v>
      </c>
      <c r="M42" s="54">
        <f t="shared" si="3"/>
        <v>1735645</v>
      </c>
      <c r="N42" s="54">
        <f t="shared" si="3"/>
        <v>780613</v>
      </c>
      <c r="O42" s="54">
        <f t="shared" si="3"/>
        <v>-1555717</v>
      </c>
      <c r="P42" s="54">
        <f t="shared" si="3"/>
        <v>2577237</v>
      </c>
      <c r="Q42" s="54">
        <f t="shared" si="3"/>
        <v>1802133</v>
      </c>
      <c r="R42" s="54">
        <f t="shared" si="3"/>
        <v>1637530</v>
      </c>
      <c r="S42" s="54">
        <f t="shared" si="3"/>
        <v>-2559232</v>
      </c>
      <c r="T42" s="54">
        <f t="shared" si="3"/>
        <v>-8459653</v>
      </c>
      <c r="U42" s="54">
        <f t="shared" si="3"/>
        <v>-9381355</v>
      </c>
      <c r="V42" s="54">
        <f t="shared" si="3"/>
        <v>904876</v>
      </c>
      <c r="W42" s="54">
        <f t="shared" si="3"/>
        <v>-14707535</v>
      </c>
      <c r="X42" s="54">
        <f t="shared" si="3"/>
        <v>15612411</v>
      </c>
      <c r="Y42" s="184">
        <f>+IF(W42&lt;&gt;0,+(X42/W42)*100,0)</f>
        <v>-106.15246538593992</v>
      </c>
      <c r="Z42" s="182">
        <f>SUM(Z38:Z41)</f>
        <v>-14707535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3470447</v>
      </c>
      <c r="D44" s="187">
        <f t="shared" si="4"/>
        <v>-14707535</v>
      </c>
      <c r="E44" s="43">
        <f t="shared" si="4"/>
        <v>-14707535</v>
      </c>
      <c r="F44" s="43">
        <f t="shared" si="4"/>
        <v>12607303</v>
      </c>
      <c r="G44" s="43">
        <f t="shared" si="4"/>
        <v>-2175731</v>
      </c>
      <c r="H44" s="43">
        <f t="shared" si="4"/>
        <v>-3683119</v>
      </c>
      <c r="I44" s="43">
        <f t="shared" si="4"/>
        <v>6748453</v>
      </c>
      <c r="J44" s="43">
        <f t="shared" si="4"/>
        <v>-2289003</v>
      </c>
      <c r="K44" s="43">
        <f t="shared" si="4"/>
        <v>-2905464</v>
      </c>
      <c r="L44" s="43">
        <f t="shared" si="4"/>
        <v>6930112</v>
      </c>
      <c r="M44" s="43">
        <f t="shared" si="4"/>
        <v>1735645</v>
      </c>
      <c r="N44" s="43">
        <f t="shared" si="4"/>
        <v>780613</v>
      </c>
      <c r="O44" s="43">
        <f t="shared" si="4"/>
        <v>-1555717</v>
      </c>
      <c r="P44" s="43">
        <f t="shared" si="4"/>
        <v>2577237</v>
      </c>
      <c r="Q44" s="43">
        <f t="shared" si="4"/>
        <v>1802133</v>
      </c>
      <c r="R44" s="43">
        <f t="shared" si="4"/>
        <v>1637530</v>
      </c>
      <c r="S44" s="43">
        <f t="shared" si="4"/>
        <v>-2559232</v>
      </c>
      <c r="T44" s="43">
        <f t="shared" si="4"/>
        <v>-8459653</v>
      </c>
      <c r="U44" s="43">
        <f t="shared" si="4"/>
        <v>-9381355</v>
      </c>
      <c r="V44" s="43">
        <f t="shared" si="4"/>
        <v>904876</v>
      </c>
      <c r="W44" s="43">
        <f t="shared" si="4"/>
        <v>-14707535</v>
      </c>
      <c r="X44" s="43">
        <f t="shared" si="4"/>
        <v>15612411</v>
      </c>
      <c r="Y44" s="188">
        <f>+IF(W44&lt;&gt;0,+(X44/W44)*100,0)</f>
        <v>-106.15246538593992</v>
      </c>
      <c r="Z44" s="186">
        <f>+Z42-Z43</f>
        <v>-14707535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3470447</v>
      </c>
      <c r="D46" s="183">
        <f t="shared" si="5"/>
        <v>-14707535</v>
      </c>
      <c r="E46" s="54">
        <f t="shared" si="5"/>
        <v>-14707535</v>
      </c>
      <c r="F46" s="54">
        <f t="shared" si="5"/>
        <v>12607303</v>
      </c>
      <c r="G46" s="54">
        <f t="shared" si="5"/>
        <v>-2175731</v>
      </c>
      <c r="H46" s="54">
        <f t="shared" si="5"/>
        <v>-3683119</v>
      </c>
      <c r="I46" s="54">
        <f t="shared" si="5"/>
        <v>6748453</v>
      </c>
      <c r="J46" s="54">
        <f t="shared" si="5"/>
        <v>-2289003</v>
      </c>
      <c r="K46" s="54">
        <f t="shared" si="5"/>
        <v>-2905464</v>
      </c>
      <c r="L46" s="54">
        <f t="shared" si="5"/>
        <v>6930112</v>
      </c>
      <c r="M46" s="54">
        <f t="shared" si="5"/>
        <v>1735645</v>
      </c>
      <c r="N46" s="54">
        <f t="shared" si="5"/>
        <v>780613</v>
      </c>
      <c r="O46" s="54">
        <f t="shared" si="5"/>
        <v>-1555717</v>
      </c>
      <c r="P46" s="54">
        <f t="shared" si="5"/>
        <v>2577237</v>
      </c>
      <c r="Q46" s="54">
        <f t="shared" si="5"/>
        <v>1802133</v>
      </c>
      <c r="R46" s="54">
        <f t="shared" si="5"/>
        <v>1637530</v>
      </c>
      <c r="S46" s="54">
        <f t="shared" si="5"/>
        <v>-2559232</v>
      </c>
      <c r="T46" s="54">
        <f t="shared" si="5"/>
        <v>-8459653</v>
      </c>
      <c r="U46" s="54">
        <f t="shared" si="5"/>
        <v>-9381355</v>
      </c>
      <c r="V46" s="54">
        <f t="shared" si="5"/>
        <v>904876</v>
      </c>
      <c r="W46" s="54">
        <f t="shared" si="5"/>
        <v>-14707535</v>
      </c>
      <c r="X46" s="54">
        <f t="shared" si="5"/>
        <v>15612411</v>
      </c>
      <c r="Y46" s="184">
        <f>+IF(W46&lt;&gt;0,+(X46/W46)*100,0)</f>
        <v>-106.15246538593992</v>
      </c>
      <c r="Z46" s="182">
        <f>SUM(Z44:Z45)</f>
        <v>-14707535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3470447</v>
      </c>
      <c r="D48" s="194">
        <f t="shared" si="6"/>
        <v>-14707535</v>
      </c>
      <c r="E48" s="195">
        <f t="shared" si="6"/>
        <v>-14707535</v>
      </c>
      <c r="F48" s="195">
        <f t="shared" si="6"/>
        <v>12607303</v>
      </c>
      <c r="G48" s="196">
        <f t="shared" si="6"/>
        <v>-2175731</v>
      </c>
      <c r="H48" s="196">
        <f t="shared" si="6"/>
        <v>-3683119</v>
      </c>
      <c r="I48" s="196">
        <f t="shared" si="6"/>
        <v>6748453</v>
      </c>
      <c r="J48" s="196">
        <f t="shared" si="6"/>
        <v>-2289003</v>
      </c>
      <c r="K48" s="196">
        <f t="shared" si="6"/>
        <v>-2905464</v>
      </c>
      <c r="L48" s="195">
        <f t="shared" si="6"/>
        <v>6930112</v>
      </c>
      <c r="M48" s="195">
        <f t="shared" si="6"/>
        <v>1735645</v>
      </c>
      <c r="N48" s="196">
        <f t="shared" si="6"/>
        <v>780613</v>
      </c>
      <c r="O48" s="196">
        <f t="shared" si="6"/>
        <v>-1555717</v>
      </c>
      <c r="P48" s="196">
        <f t="shared" si="6"/>
        <v>2577237</v>
      </c>
      <c r="Q48" s="196">
        <f t="shared" si="6"/>
        <v>1802133</v>
      </c>
      <c r="R48" s="196">
        <f t="shared" si="6"/>
        <v>1637530</v>
      </c>
      <c r="S48" s="195">
        <f t="shared" si="6"/>
        <v>-2559232</v>
      </c>
      <c r="T48" s="195">
        <f t="shared" si="6"/>
        <v>-8459653</v>
      </c>
      <c r="U48" s="196">
        <f t="shared" si="6"/>
        <v>-9381355</v>
      </c>
      <c r="V48" s="196">
        <f t="shared" si="6"/>
        <v>904876</v>
      </c>
      <c r="W48" s="196">
        <f t="shared" si="6"/>
        <v>-14707535</v>
      </c>
      <c r="X48" s="196">
        <f t="shared" si="6"/>
        <v>15612411</v>
      </c>
      <c r="Y48" s="197">
        <f>+IF(W48&lt;&gt;0,+(X48/W48)*100,0)</f>
        <v>-106.15246538593992</v>
      </c>
      <c r="Z48" s="198">
        <f>SUM(Z46:Z47)</f>
        <v>-14707535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1576548</v>
      </c>
      <c r="D5" s="120">
        <f t="shared" si="0"/>
        <v>1583000</v>
      </c>
      <c r="E5" s="66">
        <f t="shared" si="0"/>
        <v>1583000</v>
      </c>
      <c r="F5" s="66">
        <f t="shared" si="0"/>
        <v>40260</v>
      </c>
      <c r="G5" s="66">
        <f t="shared" si="0"/>
        <v>0</v>
      </c>
      <c r="H5" s="66">
        <f t="shared" si="0"/>
        <v>12103</v>
      </c>
      <c r="I5" s="66">
        <f t="shared" si="0"/>
        <v>52363</v>
      </c>
      <c r="J5" s="66">
        <f t="shared" si="0"/>
        <v>0</v>
      </c>
      <c r="K5" s="66">
        <f t="shared" si="0"/>
        <v>964</v>
      </c>
      <c r="L5" s="66">
        <f t="shared" si="0"/>
        <v>136576</v>
      </c>
      <c r="M5" s="66">
        <f t="shared" si="0"/>
        <v>137540</v>
      </c>
      <c r="N5" s="66">
        <f t="shared" si="0"/>
        <v>8151</v>
      </c>
      <c r="O5" s="66">
        <f t="shared" si="0"/>
        <v>21363</v>
      </c>
      <c r="P5" s="66">
        <f t="shared" si="0"/>
        <v>0</v>
      </c>
      <c r="Q5" s="66">
        <f t="shared" si="0"/>
        <v>29514</v>
      </c>
      <c r="R5" s="66">
        <f t="shared" si="0"/>
        <v>0</v>
      </c>
      <c r="S5" s="66">
        <f t="shared" si="0"/>
        <v>441792</v>
      </c>
      <c r="T5" s="66">
        <f t="shared" si="0"/>
        <v>101357</v>
      </c>
      <c r="U5" s="66">
        <f t="shared" si="0"/>
        <v>543149</v>
      </c>
      <c r="V5" s="66">
        <f t="shared" si="0"/>
        <v>762566</v>
      </c>
      <c r="W5" s="66">
        <f t="shared" si="0"/>
        <v>1583000</v>
      </c>
      <c r="X5" s="66">
        <f t="shared" si="0"/>
        <v>-820434</v>
      </c>
      <c r="Y5" s="103">
        <f>+IF(W5&lt;&gt;0,+(X5/W5)*100,0)</f>
        <v>-51.82779532533165</v>
      </c>
      <c r="Z5" s="119">
        <f>SUM(Z6:Z8)</f>
        <v>1583000</v>
      </c>
    </row>
    <row r="6" spans="1:26" ht="13.5">
      <c r="A6" s="104" t="s">
        <v>74</v>
      </c>
      <c r="B6" s="102"/>
      <c r="C6" s="121"/>
      <c r="D6" s="122">
        <v>107000</v>
      </c>
      <c r="E6" s="26">
        <v>107000</v>
      </c>
      <c r="F6" s="26"/>
      <c r="G6" s="26"/>
      <c r="H6" s="26"/>
      <c r="I6" s="26"/>
      <c r="J6" s="26"/>
      <c r="K6" s="26">
        <v>964</v>
      </c>
      <c r="L6" s="26">
        <v>21930</v>
      </c>
      <c r="M6" s="26">
        <v>22894</v>
      </c>
      <c r="N6" s="26">
        <v>15063</v>
      </c>
      <c r="O6" s="26"/>
      <c r="P6" s="26"/>
      <c r="Q6" s="26">
        <v>15063</v>
      </c>
      <c r="R6" s="26"/>
      <c r="S6" s="26"/>
      <c r="T6" s="26">
        <v>-1070</v>
      </c>
      <c r="U6" s="26">
        <v>-1070</v>
      </c>
      <c r="V6" s="26">
        <v>36887</v>
      </c>
      <c r="W6" s="26">
        <v>107000</v>
      </c>
      <c r="X6" s="26">
        <v>-70113</v>
      </c>
      <c r="Y6" s="106">
        <v>-65.53</v>
      </c>
      <c r="Z6" s="28">
        <v>107000</v>
      </c>
    </row>
    <row r="7" spans="1:26" ht="13.5">
      <c r="A7" s="104" t="s">
        <v>75</v>
      </c>
      <c r="B7" s="102"/>
      <c r="C7" s="123">
        <v>1104134</v>
      </c>
      <c r="D7" s="124">
        <v>620000</v>
      </c>
      <c r="E7" s="125">
        <v>620000</v>
      </c>
      <c r="F7" s="125">
        <v>40260</v>
      </c>
      <c r="G7" s="125"/>
      <c r="H7" s="125">
        <v>12103</v>
      </c>
      <c r="I7" s="125">
        <v>52363</v>
      </c>
      <c r="J7" s="125"/>
      <c r="K7" s="125"/>
      <c r="L7" s="125">
        <v>114646</v>
      </c>
      <c r="M7" s="125">
        <v>114646</v>
      </c>
      <c r="N7" s="125">
        <v>-6912</v>
      </c>
      <c r="O7" s="125">
        <v>21363</v>
      </c>
      <c r="P7" s="125"/>
      <c r="Q7" s="125">
        <v>14451</v>
      </c>
      <c r="R7" s="125"/>
      <c r="S7" s="125">
        <v>441792</v>
      </c>
      <c r="T7" s="125">
        <v>102427</v>
      </c>
      <c r="U7" s="125">
        <v>544219</v>
      </c>
      <c r="V7" s="125">
        <v>725679</v>
      </c>
      <c r="W7" s="125">
        <v>620000</v>
      </c>
      <c r="X7" s="125">
        <v>105679</v>
      </c>
      <c r="Y7" s="107">
        <v>17.04</v>
      </c>
      <c r="Z7" s="200">
        <v>620000</v>
      </c>
    </row>
    <row r="8" spans="1:26" ht="13.5">
      <c r="A8" s="104" t="s">
        <v>76</v>
      </c>
      <c r="B8" s="102"/>
      <c r="C8" s="121">
        <v>472414</v>
      </c>
      <c r="D8" s="122">
        <v>856000</v>
      </c>
      <c r="E8" s="26">
        <v>856000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856000</v>
      </c>
      <c r="X8" s="26">
        <v>-856000</v>
      </c>
      <c r="Y8" s="106">
        <v>-100</v>
      </c>
      <c r="Z8" s="28">
        <v>856000</v>
      </c>
    </row>
    <row r="9" spans="1:26" ht="13.5">
      <c r="A9" s="101" t="s">
        <v>77</v>
      </c>
      <c r="B9" s="102"/>
      <c r="C9" s="119">
        <f aca="true" t="shared" si="1" ref="C9:X9">SUM(C10:C14)</f>
        <v>218471</v>
      </c>
      <c r="D9" s="120">
        <f t="shared" si="1"/>
        <v>2869000</v>
      </c>
      <c r="E9" s="66">
        <f t="shared" si="1"/>
        <v>2869000</v>
      </c>
      <c r="F9" s="66">
        <f t="shared" si="1"/>
        <v>324000</v>
      </c>
      <c r="G9" s="66">
        <f t="shared" si="1"/>
        <v>240000</v>
      </c>
      <c r="H9" s="66">
        <f t="shared" si="1"/>
        <v>82737</v>
      </c>
      <c r="I9" s="66">
        <f t="shared" si="1"/>
        <v>646737</v>
      </c>
      <c r="J9" s="66">
        <f t="shared" si="1"/>
        <v>8927</v>
      </c>
      <c r="K9" s="66">
        <f t="shared" si="1"/>
        <v>314801</v>
      </c>
      <c r="L9" s="66">
        <f t="shared" si="1"/>
        <v>19895</v>
      </c>
      <c r="M9" s="66">
        <f t="shared" si="1"/>
        <v>343623</v>
      </c>
      <c r="N9" s="66">
        <f t="shared" si="1"/>
        <v>7102</v>
      </c>
      <c r="O9" s="66">
        <f t="shared" si="1"/>
        <v>10509</v>
      </c>
      <c r="P9" s="66">
        <f t="shared" si="1"/>
        <v>49663</v>
      </c>
      <c r="Q9" s="66">
        <f t="shared" si="1"/>
        <v>67274</v>
      </c>
      <c r="R9" s="66">
        <f t="shared" si="1"/>
        <v>0</v>
      </c>
      <c r="S9" s="66">
        <f t="shared" si="1"/>
        <v>19079</v>
      </c>
      <c r="T9" s="66">
        <f t="shared" si="1"/>
        <v>30648</v>
      </c>
      <c r="U9" s="66">
        <f t="shared" si="1"/>
        <v>49727</v>
      </c>
      <c r="V9" s="66">
        <f t="shared" si="1"/>
        <v>1107361</v>
      </c>
      <c r="W9" s="66">
        <f t="shared" si="1"/>
        <v>2869000</v>
      </c>
      <c r="X9" s="66">
        <f t="shared" si="1"/>
        <v>-1761639</v>
      </c>
      <c r="Y9" s="103">
        <f>+IF(W9&lt;&gt;0,+(X9/W9)*100,0)</f>
        <v>-61.402544440571624</v>
      </c>
      <c r="Z9" s="68">
        <f>SUM(Z10:Z14)</f>
        <v>2869000</v>
      </c>
    </row>
    <row r="10" spans="1:26" ht="13.5">
      <c r="A10" s="104" t="s">
        <v>78</v>
      </c>
      <c r="B10" s="102"/>
      <c r="C10" s="121"/>
      <c r="D10" s="122">
        <v>200000</v>
      </c>
      <c r="E10" s="26">
        <v>200000</v>
      </c>
      <c r="F10" s="26"/>
      <c r="G10" s="26"/>
      <c r="H10" s="26"/>
      <c r="I10" s="26"/>
      <c r="J10" s="26"/>
      <c r="K10" s="26">
        <v>13600</v>
      </c>
      <c r="L10" s="26"/>
      <c r="M10" s="26">
        <v>13600</v>
      </c>
      <c r="N10" s="26"/>
      <c r="O10" s="26">
        <v>10509</v>
      </c>
      <c r="P10" s="26"/>
      <c r="Q10" s="26">
        <v>10509</v>
      </c>
      <c r="R10" s="26"/>
      <c r="S10" s="26"/>
      <c r="T10" s="26"/>
      <c r="U10" s="26"/>
      <c r="V10" s="26">
        <v>24109</v>
      </c>
      <c r="W10" s="26">
        <v>200000</v>
      </c>
      <c r="X10" s="26">
        <v>-175891</v>
      </c>
      <c r="Y10" s="106">
        <v>-87.95</v>
      </c>
      <c r="Z10" s="28">
        <v>200000</v>
      </c>
    </row>
    <row r="11" spans="1:26" ht="13.5">
      <c r="A11" s="104" t="s">
        <v>79</v>
      </c>
      <c r="B11" s="102"/>
      <c r="C11" s="121"/>
      <c r="D11" s="122">
        <v>2601000</v>
      </c>
      <c r="E11" s="26">
        <v>2601000</v>
      </c>
      <c r="F11" s="26">
        <v>324000</v>
      </c>
      <c r="G11" s="26">
        <v>240000</v>
      </c>
      <c r="H11" s="26"/>
      <c r="I11" s="26">
        <v>564000</v>
      </c>
      <c r="J11" s="26"/>
      <c r="K11" s="26">
        <v>273843</v>
      </c>
      <c r="L11" s="26">
        <v>19895</v>
      </c>
      <c r="M11" s="26">
        <v>293738</v>
      </c>
      <c r="N11" s="26">
        <v>1102</v>
      </c>
      <c r="O11" s="26"/>
      <c r="P11" s="26">
        <v>45208</v>
      </c>
      <c r="Q11" s="26">
        <v>46310</v>
      </c>
      <c r="R11" s="26"/>
      <c r="S11" s="26">
        <v>19079</v>
      </c>
      <c r="T11" s="26"/>
      <c r="U11" s="26">
        <v>19079</v>
      </c>
      <c r="V11" s="26">
        <v>923127</v>
      </c>
      <c r="W11" s="26">
        <v>2601000</v>
      </c>
      <c r="X11" s="26">
        <v>-1677873</v>
      </c>
      <c r="Y11" s="106">
        <v>-64.51</v>
      </c>
      <c r="Z11" s="28">
        <v>2601000</v>
      </c>
    </row>
    <row r="12" spans="1:26" ht="13.5">
      <c r="A12" s="104" t="s">
        <v>80</v>
      </c>
      <c r="B12" s="102"/>
      <c r="C12" s="121">
        <v>218471</v>
      </c>
      <c r="D12" s="122">
        <v>50000</v>
      </c>
      <c r="E12" s="26">
        <v>50000</v>
      </c>
      <c r="F12" s="26"/>
      <c r="G12" s="26"/>
      <c r="H12" s="26">
        <v>82737</v>
      </c>
      <c r="I12" s="26">
        <v>82737</v>
      </c>
      <c r="J12" s="26">
        <v>8927</v>
      </c>
      <c r="K12" s="26">
        <v>27358</v>
      </c>
      <c r="L12" s="26"/>
      <c r="M12" s="26">
        <v>36285</v>
      </c>
      <c r="N12" s="26">
        <v>6000</v>
      </c>
      <c r="O12" s="26"/>
      <c r="P12" s="26">
        <v>4455</v>
      </c>
      <c r="Q12" s="26">
        <v>10455</v>
      </c>
      <c r="R12" s="26"/>
      <c r="S12" s="26"/>
      <c r="T12" s="26">
        <v>30648</v>
      </c>
      <c r="U12" s="26">
        <v>30648</v>
      </c>
      <c r="V12" s="26">
        <v>160125</v>
      </c>
      <c r="W12" s="26">
        <v>50000</v>
      </c>
      <c r="X12" s="26">
        <v>110125</v>
      </c>
      <c r="Y12" s="106">
        <v>220.25</v>
      </c>
      <c r="Z12" s="28">
        <v>50000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>
        <v>18000</v>
      </c>
      <c r="E14" s="125">
        <v>18000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>
        <v>18000</v>
      </c>
      <c r="X14" s="125">
        <v>-18000</v>
      </c>
      <c r="Y14" s="107">
        <v>-100</v>
      </c>
      <c r="Z14" s="200">
        <v>18000</v>
      </c>
    </row>
    <row r="15" spans="1:26" ht="13.5">
      <c r="A15" s="101" t="s">
        <v>83</v>
      </c>
      <c r="B15" s="108"/>
      <c r="C15" s="119">
        <f aca="true" t="shared" si="2" ref="C15:X15">SUM(C16:C18)</f>
        <v>610267</v>
      </c>
      <c r="D15" s="120">
        <f t="shared" si="2"/>
        <v>3139000</v>
      </c>
      <c r="E15" s="66">
        <f t="shared" si="2"/>
        <v>3139000</v>
      </c>
      <c r="F15" s="66">
        <f t="shared" si="2"/>
        <v>807380</v>
      </c>
      <c r="G15" s="66">
        <f t="shared" si="2"/>
        <v>412911</v>
      </c>
      <c r="H15" s="66">
        <f t="shared" si="2"/>
        <v>465181</v>
      </c>
      <c r="I15" s="66">
        <f t="shared" si="2"/>
        <v>1685472</v>
      </c>
      <c r="J15" s="66">
        <f t="shared" si="2"/>
        <v>435847</v>
      </c>
      <c r="K15" s="66">
        <f t="shared" si="2"/>
        <v>413787</v>
      </c>
      <c r="L15" s="66">
        <f t="shared" si="2"/>
        <v>641946</v>
      </c>
      <c r="M15" s="66">
        <f t="shared" si="2"/>
        <v>1491580</v>
      </c>
      <c r="N15" s="66">
        <f t="shared" si="2"/>
        <v>862366</v>
      </c>
      <c r="O15" s="66">
        <f t="shared" si="2"/>
        <v>1032958</v>
      </c>
      <c r="P15" s="66">
        <f t="shared" si="2"/>
        <v>1265649</v>
      </c>
      <c r="Q15" s="66">
        <f t="shared" si="2"/>
        <v>3160973</v>
      </c>
      <c r="R15" s="66">
        <f t="shared" si="2"/>
        <v>69309</v>
      </c>
      <c r="S15" s="66">
        <f t="shared" si="2"/>
        <v>1593161</v>
      </c>
      <c r="T15" s="66">
        <f t="shared" si="2"/>
        <v>3640947</v>
      </c>
      <c r="U15" s="66">
        <f t="shared" si="2"/>
        <v>5303417</v>
      </c>
      <c r="V15" s="66">
        <f t="shared" si="2"/>
        <v>11641442</v>
      </c>
      <c r="W15" s="66">
        <f t="shared" si="2"/>
        <v>3139000</v>
      </c>
      <c r="X15" s="66">
        <f t="shared" si="2"/>
        <v>8502442</v>
      </c>
      <c r="Y15" s="103">
        <f>+IF(W15&lt;&gt;0,+(X15/W15)*100,0)</f>
        <v>270.8646702771583</v>
      </c>
      <c r="Z15" s="68">
        <f>SUM(Z16:Z18)</f>
        <v>3139000</v>
      </c>
    </row>
    <row r="16" spans="1:26" ht="13.5">
      <c r="A16" s="104" t="s">
        <v>84</v>
      </c>
      <c r="B16" s="102"/>
      <c r="C16" s="121"/>
      <c r="D16" s="122">
        <v>649000</v>
      </c>
      <c r="E16" s="26">
        <v>649000</v>
      </c>
      <c r="F16" s="26">
        <v>650214</v>
      </c>
      <c r="G16" s="26">
        <v>40574</v>
      </c>
      <c r="H16" s="26">
        <v>115868</v>
      </c>
      <c r="I16" s="26">
        <v>806656</v>
      </c>
      <c r="J16" s="26">
        <v>13160</v>
      </c>
      <c r="K16" s="26">
        <v>140060</v>
      </c>
      <c r="L16" s="26">
        <v>32061</v>
      </c>
      <c r="M16" s="26">
        <v>185281</v>
      </c>
      <c r="N16" s="26">
        <v>656505</v>
      </c>
      <c r="O16" s="26">
        <v>586260</v>
      </c>
      <c r="P16" s="26">
        <v>1060896</v>
      </c>
      <c r="Q16" s="26">
        <v>2303661</v>
      </c>
      <c r="R16" s="26">
        <v>45000</v>
      </c>
      <c r="S16" s="26">
        <v>1593161</v>
      </c>
      <c r="T16" s="26">
        <v>3632255</v>
      </c>
      <c r="U16" s="26">
        <v>5270416</v>
      </c>
      <c r="V16" s="26">
        <v>8566014</v>
      </c>
      <c r="W16" s="26">
        <v>649000</v>
      </c>
      <c r="X16" s="26">
        <v>7917014</v>
      </c>
      <c r="Y16" s="106">
        <v>1219.88</v>
      </c>
      <c r="Z16" s="28">
        <v>649000</v>
      </c>
    </row>
    <row r="17" spans="1:26" ht="13.5">
      <c r="A17" s="104" t="s">
        <v>85</v>
      </c>
      <c r="B17" s="102"/>
      <c r="C17" s="121">
        <v>610267</v>
      </c>
      <c r="D17" s="122">
        <v>2490000</v>
      </c>
      <c r="E17" s="26">
        <v>2490000</v>
      </c>
      <c r="F17" s="26">
        <v>157166</v>
      </c>
      <c r="G17" s="26">
        <v>372337</v>
      </c>
      <c r="H17" s="26">
        <v>349313</v>
      </c>
      <c r="I17" s="26">
        <v>878816</v>
      </c>
      <c r="J17" s="26">
        <v>422687</v>
      </c>
      <c r="K17" s="26">
        <v>273727</v>
      </c>
      <c r="L17" s="26">
        <v>609885</v>
      </c>
      <c r="M17" s="26">
        <v>1306299</v>
      </c>
      <c r="N17" s="26">
        <v>205861</v>
      </c>
      <c r="O17" s="26">
        <v>446698</v>
      </c>
      <c r="P17" s="26">
        <v>204753</v>
      </c>
      <c r="Q17" s="26">
        <v>857312</v>
      </c>
      <c r="R17" s="26">
        <v>24309</v>
      </c>
      <c r="S17" s="26"/>
      <c r="T17" s="26">
        <v>8692</v>
      </c>
      <c r="U17" s="26">
        <v>33001</v>
      </c>
      <c r="V17" s="26">
        <v>3075428</v>
      </c>
      <c r="W17" s="26">
        <v>2490000</v>
      </c>
      <c r="X17" s="26">
        <v>585428</v>
      </c>
      <c r="Y17" s="106">
        <v>23.51</v>
      </c>
      <c r="Z17" s="28">
        <v>2490000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14104714</v>
      </c>
      <c r="D19" s="120">
        <f t="shared" si="3"/>
        <v>18868000</v>
      </c>
      <c r="E19" s="66">
        <f t="shared" si="3"/>
        <v>18868000</v>
      </c>
      <c r="F19" s="66">
        <f t="shared" si="3"/>
        <v>30967</v>
      </c>
      <c r="G19" s="66">
        <f t="shared" si="3"/>
        <v>12048</v>
      </c>
      <c r="H19" s="66">
        <f t="shared" si="3"/>
        <v>0</v>
      </c>
      <c r="I19" s="66">
        <f t="shared" si="3"/>
        <v>43015</v>
      </c>
      <c r="J19" s="66">
        <f t="shared" si="3"/>
        <v>142473</v>
      </c>
      <c r="K19" s="66">
        <f t="shared" si="3"/>
        <v>1430</v>
      </c>
      <c r="L19" s="66">
        <f t="shared" si="3"/>
        <v>47719</v>
      </c>
      <c r="M19" s="66">
        <f t="shared" si="3"/>
        <v>191622</v>
      </c>
      <c r="N19" s="66">
        <f t="shared" si="3"/>
        <v>0</v>
      </c>
      <c r="O19" s="66">
        <f t="shared" si="3"/>
        <v>20180</v>
      </c>
      <c r="P19" s="66">
        <f t="shared" si="3"/>
        <v>3289</v>
      </c>
      <c r="Q19" s="66">
        <f t="shared" si="3"/>
        <v>23469</v>
      </c>
      <c r="R19" s="66">
        <f t="shared" si="3"/>
        <v>-1430</v>
      </c>
      <c r="S19" s="66">
        <f t="shared" si="3"/>
        <v>115373</v>
      </c>
      <c r="T19" s="66">
        <f t="shared" si="3"/>
        <v>209600</v>
      </c>
      <c r="U19" s="66">
        <f t="shared" si="3"/>
        <v>323543</v>
      </c>
      <c r="V19" s="66">
        <f t="shared" si="3"/>
        <v>581649</v>
      </c>
      <c r="W19" s="66">
        <f t="shared" si="3"/>
        <v>18868000</v>
      </c>
      <c r="X19" s="66">
        <f t="shared" si="3"/>
        <v>-18286351</v>
      </c>
      <c r="Y19" s="103">
        <f>+IF(W19&lt;&gt;0,+(X19/W19)*100,0)</f>
        <v>-96.91727263090948</v>
      </c>
      <c r="Z19" s="68">
        <f>SUM(Z20:Z23)</f>
        <v>18868000</v>
      </c>
    </row>
    <row r="20" spans="1:26" ht="13.5">
      <c r="A20" s="104" t="s">
        <v>88</v>
      </c>
      <c r="B20" s="102"/>
      <c r="C20" s="121">
        <v>5995193</v>
      </c>
      <c r="D20" s="122">
        <v>1951000</v>
      </c>
      <c r="E20" s="26">
        <v>1951000</v>
      </c>
      <c r="F20" s="26">
        <v>8067</v>
      </c>
      <c r="G20" s="26">
        <v>9048</v>
      </c>
      <c r="H20" s="26"/>
      <c r="I20" s="26">
        <v>17115</v>
      </c>
      <c r="J20" s="26">
        <v>1980</v>
      </c>
      <c r="K20" s="26">
        <v>1430</v>
      </c>
      <c r="L20" s="26">
        <v>47719</v>
      </c>
      <c r="M20" s="26">
        <v>51129</v>
      </c>
      <c r="N20" s="26"/>
      <c r="O20" s="26">
        <v>20180</v>
      </c>
      <c r="P20" s="26">
        <v>3289</v>
      </c>
      <c r="Q20" s="26">
        <v>23469</v>
      </c>
      <c r="R20" s="26">
        <v>-1430</v>
      </c>
      <c r="S20" s="26">
        <v>98473</v>
      </c>
      <c r="T20" s="26">
        <v>206472</v>
      </c>
      <c r="U20" s="26">
        <v>303515</v>
      </c>
      <c r="V20" s="26">
        <v>395228</v>
      </c>
      <c r="W20" s="26">
        <v>1951000</v>
      </c>
      <c r="X20" s="26">
        <v>-1555772</v>
      </c>
      <c r="Y20" s="106">
        <v>-79.74</v>
      </c>
      <c r="Z20" s="28">
        <v>1951000</v>
      </c>
    </row>
    <row r="21" spans="1:26" ht="13.5">
      <c r="A21" s="104" t="s">
        <v>89</v>
      </c>
      <c r="B21" s="102"/>
      <c r="C21" s="121">
        <v>14372</v>
      </c>
      <c r="D21" s="122">
        <v>10635000</v>
      </c>
      <c r="E21" s="26">
        <v>10635000</v>
      </c>
      <c r="F21" s="26"/>
      <c r="G21" s="26"/>
      <c r="H21" s="26"/>
      <c r="I21" s="26"/>
      <c r="J21" s="26">
        <v>140493</v>
      </c>
      <c r="K21" s="26"/>
      <c r="L21" s="26"/>
      <c r="M21" s="26">
        <v>140493</v>
      </c>
      <c r="N21" s="26"/>
      <c r="O21" s="26"/>
      <c r="P21" s="26"/>
      <c r="Q21" s="26"/>
      <c r="R21" s="26"/>
      <c r="S21" s="26"/>
      <c r="T21" s="26">
        <v>3128</v>
      </c>
      <c r="U21" s="26">
        <v>3128</v>
      </c>
      <c r="V21" s="26">
        <v>143621</v>
      </c>
      <c r="W21" s="26">
        <v>10635000</v>
      </c>
      <c r="X21" s="26">
        <v>-10491379</v>
      </c>
      <c r="Y21" s="106">
        <v>-98.65</v>
      </c>
      <c r="Z21" s="28">
        <v>10635000</v>
      </c>
    </row>
    <row r="22" spans="1:26" ht="13.5">
      <c r="A22" s="104" t="s">
        <v>90</v>
      </c>
      <c r="B22" s="102"/>
      <c r="C22" s="123">
        <v>5096200</v>
      </c>
      <c r="D22" s="124">
        <v>3100000</v>
      </c>
      <c r="E22" s="125">
        <v>3100000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>
        <v>3100000</v>
      </c>
      <c r="X22" s="125">
        <v>-3100000</v>
      </c>
      <c r="Y22" s="107">
        <v>-100</v>
      </c>
      <c r="Z22" s="200">
        <v>3100000</v>
      </c>
    </row>
    <row r="23" spans="1:26" ht="13.5">
      <c r="A23" s="104" t="s">
        <v>91</v>
      </c>
      <c r="B23" s="102"/>
      <c r="C23" s="121">
        <v>2998949</v>
      </c>
      <c r="D23" s="122">
        <v>3182000</v>
      </c>
      <c r="E23" s="26">
        <v>3182000</v>
      </c>
      <c r="F23" s="26">
        <v>22900</v>
      </c>
      <c r="G23" s="26">
        <v>3000</v>
      </c>
      <c r="H23" s="26"/>
      <c r="I23" s="26">
        <v>25900</v>
      </c>
      <c r="J23" s="26"/>
      <c r="K23" s="26"/>
      <c r="L23" s="26"/>
      <c r="M23" s="26"/>
      <c r="N23" s="26"/>
      <c r="O23" s="26"/>
      <c r="P23" s="26"/>
      <c r="Q23" s="26"/>
      <c r="R23" s="26"/>
      <c r="S23" s="26">
        <v>16900</v>
      </c>
      <c r="T23" s="26"/>
      <c r="U23" s="26">
        <v>16900</v>
      </c>
      <c r="V23" s="26">
        <v>42800</v>
      </c>
      <c r="W23" s="26">
        <v>3182000</v>
      </c>
      <c r="X23" s="26">
        <v>-3139200</v>
      </c>
      <c r="Y23" s="106">
        <v>-98.65</v>
      </c>
      <c r="Z23" s="28">
        <v>3182000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16510000</v>
      </c>
      <c r="D25" s="206">
        <f t="shared" si="4"/>
        <v>26459000</v>
      </c>
      <c r="E25" s="195">
        <f t="shared" si="4"/>
        <v>26459000</v>
      </c>
      <c r="F25" s="195">
        <f t="shared" si="4"/>
        <v>1202607</v>
      </c>
      <c r="G25" s="195">
        <f t="shared" si="4"/>
        <v>664959</v>
      </c>
      <c r="H25" s="195">
        <f t="shared" si="4"/>
        <v>560021</v>
      </c>
      <c r="I25" s="195">
        <f t="shared" si="4"/>
        <v>2427587</v>
      </c>
      <c r="J25" s="195">
        <f t="shared" si="4"/>
        <v>587247</v>
      </c>
      <c r="K25" s="195">
        <f t="shared" si="4"/>
        <v>730982</v>
      </c>
      <c r="L25" s="195">
        <f t="shared" si="4"/>
        <v>846136</v>
      </c>
      <c r="M25" s="195">
        <f t="shared" si="4"/>
        <v>2164365</v>
      </c>
      <c r="N25" s="195">
        <f t="shared" si="4"/>
        <v>877619</v>
      </c>
      <c r="O25" s="195">
        <f t="shared" si="4"/>
        <v>1085010</v>
      </c>
      <c r="P25" s="195">
        <f t="shared" si="4"/>
        <v>1318601</v>
      </c>
      <c r="Q25" s="195">
        <f t="shared" si="4"/>
        <v>3281230</v>
      </c>
      <c r="R25" s="195">
        <f t="shared" si="4"/>
        <v>67879</v>
      </c>
      <c r="S25" s="195">
        <f t="shared" si="4"/>
        <v>2169405</v>
      </c>
      <c r="T25" s="195">
        <f t="shared" si="4"/>
        <v>3982552</v>
      </c>
      <c r="U25" s="195">
        <f t="shared" si="4"/>
        <v>6219836</v>
      </c>
      <c r="V25" s="195">
        <f t="shared" si="4"/>
        <v>14093018</v>
      </c>
      <c r="W25" s="195">
        <f t="shared" si="4"/>
        <v>26459000</v>
      </c>
      <c r="X25" s="195">
        <f t="shared" si="4"/>
        <v>-12365982</v>
      </c>
      <c r="Y25" s="207">
        <f>+IF(W25&lt;&gt;0,+(X25/W25)*100,0)</f>
        <v>-46.736392153898485</v>
      </c>
      <c r="Z25" s="208">
        <f>+Z5+Z9+Z15+Z19+Z24</f>
        <v>26459000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8522134</v>
      </c>
      <c r="D28" s="122">
        <v>9570000</v>
      </c>
      <c r="E28" s="26">
        <v>9570000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>
        <v>9570000</v>
      </c>
      <c r="X28" s="26">
        <v>-9570000</v>
      </c>
      <c r="Y28" s="106">
        <v>-100</v>
      </c>
      <c r="Z28" s="121">
        <v>9570000</v>
      </c>
    </row>
    <row r="29" spans="1:26" ht="13.5">
      <c r="A29" s="210" t="s">
        <v>137</v>
      </c>
      <c r="B29" s="102"/>
      <c r="C29" s="121">
        <v>6414349</v>
      </c>
      <c r="D29" s="122">
        <v>540000</v>
      </c>
      <c r="E29" s="26">
        <v>540000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540000</v>
      </c>
      <c r="X29" s="26">
        <v>-540000</v>
      </c>
      <c r="Y29" s="106">
        <v>-100</v>
      </c>
      <c r="Z29" s="28">
        <v>540000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14936483</v>
      </c>
      <c r="D32" s="187">
        <f t="shared" si="5"/>
        <v>10110000</v>
      </c>
      <c r="E32" s="43">
        <f t="shared" si="5"/>
        <v>10110000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0</v>
      </c>
      <c r="W32" s="43">
        <f t="shared" si="5"/>
        <v>10110000</v>
      </c>
      <c r="X32" s="43">
        <f t="shared" si="5"/>
        <v>-10110000</v>
      </c>
      <c r="Y32" s="188">
        <f>+IF(W32&lt;&gt;0,+(X32/W32)*100,0)</f>
        <v>-100</v>
      </c>
      <c r="Z32" s="45">
        <f>SUM(Z28:Z31)</f>
        <v>10110000</v>
      </c>
    </row>
    <row r="33" spans="1:26" ht="13.5">
      <c r="A33" s="213" t="s">
        <v>50</v>
      </c>
      <c r="B33" s="102" t="s">
        <v>140</v>
      </c>
      <c r="C33" s="121"/>
      <c r="D33" s="122">
        <v>1277000</v>
      </c>
      <c r="E33" s="26">
        <v>1277000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1277000</v>
      </c>
      <c r="X33" s="26">
        <v>-1277000</v>
      </c>
      <c r="Y33" s="106">
        <v>-100</v>
      </c>
      <c r="Z33" s="28">
        <v>1277000</v>
      </c>
    </row>
    <row r="34" spans="1:26" ht="13.5">
      <c r="A34" s="213" t="s">
        <v>51</v>
      </c>
      <c r="B34" s="102" t="s">
        <v>125</v>
      </c>
      <c r="C34" s="121"/>
      <c r="D34" s="122">
        <v>9500000</v>
      </c>
      <c r="E34" s="26">
        <v>9500000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9500000</v>
      </c>
      <c r="X34" s="26">
        <v>-9500000</v>
      </c>
      <c r="Y34" s="106">
        <v>-100</v>
      </c>
      <c r="Z34" s="28">
        <v>9500000</v>
      </c>
    </row>
    <row r="35" spans="1:26" ht="13.5">
      <c r="A35" s="213" t="s">
        <v>52</v>
      </c>
      <c r="B35" s="102"/>
      <c r="C35" s="121">
        <v>1573517</v>
      </c>
      <c r="D35" s="122">
        <v>5572000</v>
      </c>
      <c r="E35" s="26">
        <v>5572000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v>5572000</v>
      </c>
      <c r="X35" s="26">
        <v>-5572000</v>
      </c>
      <c r="Y35" s="106">
        <v>-100</v>
      </c>
      <c r="Z35" s="28">
        <v>5572000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16510000</v>
      </c>
      <c r="D36" s="194">
        <f t="shared" si="6"/>
        <v>26459000</v>
      </c>
      <c r="E36" s="196">
        <f t="shared" si="6"/>
        <v>26459000</v>
      </c>
      <c r="F36" s="196">
        <f t="shared" si="6"/>
        <v>0</v>
      </c>
      <c r="G36" s="196">
        <f t="shared" si="6"/>
        <v>0</v>
      </c>
      <c r="H36" s="196">
        <f t="shared" si="6"/>
        <v>0</v>
      </c>
      <c r="I36" s="196">
        <f t="shared" si="6"/>
        <v>0</v>
      </c>
      <c r="J36" s="196">
        <f t="shared" si="6"/>
        <v>0</v>
      </c>
      <c r="K36" s="196">
        <f t="shared" si="6"/>
        <v>0</v>
      </c>
      <c r="L36" s="196">
        <f t="shared" si="6"/>
        <v>0</v>
      </c>
      <c r="M36" s="196">
        <f t="shared" si="6"/>
        <v>0</v>
      </c>
      <c r="N36" s="196">
        <f t="shared" si="6"/>
        <v>0</v>
      </c>
      <c r="O36" s="196">
        <f t="shared" si="6"/>
        <v>0</v>
      </c>
      <c r="P36" s="196">
        <f t="shared" si="6"/>
        <v>0</v>
      </c>
      <c r="Q36" s="196">
        <f t="shared" si="6"/>
        <v>0</v>
      </c>
      <c r="R36" s="196">
        <f t="shared" si="6"/>
        <v>0</v>
      </c>
      <c r="S36" s="196">
        <f t="shared" si="6"/>
        <v>0</v>
      </c>
      <c r="T36" s="196">
        <f t="shared" si="6"/>
        <v>0</v>
      </c>
      <c r="U36" s="196">
        <f t="shared" si="6"/>
        <v>0</v>
      </c>
      <c r="V36" s="196">
        <f t="shared" si="6"/>
        <v>0</v>
      </c>
      <c r="W36" s="196">
        <f t="shared" si="6"/>
        <v>26459000</v>
      </c>
      <c r="X36" s="196">
        <f t="shared" si="6"/>
        <v>-26459000</v>
      </c>
      <c r="Y36" s="197">
        <f>+IF(W36&lt;&gt;0,+(X36/W36)*100,0)</f>
        <v>-100</v>
      </c>
      <c r="Z36" s="215">
        <f>SUM(Z32:Z35)</f>
        <v>26459000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3489166</v>
      </c>
      <c r="D6" s="25">
        <v>3701000</v>
      </c>
      <c r="E6" s="26">
        <v>3701000</v>
      </c>
      <c r="F6" s="26">
        <v>30160</v>
      </c>
      <c r="G6" s="26">
        <v>40160</v>
      </c>
      <c r="H6" s="26">
        <v>40160</v>
      </c>
      <c r="I6" s="26">
        <v>110480</v>
      </c>
      <c r="J6" s="26">
        <v>40160</v>
      </c>
      <c r="K6" s="26">
        <v>90160</v>
      </c>
      <c r="L6" s="26">
        <v>90160</v>
      </c>
      <c r="M6" s="26">
        <v>220480</v>
      </c>
      <c r="N6" s="26">
        <v>90160</v>
      </c>
      <c r="O6" s="26">
        <v>90160</v>
      </c>
      <c r="P6" s="26">
        <v>90160</v>
      </c>
      <c r="Q6" s="26">
        <v>270480</v>
      </c>
      <c r="R6" s="26">
        <v>90160</v>
      </c>
      <c r="S6" s="26">
        <v>90160</v>
      </c>
      <c r="T6" s="26">
        <v>90160</v>
      </c>
      <c r="U6" s="26">
        <v>270480</v>
      </c>
      <c r="V6" s="26">
        <v>871920</v>
      </c>
      <c r="W6" s="26">
        <v>3701000</v>
      </c>
      <c r="X6" s="26">
        <v>-2829080</v>
      </c>
      <c r="Y6" s="106">
        <v>-76.44</v>
      </c>
      <c r="Z6" s="28">
        <v>3701000</v>
      </c>
    </row>
    <row r="7" spans="1:26" ht="13.5">
      <c r="A7" s="225" t="s">
        <v>146</v>
      </c>
      <c r="B7" s="158" t="s">
        <v>71</v>
      </c>
      <c r="C7" s="121">
        <v>8307417</v>
      </c>
      <c r="D7" s="25">
        <v>8805000</v>
      </c>
      <c r="E7" s="26">
        <v>8805000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8805000</v>
      </c>
      <c r="X7" s="26">
        <v>-8805000</v>
      </c>
      <c r="Y7" s="106">
        <v>-100</v>
      </c>
      <c r="Z7" s="28">
        <v>8805000</v>
      </c>
    </row>
    <row r="8" spans="1:26" ht="13.5">
      <c r="A8" s="225" t="s">
        <v>147</v>
      </c>
      <c r="B8" s="158" t="s">
        <v>71</v>
      </c>
      <c r="C8" s="121">
        <v>11990009</v>
      </c>
      <c r="D8" s="25">
        <v>15830000</v>
      </c>
      <c r="E8" s="26">
        <v>15830000</v>
      </c>
      <c r="F8" s="26">
        <v>45869012</v>
      </c>
      <c r="G8" s="26">
        <v>47089539</v>
      </c>
      <c r="H8" s="26">
        <v>49044829</v>
      </c>
      <c r="I8" s="26">
        <v>142003380</v>
      </c>
      <c r="J8" s="26">
        <v>48956947</v>
      </c>
      <c r="K8" s="26">
        <v>48249926</v>
      </c>
      <c r="L8" s="26">
        <v>48882774</v>
      </c>
      <c r="M8" s="26">
        <v>146089647</v>
      </c>
      <c r="N8" s="26">
        <v>51545875</v>
      </c>
      <c r="O8" s="26">
        <v>52621340</v>
      </c>
      <c r="P8" s="26">
        <v>21953310</v>
      </c>
      <c r="Q8" s="26">
        <v>126120525</v>
      </c>
      <c r="R8" s="26">
        <v>23087681</v>
      </c>
      <c r="S8" s="26">
        <v>24824561</v>
      </c>
      <c r="T8" s="26">
        <v>25028092</v>
      </c>
      <c r="U8" s="26">
        <v>72940334</v>
      </c>
      <c r="V8" s="26">
        <v>487153886</v>
      </c>
      <c r="W8" s="26">
        <v>15830000</v>
      </c>
      <c r="X8" s="26">
        <v>471323886</v>
      </c>
      <c r="Y8" s="106">
        <v>2977.41</v>
      </c>
      <c r="Z8" s="28">
        <v>15830000</v>
      </c>
    </row>
    <row r="9" spans="1:26" ht="13.5">
      <c r="A9" s="225" t="s">
        <v>148</v>
      </c>
      <c r="B9" s="158"/>
      <c r="C9" s="121">
        <v>4281721</v>
      </c>
      <c r="D9" s="25"/>
      <c r="E9" s="26"/>
      <c r="F9" s="26">
        <v>7228996</v>
      </c>
      <c r="G9" s="26"/>
      <c r="H9" s="26">
        <v>612240</v>
      </c>
      <c r="I9" s="26">
        <v>7841236</v>
      </c>
      <c r="J9" s="26">
        <v>612240</v>
      </c>
      <c r="K9" s="26">
        <v>612240</v>
      </c>
      <c r="L9" s="26">
        <v>-1663443</v>
      </c>
      <c r="M9" s="26">
        <v>-438963</v>
      </c>
      <c r="N9" s="26">
        <v>-1719097</v>
      </c>
      <c r="O9" s="26">
        <v>-1371204</v>
      </c>
      <c r="P9" s="26">
        <v>4635758</v>
      </c>
      <c r="Q9" s="26">
        <v>1545457</v>
      </c>
      <c r="R9" s="26">
        <v>5679758</v>
      </c>
      <c r="S9" s="26">
        <v>7789699</v>
      </c>
      <c r="T9" s="26">
        <v>10134407</v>
      </c>
      <c r="U9" s="26">
        <v>23603864</v>
      </c>
      <c r="V9" s="26">
        <v>32551594</v>
      </c>
      <c r="W9" s="26"/>
      <c r="X9" s="26">
        <v>32551594</v>
      </c>
      <c r="Y9" s="106"/>
      <c r="Z9" s="28"/>
    </row>
    <row r="10" spans="1:26" ht="13.5">
      <c r="A10" s="225" t="s">
        <v>149</v>
      </c>
      <c r="B10" s="158"/>
      <c r="C10" s="121">
        <v>12796</v>
      </c>
      <c r="D10" s="25">
        <v>16000</v>
      </c>
      <c r="E10" s="26">
        <v>16000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16000</v>
      </c>
      <c r="X10" s="125">
        <v>-16000</v>
      </c>
      <c r="Y10" s="107">
        <v>-100</v>
      </c>
      <c r="Z10" s="200">
        <v>16000</v>
      </c>
    </row>
    <row r="11" spans="1:26" ht="13.5">
      <c r="A11" s="225" t="s">
        <v>150</v>
      </c>
      <c r="B11" s="158" t="s">
        <v>95</v>
      </c>
      <c r="C11" s="121">
        <v>2659466</v>
      </c>
      <c r="D11" s="25">
        <v>2818000</v>
      </c>
      <c r="E11" s="26">
        <v>2818000</v>
      </c>
      <c r="F11" s="26">
        <v>2638536</v>
      </c>
      <c r="G11" s="26">
        <v>2630585</v>
      </c>
      <c r="H11" s="26">
        <v>2771134</v>
      </c>
      <c r="I11" s="26">
        <v>8040255</v>
      </c>
      <c r="J11" s="26">
        <v>2915408</v>
      </c>
      <c r="K11" s="26">
        <v>3024926</v>
      </c>
      <c r="L11" s="26">
        <v>3170309</v>
      </c>
      <c r="M11" s="26">
        <v>9110643</v>
      </c>
      <c r="N11" s="26">
        <v>3171566</v>
      </c>
      <c r="O11" s="26">
        <v>3125394</v>
      </c>
      <c r="P11" s="26">
        <v>3118276</v>
      </c>
      <c r="Q11" s="26">
        <v>9415236</v>
      </c>
      <c r="R11" s="26">
        <v>3119958</v>
      </c>
      <c r="S11" s="26">
        <v>3118227</v>
      </c>
      <c r="T11" s="26">
        <v>2338009</v>
      </c>
      <c r="U11" s="26">
        <v>8576194</v>
      </c>
      <c r="V11" s="26">
        <v>35142328</v>
      </c>
      <c r="W11" s="26">
        <v>2818000</v>
      </c>
      <c r="X11" s="26">
        <v>32324328</v>
      </c>
      <c r="Y11" s="106">
        <v>1147.07</v>
      </c>
      <c r="Z11" s="28">
        <v>2818000</v>
      </c>
    </row>
    <row r="12" spans="1:26" ht="13.5">
      <c r="A12" s="226" t="s">
        <v>55</v>
      </c>
      <c r="B12" s="227"/>
      <c r="C12" s="138">
        <f aca="true" t="shared" si="0" ref="C12:X12">SUM(C6:C11)</f>
        <v>30740575</v>
      </c>
      <c r="D12" s="38">
        <f t="shared" si="0"/>
        <v>31170000</v>
      </c>
      <c r="E12" s="39">
        <f t="shared" si="0"/>
        <v>31170000</v>
      </c>
      <c r="F12" s="39">
        <f t="shared" si="0"/>
        <v>55766704</v>
      </c>
      <c r="G12" s="39">
        <f t="shared" si="0"/>
        <v>49760284</v>
      </c>
      <c r="H12" s="39">
        <f t="shared" si="0"/>
        <v>52468363</v>
      </c>
      <c r="I12" s="39">
        <f t="shared" si="0"/>
        <v>157995351</v>
      </c>
      <c r="J12" s="39">
        <f t="shared" si="0"/>
        <v>52524755</v>
      </c>
      <c r="K12" s="39">
        <f t="shared" si="0"/>
        <v>51977252</v>
      </c>
      <c r="L12" s="39">
        <f t="shared" si="0"/>
        <v>50479800</v>
      </c>
      <c r="M12" s="39">
        <f t="shared" si="0"/>
        <v>154981807</v>
      </c>
      <c r="N12" s="39">
        <f t="shared" si="0"/>
        <v>53088504</v>
      </c>
      <c r="O12" s="39">
        <f t="shared" si="0"/>
        <v>54465690</v>
      </c>
      <c r="P12" s="39">
        <f t="shared" si="0"/>
        <v>29797504</v>
      </c>
      <c r="Q12" s="39">
        <f t="shared" si="0"/>
        <v>137351698</v>
      </c>
      <c r="R12" s="39">
        <f t="shared" si="0"/>
        <v>31977557</v>
      </c>
      <c r="S12" s="39">
        <f t="shared" si="0"/>
        <v>35822647</v>
      </c>
      <c r="T12" s="39">
        <f t="shared" si="0"/>
        <v>37590668</v>
      </c>
      <c r="U12" s="39">
        <f t="shared" si="0"/>
        <v>105390872</v>
      </c>
      <c r="V12" s="39">
        <f t="shared" si="0"/>
        <v>555719728</v>
      </c>
      <c r="W12" s="39">
        <f t="shared" si="0"/>
        <v>31170000</v>
      </c>
      <c r="X12" s="39">
        <f t="shared" si="0"/>
        <v>524549728</v>
      </c>
      <c r="Y12" s="140">
        <f>+IF(W12&lt;&gt;0,+(X12/W12)*100,0)</f>
        <v>1682.8672698107155</v>
      </c>
      <c r="Z12" s="40">
        <f>SUM(Z6:Z11)</f>
        <v>31170000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42409</v>
      </c>
      <c r="D15" s="25">
        <v>45000</v>
      </c>
      <c r="E15" s="26">
        <v>45000</v>
      </c>
      <c r="F15" s="26">
        <v>20756424</v>
      </c>
      <c r="G15" s="26"/>
      <c r="H15" s="26"/>
      <c r="I15" s="26">
        <v>20756424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>
        <v>20756424</v>
      </c>
      <c r="W15" s="26">
        <v>45000</v>
      </c>
      <c r="X15" s="26">
        <v>20711424</v>
      </c>
      <c r="Y15" s="106">
        <v>46025.39</v>
      </c>
      <c r="Z15" s="28">
        <v>45000</v>
      </c>
    </row>
    <row r="16" spans="1:26" ht="13.5">
      <c r="A16" s="225" t="s">
        <v>153</v>
      </c>
      <c r="B16" s="158"/>
      <c r="C16" s="121"/>
      <c r="D16" s="25"/>
      <c r="E16" s="26"/>
      <c r="F16" s="125"/>
      <c r="G16" s="125">
        <v>20136015</v>
      </c>
      <c r="H16" s="125">
        <v>18136015</v>
      </c>
      <c r="I16" s="26">
        <v>38272030</v>
      </c>
      <c r="J16" s="125">
        <v>17200665</v>
      </c>
      <c r="K16" s="125">
        <v>12578926</v>
      </c>
      <c r="L16" s="26">
        <v>20634395</v>
      </c>
      <c r="M16" s="125">
        <v>50413986</v>
      </c>
      <c r="N16" s="125">
        <v>17171736</v>
      </c>
      <c r="O16" s="125">
        <v>13796749</v>
      </c>
      <c r="P16" s="26">
        <v>13814494</v>
      </c>
      <c r="Q16" s="125">
        <v>44782979</v>
      </c>
      <c r="R16" s="125">
        <v>13814494</v>
      </c>
      <c r="S16" s="26">
        <v>13833103</v>
      </c>
      <c r="T16" s="125">
        <v>9099245</v>
      </c>
      <c r="U16" s="125">
        <v>36746842</v>
      </c>
      <c r="V16" s="125">
        <v>170215837</v>
      </c>
      <c r="W16" s="26"/>
      <c r="X16" s="125">
        <v>170215837</v>
      </c>
      <c r="Y16" s="107"/>
      <c r="Z16" s="200"/>
    </row>
    <row r="17" spans="1:26" ht="13.5">
      <c r="A17" s="225" t="s">
        <v>154</v>
      </c>
      <c r="B17" s="158"/>
      <c r="C17" s="121">
        <v>187305</v>
      </c>
      <c r="D17" s="25">
        <v>187000</v>
      </c>
      <c r="E17" s="26">
        <v>187000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187000</v>
      </c>
      <c r="X17" s="26">
        <v>-187000</v>
      </c>
      <c r="Y17" s="106">
        <v>-100</v>
      </c>
      <c r="Z17" s="28">
        <v>187000</v>
      </c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231031736</v>
      </c>
      <c r="D19" s="25">
        <v>244895000</v>
      </c>
      <c r="E19" s="26">
        <v>244895000</v>
      </c>
      <c r="F19" s="26">
        <v>537339005</v>
      </c>
      <c r="G19" s="26">
        <v>233556175</v>
      </c>
      <c r="H19" s="26">
        <v>233102986</v>
      </c>
      <c r="I19" s="26">
        <v>1003998166</v>
      </c>
      <c r="J19" s="26">
        <v>231373116</v>
      </c>
      <c r="K19" s="26">
        <v>231373116</v>
      </c>
      <c r="L19" s="26">
        <v>231373116</v>
      </c>
      <c r="M19" s="26">
        <v>694119348</v>
      </c>
      <c r="N19" s="26">
        <v>231373116</v>
      </c>
      <c r="O19" s="26">
        <v>231373116</v>
      </c>
      <c r="P19" s="26">
        <v>231373116</v>
      </c>
      <c r="Q19" s="26">
        <v>694119348</v>
      </c>
      <c r="R19" s="26">
        <v>231373116</v>
      </c>
      <c r="S19" s="26">
        <v>231373116</v>
      </c>
      <c r="T19" s="26">
        <v>231095095</v>
      </c>
      <c r="U19" s="26">
        <v>693841327</v>
      </c>
      <c r="V19" s="26">
        <v>3086078189</v>
      </c>
      <c r="W19" s="26">
        <v>244895000</v>
      </c>
      <c r="X19" s="26">
        <v>2841183189</v>
      </c>
      <c r="Y19" s="106">
        <v>1160.16</v>
      </c>
      <c r="Z19" s="28">
        <v>244895000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154077</v>
      </c>
      <c r="D22" s="25">
        <v>167000</v>
      </c>
      <c r="E22" s="26">
        <v>167000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167000</v>
      </c>
      <c r="X22" s="26">
        <v>-167000</v>
      </c>
      <c r="Y22" s="106">
        <v>-100</v>
      </c>
      <c r="Z22" s="28">
        <v>167000</v>
      </c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231415527</v>
      </c>
      <c r="D24" s="42">
        <f t="shared" si="1"/>
        <v>245294000</v>
      </c>
      <c r="E24" s="43">
        <f t="shared" si="1"/>
        <v>245294000</v>
      </c>
      <c r="F24" s="43">
        <f t="shared" si="1"/>
        <v>558095429</v>
      </c>
      <c r="G24" s="43">
        <f t="shared" si="1"/>
        <v>253692190</v>
      </c>
      <c r="H24" s="43">
        <f t="shared" si="1"/>
        <v>251239001</v>
      </c>
      <c r="I24" s="43">
        <f t="shared" si="1"/>
        <v>1063026620</v>
      </c>
      <c r="J24" s="43">
        <f t="shared" si="1"/>
        <v>248573781</v>
      </c>
      <c r="K24" s="43">
        <f t="shared" si="1"/>
        <v>243952042</v>
      </c>
      <c r="L24" s="43">
        <f t="shared" si="1"/>
        <v>252007511</v>
      </c>
      <c r="M24" s="43">
        <f t="shared" si="1"/>
        <v>744533334</v>
      </c>
      <c r="N24" s="43">
        <f t="shared" si="1"/>
        <v>248544852</v>
      </c>
      <c r="O24" s="43">
        <f t="shared" si="1"/>
        <v>245169865</v>
      </c>
      <c r="P24" s="43">
        <f t="shared" si="1"/>
        <v>245187610</v>
      </c>
      <c r="Q24" s="43">
        <f t="shared" si="1"/>
        <v>738902327</v>
      </c>
      <c r="R24" s="43">
        <f t="shared" si="1"/>
        <v>245187610</v>
      </c>
      <c r="S24" s="43">
        <f t="shared" si="1"/>
        <v>245206219</v>
      </c>
      <c r="T24" s="43">
        <f t="shared" si="1"/>
        <v>240194340</v>
      </c>
      <c r="U24" s="43">
        <f t="shared" si="1"/>
        <v>730588169</v>
      </c>
      <c r="V24" s="43">
        <f t="shared" si="1"/>
        <v>3277050450</v>
      </c>
      <c r="W24" s="43">
        <f t="shared" si="1"/>
        <v>245294000</v>
      </c>
      <c r="X24" s="43">
        <f t="shared" si="1"/>
        <v>3031756450</v>
      </c>
      <c r="Y24" s="188">
        <f>+IF(W24&lt;&gt;0,+(X24/W24)*100,0)</f>
        <v>1235.9684501047723</v>
      </c>
      <c r="Z24" s="45">
        <f>SUM(Z15:Z23)</f>
        <v>245294000</v>
      </c>
    </row>
    <row r="25" spans="1:26" ht="13.5">
      <c r="A25" s="226" t="s">
        <v>161</v>
      </c>
      <c r="B25" s="227"/>
      <c r="C25" s="138">
        <f aca="true" t="shared" si="2" ref="C25:X25">+C12+C24</f>
        <v>262156102</v>
      </c>
      <c r="D25" s="38">
        <f t="shared" si="2"/>
        <v>276464000</v>
      </c>
      <c r="E25" s="39">
        <f t="shared" si="2"/>
        <v>276464000</v>
      </c>
      <c r="F25" s="39">
        <f t="shared" si="2"/>
        <v>613862133</v>
      </c>
      <c r="G25" s="39">
        <f t="shared" si="2"/>
        <v>303452474</v>
      </c>
      <c r="H25" s="39">
        <f t="shared" si="2"/>
        <v>303707364</v>
      </c>
      <c r="I25" s="39">
        <f t="shared" si="2"/>
        <v>1221021971</v>
      </c>
      <c r="J25" s="39">
        <f t="shared" si="2"/>
        <v>301098536</v>
      </c>
      <c r="K25" s="39">
        <f t="shared" si="2"/>
        <v>295929294</v>
      </c>
      <c r="L25" s="39">
        <f t="shared" si="2"/>
        <v>302487311</v>
      </c>
      <c r="M25" s="39">
        <f t="shared" si="2"/>
        <v>899515141</v>
      </c>
      <c r="N25" s="39">
        <f t="shared" si="2"/>
        <v>301633356</v>
      </c>
      <c r="O25" s="39">
        <f t="shared" si="2"/>
        <v>299635555</v>
      </c>
      <c r="P25" s="39">
        <f t="shared" si="2"/>
        <v>274985114</v>
      </c>
      <c r="Q25" s="39">
        <f t="shared" si="2"/>
        <v>876254025</v>
      </c>
      <c r="R25" s="39">
        <f t="shared" si="2"/>
        <v>277165167</v>
      </c>
      <c r="S25" s="39">
        <f t="shared" si="2"/>
        <v>281028866</v>
      </c>
      <c r="T25" s="39">
        <f t="shared" si="2"/>
        <v>277785008</v>
      </c>
      <c r="U25" s="39">
        <f t="shared" si="2"/>
        <v>835979041</v>
      </c>
      <c r="V25" s="39">
        <f t="shared" si="2"/>
        <v>3832770178</v>
      </c>
      <c r="W25" s="39">
        <f t="shared" si="2"/>
        <v>276464000</v>
      </c>
      <c r="X25" s="39">
        <f t="shared" si="2"/>
        <v>3556306178</v>
      </c>
      <c r="Y25" s="140">
        <f>+IF(W25&lt;&gt;0,+(X25/W25)*100,0)</f>
        <v>1286.3541647375428</v>
      </c>
      <c r="Z25" s="40">
        <f>+Z12+Z24</f>
        <v>276464000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2304836</v>
      </c>
      <c r="D29" s="25">
        <v>2031000</v>
      </c>
      <c r="E29" s="26">
        <v>2031000</v>
      </c>
      <c r="F29" s="26">
        <v>3811449</v>
      </c>
      <c r="G29" s="26">
        <v>1601167</v>
      </c>
      <c r="H29" s="26">
        <v>5627971</v>
      </c>
      <c r="I29" s="26">
        <v>11040587</v>
      </c>
      <c r="J29" s="26">
        <v>8002653</v>
      </c>
      <c r="K29" s="26">
        <v>7001194</v>
      </c>
      <c r="L29" s="26">
        <v>5909540</v>
      </c>
      <c r="M29" s="26">
        <v>20913387</v>
      </c>
      <c r="N29" s="26">
        <v>5485335</v>
      </c>
      <c r="O29" s="26">
        <v>5948419</v>
      </c>
      <c r="P29" s="26">
        <v>3037413</v>
      </c>
      <c r="Q29" s="26">
        <v>14471167</v>
      </c>
      <c r="R29" s="26">
        <v>-5135047</v>
      </c>
      <c r="S29" s="26">
        <v>-3093459</v>
      </c>
      <c r="T29" s="26">
        <v>3991242</v>
      </c>
      <c r="U29" s="26">
        <v>-4237264</v>
      </c>
      <c r="V29" s="26">
        <v>42187877</v>
      </c>
      <c r="W29" s="26">
        <v>2031000</v>
      </c>
      <c r="X29" s="26">
        <v>40156877</v>
      </c>
      <c r="Y29" s="106">
        <v>1977.2</v>
      </c>
      <c r="Z29" s="28">
        <v>2031000</v>
      </c>
    </row>
    <row r="30" spans="1:26" ht="13.5">
      <c r="A30" s="225" t="s">
        <v>51</v>
      </c>
      <c r="B30" s="158" t="s">
        <v>93</v>
      </c>
      <c r="C30" s="121">
        <v>1186226</v>
      </c>
      <c r="D30" s="25">
        <v>4676000</v>
      </c>
      <c r="E30" s="26">
        <v>4676000</v>
      </c>
      <c r="F30" s="26">
        <v>1139653</v>
      </c>
      <c r="G30" s="26"/>
      <c r="H30" s="26">
        <v>1534395</v>
      </c>
      <c r="I30" s="26">
        <v>2674048</v>
      </c>
      <c r="J30" s="26">
        <v>1369825</v>
      </c>
      <c r="K30" s="26">
        <v>1371454</v>
      </c>
      <c r="L30" s="26">
        <v>1341745</v>
      </c>
      <c r="M30" s="26">
        <v>4083024</v>
      </c>
      <c r="N30" s="26">
        <v>700066</v>
      </c>
      <c r="O30" s="26">
        <v>700066</v>
      </c>
      <c r="P30" s="26">
        <v>460163</v>
      </c>
      <c r="Q30" s="26">
        <v>1860295</v>
      </c>
      <c r="R30" s="26">
        <v>460163</v>
      </c>
      <c r="S30" s="26">
        <v>567977</v>
      </c>
      <c r="T30" s="26">
        <v>946382</v>
      </c>
      <c r="U30" s="26">
        <v>1974522</v>
      </c>
      <c r="V30" s="26">
        <v>10591889</v>
      </c>
      <c r="W30" s="26">
        <v>4676000</v>
      </c>
      <c r="X30" s="26">
        <v>5915889</v>
      </c>
      <c r="Y30" s="106">
        <v>126.52</v>
      </c>
      <c r="Z30" s="28">
        <v>4676000</v>
      </c>
    </row>
    <row r="31" spans="1:26" ht="13.5">
      <c r="A31" s="225" t="s">
        <v>165</v>
      </c>
      <c r="B31" s="158"/>
      <c r="C31" s="121">
        <v>1634459</v>
      </c>
      <c r="D31" s="25">
        <v>1547000</v>
      </c>
      <c r="E31" s="26">
        <v>1547000</v>
      </c>
      <c r="F31" s="26">
        <v>1661542</v>
      </c>
      <c r="G31" s="26">
        <v>1663598</v>
      </c>
      <c r="H31" s="26">
        <v>1669015</v>
      </c>
      <c r="I31" s="26">
        <v>4994155</v>
      </c>
      <c r="J31" s="26">
        <v>1677007</v>
      </c>
      <c r="K31" s="26">
        <v>1695235</v>
      </c>
      <c r="L31" s="26">
        <v>1701808</v>
      </c>
      <c r="M31" s="26">
        <v>5074050</v>
      </c>
      <c r="N31" s="26">
        <v>1706984</v>
      </c>
      <c r="O31" s="26">
        <v>1719531</v>
      </c>
      <c r="P31" s="26">
        <v>1702379</v>
      </c>
      <c r="Q31" s="26">
        <v>5128894</v>
      </c>
      <c r="R31" s="26">
        <v>1708896</v>
      </c>
      <c r="S31" s="26">
        <v>1715770</v>
      </c>
      <c r="T31" s="26">
        <v>1703805</v>
      </c>
      <c r="U31" s="26">
        <v>5128471</v>
      </c>
      <c r="V31" s="26">
        <v>20325570</v>
      </c>
      <c r="W31" s="26">
        <v>1547000</v>
      </c>
      <c r="X31" s="26">
        <v>18778570</v>
      </c>
      <c r="Y31" s="106">
        <v>1213.87</v>
      </c>
      <c r="Z31" s="28">
        <v>1547000</v>
      </c>
    </row>
    <row r="32" spans="1:26" ht="13.5">
      <c r="A32" s="225" t="s">
        <v>166</v>
      </c>
      <c r="B32" s="158" t="s">
        <v>93</v>
      </c>
      <c r="C32" s="121">
        <v>10550782</v>
      </c>
      <c r="D32" s="25">
        <v>3809000</v>
      </c>
      <c r="E32" s="26">
        <v>3809000</v>
      </c>
      <c r="F32" s="26">
        <v>19685962</v>
      </c>
      <c r="G32" s="26">
        <v>22011698</v>
      </c>
      <c r="H32" s="26">
        <v>16664104</v>
      </c>
      <c r="I32" s="26">
        <v>58361764</v>
      </c>
      <c r="J32" s="26">
        <v>15733983</v>
      </c>
      <c r="K32" s="26">
        <v>14428580</v>
      </c>
      <c r="L32" s="26">
        <v>15783511</v>
      </c>
      <c r="M32" s="26">
        <v>45946074</v>
      </c>
      <c r="N32" s="26">
        <v>14765784</v>
      </c>
      <c r="O32" s="26">
        <v>13848072</v>
      </c>
      <c r="P32" s="26">
        <v>19136975</v>
      </c>
      <c r="Q32" s="26">
        <v>47750831</v>
      </c>
      <c r="R32" s="26">
        <v>18845442</v>
      </c>
      <c r="S32" s="26">
        <v>22577186</v>
      </c>
      <c r="T32" s="26">
        <v>18433144</v>
      </c>
      <c r="U32" s="26">
        <v>59855772</v>
      </c>
      <c r="V32" s="26">
        <v>211914441</v>
      </c>
      <c r="W32" s="26">
        <v>3809000</v>
      </c>
      <c r="X32" s="26">
        <v>208105441</v>
      </c>
      <c r="Y32" s="106">
        <v>5463.52</v>
      </c>
      <c r="Z32" s="28">
        <v>3809000</v>
      </c>
    </row>
    <row r="33" spans="1:26" ht="13.5">
      <c r="A33" s="225" t="s">
        <v>167</v>
      </c>
      <c r="B33" s="158"/>
      <c r="C33" s="121">
        <v>8066700</v>
      </c>
      <c r="D33" s="25">
        <v>4025000</v>
      </c>
      <c r="E33" s="26">
        <v>4025000</v>
      </c>
      <c r="F33" s="26">
        <v>33036077</v>
      </c>
      <c r="G33" s="26">
        <v>56509496</v>
      </c>
      <c r="H33" s="26">
        <v>55127621</v>
      </c>
      <c r="I33" s="26">
        <v>144673194</v>
      </c>
      <c r="J33" s="26">
        <v>53635021</v>
      </c>
      <c r="K33" s="26">
        <v>53635021</v>
      </c>
      <c r="L33" s="26">
        <v>53635021</v>
      </c>
      <c r="M33" s="26">
        <v>160905063</v>
      </c>
      <c r="N33" s="26">
        <v>53635021</v>
      </c>
      <c r="O33" s="26">
        <v>53635021</v>
      </c>
      <c r="P33" s="26">
        <v>24326663</v>
      </c>
      <c r="Q33" s="26">
        <v>131596705</v>
      </c>
      <c r="R33" s="26">
        <v>24326663</v>
      </c>
      <c r="S33" s="26">
        <v>24326663</v>
      </c>
      <c r="T33" s="26">
        <v>24326663</v>
      </c>
      <c r="U33" s="26">
        <v>72979989</v>
      </c>
      <c r="V33" s="26">
        <v>510154951</v>
      </c>
      <c r="W33" s="26">
        <v>4025000</v>
      </c>
      <c r="X33" s="26">
        <v>506129951</v>
      </c>
      <c r="Y33" s="106">
        <v>12574.66</v>
      </c>
      <c r="Z33" s="28">
        <v>4025000</v>
      </c>
    </row>
    <row r="34" spans="1:26" ht="13.5">
      <c r="A34" s="226" t="s">
        <v>57</v>
      </c>
      <c r="B34" s="227"/>
      <c r="C34" s="138">
        <f aca="true" t="shared" si="3" ref="C34:X34">SUM(C29:C33)</f>
        <v>23743003</v>
      </c>
      <c r="D34" s="38">
        <f t="shared" si="3"/>
        <v>16088000</v>
      </c>
      <c r="E34" s="39">
        <f t="shared" si="3"/>
        <v>16088000</v>
      </c>
      <c r="F34" s="39">
        <f t="shared" si="3"/>
        <v>59334683</v>
      </c>
      <c r="G34" s="39">
        <f t="shared" si="3"/>
        <v>81785959</v>
      </c>
      <c r="H34" s="39">
        <f t="shared" si="3"/>
        <v>80623106</v>
      </c>
      <c r="I34" s="39">
        <f t="shared" si="3"/>
        <v>221743748</v>
      </c>
      <c r="J34" s="39">
        <f t="shared" si="3"/>
        <v>80418489</v>
      </c>
      <c r="K34" s="39">
        <f t="shared" si="3"/>
        <v>78131484</v>
      </c>
      <c r="L34" s="39">
        <f t="shared" si="3"/>
        <v>78371625</v>
      </c>
      <c r="M34" s="39">
        <f t="shared" si="3"/>
        <v>236921598</v>
      </c>
      <c r="N34" s="39">
        <f t="shared" si="3"/>
        <v>76293190</v>
      </c>
      <c r="O34" s="39">
        <f t="shared" si="3"/>
        <v>75851109</v>
      </c>
      <c r="P34" s="39">
        <f t="shared" si="3"/>
        <v>48663593</v>
      </c>
      <c r="Q34" s="39">
        <f t="shared" si="3"/>
        <v>200807892</v>
      </c>
      <c r="R34" s="39">
        <f t="shared" si="3"/>
        <v>40206117</v>
      </c>
      <c r="S34" s="39">
        <f t="shared" si="3"/>
        <v>46094137</v>
      </c>
      <c r="T34" s="39">
        <f t="shared" si="3"/>
        <v>49401236</v>
      </c>
      <c r="U34" s="39">
        <f t="shared" si="3"/>
        <v>135701490</v>
      </c>
      <c r="V34" s="39">
        <f t="shared" si="3"/>
        <v>795174728</v>
      </c>
      <c r="W34" s="39">
        <f t="shared" si="3"/>
        <v>16088000</v>
      </c>
      <c r="X34" s="39">
        <f t="shared" si="3"/>
        <v>779086728</v>
      </c>
      <c r="Y34" s="140">
        <f>+IF(W34&lt;&gt;0,+(X34/W34)*100,0)</f>
        <v>4842.657434112381</v>
      </c>
      <c r="Z34" s="40">
        <f>SUM(Z29:Z33)</f>
        <v>16088000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3999875</v>
      </c>
      <c r="D37" s="25">
        <v>10110000</v>
      </c>
      <c r="E37" s="26">
        <v>10110000</v>
      </c>
      <c r="F37" s="26">
        <v>3033654</v>
      </c>
      <c r="G37" s="26">
        <v>4557529</v>
      </c>
      <c r="H37" s="26">
        <v>4557529</v>
      </c>
      <c r="I37" s="26">
        <v>12148712</v>
      </c>
      <c r="J37" s="26">
        <v>4202539</v>
      </c>
      <c r="K37" s="26">
        <v>4202539</v>
      </c>
      <c r="L37" s="26">
        <v>4202539</v>
      </c>
      <c r="M37" s="26">
        <v>12607617</v>
      </c>
      <c r="N37" s="26">
        <v>4202539</v>
      </c>
      <c r="O37" s="26">
        <v>4202539</v>
      </c>
      <c r="P37" s="26">
        <v>4202539</v>
      </c>
      <c r="Q37" s="26">
        <v>12607617</v>
      </c>
      <c r="R37" s="26">
        <v>13202539</v>
      </c>
      <c r="S37" s="26">
        <v>12853769</v>
      </c>
      <c r="T37" s="26">
        <v>12674709</v>
      </c>
      <c r="U37" s="26">
        <v>38731017</v>
      </c>
      <c r="V37" s="26">
        <v>76094963</v>
      </c>
      <c r="W37" s="26">
        <v>10110000</v>
      </c>
      <c r="X37" s="26">
        <v>65984963</v>
      </c>
      <c r="Y37" s="106">
        <v>652.67</v>
      </c>
      <c r="Z37" s="28">
        <v>10110000</v>
      </c>
    </row>
    <row r="38" spans="1:26" ht="13.5">
      <c r="A38" s="225" t="s">
        <v>167</v>
      </c>
      <c r="B38" s="158"/>
      <c r="C38" s="121">
        <v>21493771</v>
      </c>
      <c r="D38" s="25">
        <v>24130000</v>
      </c>
      <c r="E38" s="26">
        <v>24130000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24130000</v>
      </c>
      <c r="X38" s="26">
        <v>-24130000</v>
      </c>
      <c r="Y38" s="106">
        <v>-100</v>
      </c>
      <c r="Z38" s="28">
        <v>24130000</v>
      </c>
    </row>
    <row r="39" spans="1:26" ht="13.5">
      <c r="A39" s="226" t="s">
        <v>58</v>
      </c>
      <c r="B39" s="229"/>
      <c r="C39" s="138">
        <f aca="true" t="shared" si="4" ref="C39:X39">SUM(C37:C38)</f>
        <v>25493646</v>
      </c>
      <c r="D39" s="42">
        <f t="shared" si="4"/>
        <v>34240000</v>
      </c>
      <c r="E39" s="43">
        <f t="shared" si="4"/>
        <v>34240000</v>
      </c>
      <c r="F39" s="43">
        <f t="shared" si="4"/>
        <v>3033654</v>
      </c>
      <c r="G39" s="43">
        <f t="shared" si="4"/>
        <v>4557529</v>
      </c>
      <c r="H39" s="43">
        <f t="shared" si="4"/>
        <v>4557529</v>
      </c>
      <c r="I39" s="43">
        <f t="shared" si="4"/>
        <v>12148712</v>
      </c>
      <c r="J39" s="43">
        <f t="shared" si="4"/>
        <v>4202539</v>
      </c>
      <c r="K39" s="43">
        <f t="shared" si="4"/>
        <v>4202539</v>
      </c>
      <c r="L39" s="43">
        <f t="shared" si="4"/>
        <v>4202539</v>
      </c>
      <c r="M39" s="43">
        <f t="shared" si="4"/>
        <v>12607617</v>
      </c>
      <c r="N39" s="43">
        <f t="shared" si="4"/>
        <v>4202539</v>
      </c>
      <c r="O39" s="43">
        <f t="shared" si="4"/>
        <v>4202539</v>
      </c>
      <c r="P39" s="43">
        <f t="shared" si="4"/>
        <v>4202539</v>
      </c>
      <c r="Q39" s="43">
        <f t="shared" si="4"/>
        <v>12607617</v>
      </c>
      <c r="R39" s="43">
        <f t="shared" si="4"/>
        <v>13202539</v>
      </c>
      <c r="S39" s="43">
        <f t="shared" si="4"/>
        <v>12853769</v>
      </c>
      <c r="T39" s="43">
        <f t="shared" si="4"/>
        <v>12674709</v>
      </c>
      <c r="U39" s="43">
        <f t="shared" si="4"/>
        <v>38731017</v>
      </c>
      <c r="V39" s="43">
        <f t="shared" si="4"/>
        <v>76094963</v>
      </c>
      <c r="W39" s="43">
        <f t="shared" si="4"/>
        <v>34240000</v>
      </c>
      <c r="X39" s="43">
        <f t="shared" si="4"/>
        <v>41854963</v>
      </c>
      <c r="Y39" s="188">
        <f>+IF(W39&lt;&gt;0,+(X39/W39)*100,0)</f>
        <v>122.23996203271028</v>
      </c>
      <c r="Z39" s="45">
        <f>SUM(Z37:Z38)</f>
        <v>34240000</v>
      </c>
    </row>
    <row r="40" spans="1:26" ht="13.5">
      <c r="A40" s="226" t="s">
        <v>169</v>
      </c>
      <c r="B40" s="227"/>
      <c r="C40" s="138">
        <f aca="true" t="shared" si="5" ref="C40:X40">+C34+C39</f>
        <v>49236649</v>
      </c>
      <c r="D40" s="38">
        <f t="shared" si="5"/>
        <v>50328000</v>
      </c>
      <c r="E40" s="39">
        <f t="shared" si="5"/>
        <v>50328000</v>
      </c>
      <c r="F40" s="39">
        <f t="shared" si="5"/>
        <v>62368337</v>
      </c>
      <c r="G40" s="39">
        <f t="shared" si="5"/>
        <v>86343488</v>
      </c>
      <c r="H40" s="39">
        <f t="shared" si="5"/>
        <v>85180635</v>
      </c>
      <c r="I40" s="39">
        <f t="shared" si="5"/>
        <v>233892460</v>
      </c>
      <c r="J40" s="39">
        <f t="shared" si="5"/>
        <v>84621028</v>
      </c>
      <c r="K40" s="39">
        <f t="shared" si="5"/>
        <v>82334023</v>
      </c>
      <c r="L40" s="39">
        <f t="shared" si="5"/>
        <v>82574164</v>
      </c>
      <c r="M40" s="39">
        <f t="shared" si="5"/>
        <v>249529215</v>
      </c>
      <c r="N40" s="39">
        <f t="shared" si="5"/>
        <v>80495729</v>
      </c>
      <c r="O40" s="39">
        <f t="shared" si="5"/>
        <v>80053648</v>
      </c>
      <c r="P40" s="39">
        <f t="shared" si="5"/>
        <v>52866132</v>
      </c>
      <c r="Q40" s="39">
        <f t="shared" si="5"/>
        <v>213415509</v>
      </c>
      <c r="R40" s="39">
        <f t="shared" si="5"/>
        <v>53408656</v>
      </c>
      <c r="S40" s="39">
        <f t="shared" si="5"/>
        <v>58947906</v>
      </c>
      <c r="T40" s="39">
        <f t="shared" si="5"/>
        <v>62075945</v>
      </c>
      <c r="U40" s="39">
        <f t="shared" si="5"/>
        <v>174432507</v>
      </c>
      <c r="V40" s="39">
        <f t="shared" si="5"/>
        <v>871269691</v>
      </c>
      <c r="W40" s="39">
        <f t="shared" si="5"/>
        <v>50328000</v>
      </c>
      <c r="X40" s="39">
        <f t="shared" si="5"/>
        <v>820941691</v>
      </c>
      <c r="Y40" s="140">
        <f>+IF(W40&lt;&gt;0,+(X40/W40)*100,0)</f>
        <v>1631.182822683198</v>
      </c>
      <c r="Z40" s="40">
        <f>+Z34+Z39</f>
        <v>50328000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212919453</v>
      </c>
      <c r="D42" s="234">
        <f t="shared" si="6"/>
        <v>226136000</v>
      </c>
      <c r="E42" s="235">
        <f t="shared" si="6"/>
        <v>226136000</v>
      </c>
      <c r="F42" s="235">
        <f t="shared" si="6"/>
        <v>551493796</v>
      </c>
      <c r="G42" s="235">
        <f t="shared" si="6"/>
        <v>217108986</v>
      </c>
      <c r="H42" s="235">
        <f t="shared" si="6"/>
        <v>218526729</v>
      </c>
      <c r="I42" s="235">
        <f t="shared" si="6"/>
        <v>987129511</v>
      </c>
      <c r="J42" s="235">
        <f t="shared" si="6"/>
        <v>216477508</v>
      </c>
      <c r="K42" s="235">
        <f t="shared" si="6"/>
        <v>213595271</v>
      </c>
      <c r="L42" s="235">
        <f t="shared" si="6"/>
        <v>219913147</v>
      </c>
      <c r="M42" s="235">
        <f t="shared" si="6"/>
        <v>649985926</v>
      </c>
      <c r="N42" s="235">
        <f t="shared" si="6"/>
        <v>221137627</v>
      </c>
      <c r="O42" s="235">
        <f t="shared" si="6"/>
        <v>219581907</v>
      </c>
      <c r="P42" s="235">
        <f t="shared" si="6"/>
        <v>222118982</v>
      </c>
      <c r="Q42" s="235">
        <f t="shared" si="6"/>
        <v>662838516</v>
      </c>
      <c r="R42" s="235">
        <f t="shared" si="6"/>
        <v>223756511</v>
      </c>
      <c r="S42" s="235">
        <f t="shared" si="6"/>
        <v>222080960</v>
      </c>
      <c r="T42" s="235">
        <f t="shared" si="6"/>
        <v>215709063</v>
      </c>
      <c r="U42" s="235">
        <f t="shared" si="6"/>
        <v>661546534</v>
      </c>
      <c r="V42" s="235">
        <f t="shared" si="6"/>
        <v>2961500487</v>
      </c>
      <c r="W42" s="235">
        <f t="shared" si="6"/>
        <v>226136000</v>
      </c>
      <c r="X42" s="235">
        <f t="shared" si="6"/>
        <v>2735364487</v>
      </c>
      <c r="Y42" s="236">
        <f>+IF(W42&lt;&gt;0,+(X42/W42)*100,0)</f>
        <v>1209.610361463898</v>
      </c>
      <c r="Z42" s="237">
        <f>+Z25-Z40</f>
        <v>226136000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210666660</v>
      </c>
      <c r="D45" s="25">
        <v>224787000</v>
      </c>
      <c r="E45" s="26">
        <v>224787000</v>
      </c>
      <c r="F45" s="26">
        <v>549241003</v>
      </c>
      <c r="G45" s="26">
        <v>214856193</v>
      </c>
      <c r="H45" s="26">
        <v>216273936</v>
      </c>
      <c r="I45" s="26">
        <v>980371132</v>
      </c>
      <c r="J45" s="26">
        <v>214224715</v>
      </c>
      <c r="K45" s="26">
        <v>211342478</v>
      </c>
      <c r="L45" s="26">
        <v>217660354</v>
      </c>
      <c r="M45" s="26">
        <v>643227547</v>
      </c>
      <c r="N45" s="26">
        <v>218884834</v>
      </c>
      <c r="O45" s="26">
        <v>217329114</v>
      </c>
      <c r="P45" s="26">
        <v>219866189</v>
      </c>
      <c r="Q45" s="26">
        <v>656080137</v>
      </c>
      <c r="R45" s="26">
        <v>221503718</v>
      </c>
      <c r="S45" s="26">
        <v>219828167</v>
      </c>
      <c r="T45" s="26">
        <v>213456270</v>
      </c>
      <c r="U45" s="26">
        <v>654788155</v>
      </c>
      <c r="V45" s="26">
        <v>2934466971</v>
      </c>
      <c r="W45" s="26">
        <v>224787000</v>
      </c>
      <c r="X45" s="26">
        <v>2709679971</v>
      </c>
      <c r="Y45" s="105">
        <v>1205.44</v>
      </c>
      <c r="Z45" s="28">
        <v>224787000</v>
      </c>
    </row>
    <row r="46" spans="1:26" ht="13.5">
      <c r="A46" s="225" t="s">
        <v>173</v>
      </c>
      <c r="B46" s="158" t="s">
        <v>93</v>
      </c>
      <c r="C46" s="121">
        <v>2252793</v>
      </c>
      <c r="D46" s="25">
        <v>1349000</v>
      </c>
      <c r="E46" s="26">
        <v>1349000</v>
      </c>
      <c r="F46" s="26">
        <v>2252793</v>
      </c>
      <c r="G46" s="26">
        <v>2252793</v>
      </c>
      <c r="H46" s="26">
        <v>2252793</v>
      </c>
      <c r="I46" s="26">
        <v>6758379</v>
      </c>
      <c r="J46" s="26">
        <v>2252793</v>
      </c>
      <c r="K46" s="26">
        <v>2252793</v>
      </c>
      <c r="L46" s="26">
        <v>2252793</v>
      </c>
      <c r="M46" s="26">
        <v>6758379</v>
      </c>
      <c r="N46" s="26">
        <v>2252793</v>
      </c>
      <c r="O46" s="26">
        <v>2252793</v>
      </c>
      <c r="P46" s="26">
        <v>2252793</v>
      </c>
      <c r="Q46" s="26">
        <v>6758379</v>
      </c>
      <c r="R46" s="26">
        <v>2252793</v>
      </c>
      <c r="S46" s="26">
        <v>2252793</v>
      </c>
      <c r="T46" s="26">
        <v>2252793</v>
      </c>
      <c r="U46" s="26">
        <v>6758379</v>
      </c>
      <c r="V46" s="26">
        <v>27033516</v>
      </c>
      <c r="W46" s="26">
        <v>1349000</v>
      </c>
      <c r="X46" s="26">
        <v>25684516</v>
      </c>
      <c r="Y46" s="105">
        <v>1903.97</v>
      </c>
      <c r="Z46" s="28">
        <v>1349000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212919453</v>
      </c>
      <c r="D48" s="240">
        <f t="shared" si="7"/>
        <v>226136000</v>
      </c>
      <c r="E48" s="195">
        <f t="shared" si="7"/>
        <v>226136000</v>
      </c>
      <c r="F48" s="195">
        <f t="shared" si="7"/>
        <v>551493796</v>
      </c>
      <c r="G48" s="195">
        <f t="shared" si="7"/>
        <v>217108986</v>
      </c>
      <c r="H48" s="195">
        <f t="shared" si="7"/>
        <v>218526729</v>
      </c>
      <c r="I48" s="195">
        <f t="shared" si="7"/>
        <v>987129511</v>
      </c>
      <c r="J48" s="195">
        <f t="shared" si="7"/>
        <v>216477508</v>
      </c>
      <c r="K48" s="195">
        <f t="shared" si="7"/>
        <v>213595271</v>
      </c>
      <c r="L48" s="195">
        <f t="shared" si="7"/>
        <v>219913147</v>
      </c>
      <c r="M48" s="195">
        <f t="shared" si="7"/>
        <v>649985926</v>
      </c>
      <c r="N48" s="195">
        <f t="shared" si="7"/>
        <v>221137627</v>
      </c>
      <c r="O48" s="195">
        <f t="shared" si="7"/>
        <v>219581907</v>
      </c>
      <c r="P48" s="195">
        <f t="shared" si="7"/>
        <v>222118982</v>
      </c>
      <c r="Q48" s="195">
        <f t="shared" si="7"/>
        <v>662838516</v>
      </c>
      <c r="R48" s="195">
        <f t="shared" si="7"/>
        <v>223756511</v>
      </c>
      <c r="S48" s="195">
        <f t="shared" si="7"/>
        <v>222080960</v>
      </c>
      <c r="T48" s="195">
        <f t="shared" si="7"/>
        <v>215709063</v>
      </c>
      <c r="U48" s="195">
        <f t="shared" si="7"/>
        <v>661546534</v>
      </c>
      <c r="V48" s="195">
        <f t="shared" si="7"/>
        <v>2961500487</v>
      </c>
      <c r="W48" s="195">
        <f t="shared" si="7"/>
        <v>226136000</v>
      </c>
      <c r="X48" s="195">
        <f t="shared" si="7"/>
        <v>2735364487</v>
      </c>
      <c r="Y48" s="241">
        <f>+IF(W48&lt;&gt;0,+(X48/W48)*100,0)</f>
        <v>1209.610361463898</v>
      </c>
      <c r="Z48" s="208">
        <f>SUM(Z45:Z47)</f>
        <v>226136000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82360518</v>
      </c>
      <c r="D6" s="25">
        <v>88124000</v>
      </c>
      <c r="E6" s="26">
        <v>88124000</v>
      </c>
      <c r="F6" s="26">
        <v>11668011</v>
      </c>
      <c r="G6" s="26">
        <v>6729086</v>
      </c>
      <c r="H6" s="26">
        <v>6523843</v>
      </c>
      <c r="I6" s="26">
        <v>24920940</v>
      </c>
      <c r="J6" s="26">
        <v>7291318</v>
      </c>
      <c r="K6" s="26">
        <v>7728274</v>
      </c>
      <c r="L6" s="26">
        <v>7237880</v>
      </c>
      <c r="M6" s="26">
        <v>22257472</v>
      </c>
      <c r="N6" s="26">
        <v>9420065</v>
      </c>
      <c r="O6" s="26">
        <v>6919402</v>
      </c>
      <c r="P6" s="26">
        <v>6598914</v>
      </c>
      <c r="Q6" s="26">
        <v>22938381</v>
      </c>
      <c r="R6" s="26">
        <v>9442064</v>
      </c>
      <c r="S6" s="26">
        <v>8394602</v>
      </c>
      <c r="T6" s="26">
        <v>7750944</v>
      </c>
      <c r="U6" s="26">
        <v>25587610</v>
      </c>
      <c r="V6" s="26">
        <v>95704403</v>
      </c>
      <c r="W6" s="26">
        <v>88124000</v>
      </c>
      <c r="X6" s="26">
        <v>7580403</v>
      </c>
      <c r="Y6" s="106">
        <v>8.6</v>
      </c>
      <c r="Z6" s="28">
        <v>88124000</v>
      </c>
    </row>
    <row r="7" spans="1:26" ht="13.5">
      <c r="A7" s="225" t="s">
        <v>180</v>
      </c>
      <c r="B7" s="158" t="s">
        <v>71</v>
      </c>
      <c r="C7" s="121">
        <v>26215392</v>
      </c>
      <c r="D7" s="25">
        <v>43920000</v>
      </c>
      <c r="E7" s="26">
        <v>43920000</v>
      </c>
      <c r="F7" s="26">
        <v>11671359</v>
      </c>
      <c r="G7" s="26">
        <v>910162</v>
      </c>
      <c r="H7" s="26"/>
      <c r="I7" s="26">
        <v>12581521</v>
      </c>
      <c r="J7" s="26">
        <v>440000</v>
      </c>
      <c r="K7" s="26"/>
      <c r="L7" s="26">
        <v>9337087</v>
      </c>
      <c r="M7" s="26">
        <v>9777087</v>
      </c>
      <c r="N7" s="26">
        <v>1762183</v>
      </c>
      <c r="O7" s="26">
        <v>1386937</v>
      </c>
      <c r="P7" s="26">
        <v>7110323</v>
      </c>
      <c r="Q7" s="26">
        <v>10259443</v>
      </c>
      <c r="R7" s="26">
        <v>153609</v>
      </c>
      <c r="S7" s="26">
        <v>311282</v>
      </c>
      <c r="T7" s="26">
        <v>453898</v>
      </c>
      <c r="U7" s="26">
        <v>918789</v>
      </c>
      <c r="V7" s="26">
        <v>33536840</v>
      </c>
      <c r="W7" s="26">
        <v>43920000</v>
      </c>
      <c r="X7" s="26">
        <v>-10383160</v>
      </c>
      <c r="Y7" s="106">
        <v>-23.64</v>
      </c>
      <c r="Z7" s="28">
        <v>43920000</v>
      </c>
    </row>
    <row r="8" spans="1:26" ht="13.5">
      <c r="A8" s="225" t="s">
        <v>181</v>
      </c>
      <c r="B8" s="158" t="s">
        <v>71</v>
      </c>
      <c r="C8" s="121">
        <v>16060004</v>
      </c>
      <c r="D8" s="25">
        <v>10812000</v>
      </c>
      <c r="E8" s="26">
        <v>10812000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10812000</v>
      </c>
      <c r="X8" s="26">
        <v>-10812000</v>
      </c>
      <c r="Y8" s="106">
        <v>-100</v>
      </c>
      <c r="Z8" s="28">
        <v>10812000</v>
      </c>
    </row>
    <row r="9" spans="1:26" ht="13.5">
      <c r="A9" s="225" t="s">
        <v>182</v>
      </c>
      <c r="B9" s="158"/>
      <c r="C9" s="121">
        <v>1624468</v>
      </c>
      <c r="D9" s="25">
        <v>636000</v>
      </c>
      <c r="E9" s="26">
        <v>636000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636000</v>
      </c>
      <c r="X9" s="26">
        <v>-636000</v>
      </c>
      <c r="Y9" s="106">
        <v>-100</v>
      </c>
      <c r="Z9" s="28">
        <v>636000</v>
      </c>
    </row>
    <row r="10" spans="1:26" ht="13.5">
      <c r="A10" s="225" t="s">
        <v>183</v>
      </c>
      <c r="B10" s="158"/>
      <c r="C10" s="121"/>
      <c r="D10" s="25">
        <v>756000</v>
      </c>
      <c r="E10" s="26">
        <v>756000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756000</v>
      </c>
      <c r="X10" s="26">
        <v>-756000</v>
      </c>
      <c r="Y10" s="106">
        <v>-100</v>
      </c>
      <c r="Z10" s="28">
        <v>756000</v>
      </c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-90568615</v>
      </c>
      <c r="D12" s="25">
        <v>-115152000</v>
      </c>
      <c r="E12" s="26">
        <v>-115152000</v>
      </c>
      <c r="F12" s="26">
        <v>-10503674</v>
      </c>
      <c r="G12" s="26">
        <v>-9178277</v>
      </c>
      <c r="H12" s="26">
        <v>-9025279</v>
      </c>
      <c r="I12" s="26">
        <v>-28707230</v>
      </c>
      <c r="J12" s="26">
        <v>-9630774</v>
      </c>
      <c r="K12" s="26">
        <v>-10315438</v>
      </c>
      <c r="L12" s="26">
        <v>-8840007</v>
      </c>
      <c r="M12" s="26">
        <v>-28786219</v>
      </c>
      <c r="N12" s="26">
        <v>-9929079</v>
      </c>
      <c r="O12" s="26">
        <v>-9339791</v>
      </c>
      <c r="P12" s="26">
        <v>-10626201</v>
      </c>
      <c r="Q12" s="26">
        <v>-29895071</v>
      </c>
      <c r="R12" s="26">
        <v>-7881831</v>
      </c>
      <c r="S12" s="26">
        <v>-10429918</v>
      </c>
      <c r="T12" s="26">
        <v>-16658442</v>
      </c>
      <c r="U12" s="26">
        <v>-34970191</v>
      </c>
      <c r="V12" s="26">
        <v>-122358711</v>
      </c>
      <c r="W12" s="26">
        <v>-115152000</v>
      </c>
      <c r="X12" s="26">
        <v>-7206711</v>
      </c>
      <c r="Y12" s="106">
        <v>6.26</v>
      </c>
      <c r="Z12" s="28">
        <v>-115152000</v>
      </c>
    </row>
    <row r="13" spans="1:26" ht="13.5">
      <c r="A13" s="225" t="s">
        <v>39</v>
      </c>
      <c r="B13" s="158"/>
      <c r="C13" s="121">
        <v>-7105874</v>
      </c>
      <c r="D13" s="25">
        <v>-6768000</v>
      </c>
      <c r="E13" s="26">
        <v>-6768000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v>-6768000</v>
      </c>
      <c r="X13" s="26">
        <v>6768000</v>
      </c>
      <c r="Y13" s="106">
        <v>-100</v>
      </c>
      <c r="Z13" s="28">
        <v>-6768000</v>
      </c>
    </row>
    <row r="14" spans="1:26" ht="13.5">
      <c r="A14" s="225" t="s">
        <v>41</v>
      </c>
      <c r="B14" s="158" t="s">
        <v>71</v>
      </c>
      <c r="C14" s="121">
        <v>-10863832</v>
      </c>
      <c r="D14" s="25">
        <v>-22704000</v>
      </c>
      <c r="E14" s="26">
        <v>-22704000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>
        <v>-22704000</v>
      </c>
      <c r="X14" s="26">
        <v>22704000</v>
      </c>
      <c r="Y14" s="106">
        <v>-100</v>
      </c>
      <c r="Z14" s="28">
        <v>-22704000</v>
      </c>
    </row>
    <row r="15" spans="1:26" ht="13.5">
      <c r="A15" s="226" t="s">
        <v>186</v>
      </c>
      <c r="B15" s="227"/>
      <c r="C15" s="138">
        <f aca="true" t="shared" si="0" ref="C15:X15">SUM(C6:C14)</f>
        <v>17722061</v>
      </c>
      <c r="D15" s="38">
        <f t="shared" si="0"/>
        <v>-376000</v>
      </c>
      <c r="E15" s="39">
        <f t="shared" si="0"/>
        <v>-376000</v>
      </c>
      <c r="F15" s="39">
        <f t="shared" si="0"/>
        <v>12835696</v>
      </c>
      <c r="G15" s="39">
        <f t="shared" si="0"/>
        <v>-1539029</v>
      </c>
      <c r="H15" s="39">
        <f t="shared" si="0"/>
        <v>-2501436</v>
      </c>
      <c r="I15" s="39">
        <f t="shared" si="0"/>
        <v>8795231</v>
      </c>
      <c r="J15" s="39">
        <f t="shared" si="0"/>
        <v>-1899456</v>
      </c>
      <c r="K15" s="39">
        <f t="shared" si="0"/>
        <v>-2587164</v>
      </c>
      <c r="L15" s="39">
        <f t="shared" si="0"/>
        <v>7734960</v>
      </c>
      <c r="M15" s="39">
        <f t="shared" si="0"/>
        <v>3248340</v>
      </c>
      <c r="N15" s="39">
        <f t="shared" si="0"/>
        <v>1253169</v>
      </c>
      <c r="O15" s="39">
        <f t="shared" si="0"/>
        <v>-1033452</v>
      </c>
      <c r="P15" s="39">
        <f t="shared" si="0"/>
        <v>3083036</v>
      </c>
      <c r="Q15" s="39">
        <f t="shared" si="0"/>
        <v>3302753</v>
      </c>
      <c r="R15" s="39">
        <f t="shared" si="0"/>
        <v>1713842</v>
      </c>
      <c r="S15" s="39">
        <f t="shared" si="0"/>
        <v>-1724034</v>
      </c>
      <c r="T15" s="39">
        <f t="shared" si="0"/>
        <v>-8453600</v>
      </c>
      <c r="U15" s="39">
        <f t="shared" si="0"/>
        <v>-8463792</v>
      </c>
      <c r="V15" s="39">
        <f t="shared" si="0"/>
        <v>6882532</v>
      </c>
      <c r="W15" s="39">
        <f t="shared" si="0"/>
        <v>-376000</v>
      </c>
      <c r="X15" s="39">
        <f t="shared" si="0"/>
        <v>7258532</v>
      </c>
      <c r="Y15" s="140">
        <f>+IF(W15&lt;&gt;0,+(X15/W15)*100,0)</f>
        <v>-1930.4606382978723</v>
      </c>
      <c r="Z15" s="40">
        <f>SUM(Z6:Z14)</f>
        <v>-376000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352034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>
        <v>20498</v>
      </c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-9000000</v>
      </c>
      <c r="G22" s="26">
        <v>650214</v>
      </c>
      <c r="H22" s="26">
        <v>3000061</v>
      </c>
      <c r="I22" s="26">
        <v>-5349725</v>
      </c>
      <c r="J22" s="26">
        <v>2000061</v>
      </c>
      <c r="K22" s="26">
        <v>2650061</v>
      </c>
      <c r="L22" s="26">
        <v>-7999939</v>
      </c>
      <c r="M22" s="26">
        <v>-3349817</v>
      </c>
      <c r="N22" s="26">
        <v>3500070</v>
      </c>
      <c r="O22" s="26">
        <v>3400070</v>
      </c>
      <c r="P22" s="26"/>
      <c r="Q22" s="26">
        <v>6900140</v>
      </c>
      <c r="R22" s="26"/>
      <c r="S22" s="26"/>
      <c r="T22" s="26">
        <v>5347747</v>
      </c>
      <c r="U22" s="26">
        <v>5347747</v>
      </c>
      <c r="V22" s="26">
        <v>3548345</v>
      </c>
      <c r="W22" s="26"/>
      <c r="X22" s="26">
        <v>3548345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-14589040</v>
      </c>
      <c r="D24" s="25">
        <v>-7450000</v>
      </c>
      <c r="E24" s="26">
        <v>-7450000</v>
      </c>
      <c r="F24" s="26">
        <v>-228393</v>
      </c>
      <c r="G24" s="26">
        <v>-384385</v>
      </c>
      <c r="H24" s="26">
        <v>-444152</v>
      </c>
      <c r="I24" s="26">
        <v>-1056930</v>
      </c>
      <c r="J24" s="26">
        <v>-431614</v>
      </c>
      <c r="K24" s="26">
        <v>-315649</v>
      </c>
      <c r="L24" s="26">
        <v>-794180</v>
      </c>
      <c r="M24" s="26">
        <v>-1541443</v>
      </c>
      <c r="N24" s="26">
        <v>-122797</v>
      </c>
      <c r="O24" s="26">
        <v>-484500</v>
      </c>
      <c r="P24" s="26">
        <v>-257706</v>
      </c>
      <c r="Q24" s="26">
        <v>-865003</v>
      </c>
      <c r="R24" s="26">
        <v>-69309</v>
      </c>
      <c r="S24" s="26">
        <v>-539979</v>
      </c>
      <c r="T24" s="26">
        <v>-252056</v>
      </c>
      <c r="U24" s="26">
        <v>-861344</v>
      </c>
      <c r="V24" s="26">
        <v>-4324720</v>
      </c>
      <c r="W24" s="26">
        <v>-7450000</v>
      </c>
      <c r="X24" s="26">
        <v>3125280</v>
      </c>
      <c r="Y24" s="106">
        <v>-41.95</v>
      </c>
      <c r="Z24" s="28">
        <v>-7450000</v>
      </c>
    </row>
    <row r="25" spans="1:26" ht="13.5">
      <c r="A25" s="226" t="s">
        <v>193</v>
      </c>
      <c r="B25" s="227"/>
      <c r="C25" s="138">
        <f aca="true" t="shared" si="1" ref="C25:X25">SUM(C19:C24)</f>
        <v>-14216508</v>
      </c>
      <c r="D25" s="38">
        <f t="shared" si="1"/>
        <v>-7450000</v>
      </c>
      <c r="E25" s="39">
        <f t="shared" si="1"/>
        <v>-7450000</v>
      </c>
      <c r="F25" s="39">
        <f t="shared" si="1"/>
        <v>-9228393</v>
      </c>
      <c r="G25" s="39">
        <f t="shared" si="1"/>
        <v>265829</v>
      </c>
      <c r="H25" s="39">
        <f t="shared" si="1"/>
        <v>2555909</v>
      </c>
      <c r="I25" s="39">
        <f t="shared" si="1"/>
        <v>-6406655</v>
      </c>
      <c r="J25" s="39">
        <f t="shared" si="1"/>
        <v>1568447</v>
      </c>
      <c r="K25" s="39">
        <f t="shared" si="1"/>
        <v>2334412</v>
      </c>
      <c r="L25" s="39">
        <f t="shared" si="1"/>
        <v>-8794119</v>
      </c>
      <c r="M25" s="39">
        <f t="shared" si="1"/>
        <v>-4891260</v>
      </c>
      <c r="N25" s="39">
        <f t="shared" si="1"/>
        <v>3377273</v>
      </c>
      <c r="O25" s="39">
        <f t="shared" si="1"/>
        <v>2915570</v>
      </c>
      <c r="P25" s="39">
        <f t="shared" si="1"/>
        <v>-257706</v>
      </c>
      <c r="Q25" s="39">
        <f t="shared" si="1"/>
        <v>6035137</v>
      </c>
      <c r="R25" s="39">
        <f t="shared" si="1"/>
        <v>-69309</v>
      </c>
      <c r="S25" s="39">
        <f t="shared" si="1"/>
        <v>-539979</v>
      </c>
      <c r="T25" s="39">
        <f t="shared" si="1"/>
        <v>5095691</v>
      </c>
      <c r="U25" s="39">
        <f t="shared" si="1"/>
        <v>4486403</v>
      </c>
      <c r="V25" s="39">
        <f t="shared" si="1"/>
        <v>-776375</v>
      </c>
      <c r="W25" s="39">
        <f t="shared" si="1"/>
        <v>-7450000</v>
      </c>
      <c r="X25" s="39">
        <f t="shared" si="1"/>
        <v>6673625</v>
      </c>
      <c r="Y25" s="140">
        <f>+IF(W25&lt;&gt;0,+(X25/W25)*100,0)</f>
        <v>-89.57885906040268</v>
      </c>
      <c r="Z25" s="40">
        <f>SUM(Z19:Z24)</f>
        <v>-7450000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>
        <v>9500000</v>
      </c>
      <c r="E30" s="26">
        <v>9500000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9500000</v>
      </c>
      <c r="X30" s="26">
        <v>-9500000</v>
      </c>
      <c r="Y30" s="106">
        <v>-100</v>
      </c>
      <c r="Z30" s="28">
        <v>9500000</v>
      </c>
    </row>
    <row r="31" spans="1:26" ht="13.5">
      <c r="A31" s="225" t="s">
        <v>197</v>
      </c>
      <c r="B31" s="158"/>
      <c r="C31" s="121">
        <v>79775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-1317810</v>
      </c>
      <c r="D33" s="25">
        <v>-1955000</v>
      </c>
      <c r="E33" s="26">
        <v>-1955000</v>
      </c>
      <c r="F33" s="26"/>
      <c r="G33" s="26">
        <v>-282122</v>
      </c>
      <c r="H33" s="26">
        <v>-738194</v>
      </c>
      <c r="I33" s="26">
        <v>-1020316</v>
      </c>
      <c r="J33" s="26">
        <v>-5273</v>
      </c>
      <c r="K33" s="26">
        <v>-2648</v>
      </c>
      <c r="L33" s="26">
        <v>-10664</v>
      </c>
      <c r="M33" s="26">
        <v>-18585</v>
      </c>
      <c r="N33" s="26">
        <v>-349759</v>
      </c>
      <c r="O33" s="26">
        <v>-37766</v>
      </c>
      <c r="P33" s="26">
        <v>-248095</v>
      </c>
      <c r="Q33" s="26">
        <v>-635620</v>
      </c>
      <c r="R33" s="26">
        <v>-7004</v>
      </c>
      <c r="S33" s="26">
        <v>-295217</v>
      </c>
      <c r="T33" s="26">
        <v>246003</v>
      </c>
      <c r="U33" s="26">
        <v>-56218</v>
      </c>
      <c r="V33" s="26">
        <v>-1730739</v>
      </c>
      <c r="W33" s="26">
        <v>-1955000</v>
      </c>
      <c r="X33" s="26">
        <v>224261</v>
      </c>
      <c r="Y33" s="106">
        <v>-11.47</v>
      </c>
      <c r="Z33" s="28">
        <v>-1955000</v>
      </c>
    </row>
    <row r="34" spans="1:26" ht="13.5">
      <c r="A34" s="226" t="s">
        <v>199</v>
      </c>
      <c r="B34" s="227"/>
      <c r="C34" s="138">
        <f aca="true" t="shared" si="2" ref="C34:X34">SUM(C29:C33)</f>
        <v>-1238035</v>
      </c>
      <c r="D34" s="38">
        <f t="shared" si="2"/>
        <v>7545000</v>
      </c>
      <c r="E34" s="39">
        <f t="shared" si="2"/>
        <v>7545000</v>
      </c>
      <c r="F34" s="39">
        <f t="shared" si="2"/>
        <v>0</v>
      </c>
      <c r="G34" s="39">
        <f t="shared" si="2"/>
        <v>-282122</v>
      </c>
      <c r="H34" s="39">
        <f t="shared" si="2"/>
        <v>-738194</v>
      </c>
      <c r="I34" s="39">
        <f t="shared" si="2"/>
        <v>-1020316</v>
      </c>
      <c r="J34" s="39">
        <f t="shared" si="2"/>
        <v>-5273</v>
      </c>
      <c r="K34" s="39">
        <f t="shared" si="2"/>
        <v>-2648</v>
      </c>
      <c r="L34" s="39">
        <f t="shared" si="2"/>
        <v>-10664</v>
      </c>
      <c r="M34" s="39">
        <f t="shared" si="2"/>
        <v>-18585</v>
      </c>
      <c r="N34" s="39">
        <f t="shared" si="2"/>
        <v>-349759</v>
      </c>
      <c r="O34" s="39">
        <f t="shared" si="2"/>
        <v>-37766</v>
      </c>
      <c r="P34" s="39">
        <f t="shared" si="2"/>
        <v>-248095</v>
      </c>
      <c r="Q34" s="39">
        <f t="shared" si="2"/>
        <v>-635620</v>
      </c>
      <c r="R34" s="39">
        <f t="shared" si="2"/>
        <v>-7004</v>
      </c>
      <c r="S34" s="39">
        <f t="shared" si="2"/>
        <v>-295217</v>
      </c>
      <c r="T34" s="39">
        <f t="shared" si="2"/>
        <v>246003</v>
      </c>
      <c r="U34" s="39">
        <f t="shared" si="2"/>
        <v>-56218</v>
      </c>
      <c r="V34" s="39">
        <f t="shared" si="2"/>
        <v>-1730739</v>
      </c>
      <c r="W34" s="39">
        <f t="shared" si="2"/>
        <v>7545000</v>
      </c>
      <c r="X34" s="39">
        <f t="shared" si="2"/>
        <v>-9275739</v>
      </c>
      <c r="Y34" s="140">
        <f>+IF(W34&lt;&gt;0,+(X34/W34)*100,0)</f>
        <v>-122.93888667992047</v>
      </c>
      <c r="Z34" s="40">
        <f>SUM(Z29:Z33)</f>
        <v>7545000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2267518</v>
      </c>
      <c r="D36" s="65">
        <f t="shared" si="3"/>
        <v>-281000</v>
      </c>
      <c r="E36" s="66">
        <f t="shared" si="3"/>
        <v>-281000</v>
      </c>
      <c r="F36" s="66">
        <f t="shared" si="3"/>
        <v>3607303</v>
      </c>
      <c r="G36" s="66">
        <f t="shared" si="3"/>
        <v>-1555322</v>
      </c>
      <c r="H36" s="66">
        <f t="shared" si="3"/>
        <v>-683721</v>
      </c>
      <c r="I36" s="66">
        <f t="shared" si="3"/>
        <v>1368260</v>
      </c>
      <c r="J36" s="66">
        <f t="shared" si="3"/>
        <v>-336282</v>
      </c>
      <c r="K36" s="66">
        <f t="shared" si="3"/>
        <v>-255400</v>
      </c>
      <c r="L36" s="66">
        <f t="shared" si="3"/>
        <v>-1069823</v>
      </c>
      <c r="M36" s="66">
        <f t="shared" si="3"/>
        <v>-1661505</v>
      </c>
      <c r="N36" s="66">
        <f t="shared" si="3"/>
        <v>4280683</v>
      </c>
      <c r="O36" s="66">
        <f t="shared" si="3"/>
        <v>1844352</v>
      </c>
      <c r="P36" s="66">
        <f t="shared" si="3"/>
        <v>2577235</v>
      </c>
      <c r="Q36" s="66">
        <f t="shared" si="3"/>
        <v>8702270</v>
      </c>
      <c r="R36" s="66">
        <f t="shared" si="3"/>
        <v>1637529</v>
      </c>
      <c r="S36" s="66">
        <f t="shared" si="3"/>
        <v>-2559230</v>
      </c>
      <c r="T36" s="66">
        <f t="shared" si="3"/>
        <v>-3111906</v>
      </c>
      <c r="U36" s="66">
        <f t="shared" si="3"/>
        <v>-4033607</v>
      </c>
      <c r="V36" s="66">
        <f t="shared" si="3"/>
        <v>4375418</v>
      </c>
      <c r="W36" s="66">
        <f t="shared" si="3"/>
        <v>-281000</v>
      </c>
      <c r="X36" s="66">
        <f t="shared" si="3"/>
        <v>4656418</v>
      </c>
      <c r="Y36" s="103">
        <f>+IF(W36&lt;&gt;0,+(X36/W36)*100,0)</f>
        <v>-1657.088256227758</v>
      </c>
      <c r="Z36" s="68">
        <f>+Z15+Z25+Z34</f>
        <v>-281000</v>
      </c>
    </row>
    <row r="37" spans="1:26" ht="13.5">
      <c r="A37" s="225" t="s">
        <v>201</v>
      </c>
      <c r="B37" s="158" t="s">
        <v>95</v>
      </c>
      <c r="C37" s="119">
        <v>7453025</v>
      </c>
      <c r="D37" s="65">
        <v>1643000</v>
      </c>
      <c r="E37" s="66">
        <v>1643000</v>
      </c>
      <c r="F37" s="66">
        <v>1791927</v>
      </c>
      <c r="G37" s="66">
        <v>5399230</v>
      </c>
      <c r="H37" s="66">
        <v>3843908</v>
      </c>
      <c r="I37" s="66">
        <v>1791927</v>
      </c>
      <c r="J37" s="66">
        <v>3160187</v>
      </c>
      <c r="K37" s="66">
        <v>2823905</v>
      </c>
      <c r="L37" s="66">
        <v>2568505</v>
      </c>
      <c r="M37" s="66">
        <v>3160187</v>
      </c>
      <c r="N37" s="66">
        <v>1498682</v>
      </c>
      <c r="O37" s="66">
        <v>5779365</v>
      </c>
      <c r="P37" s="66">
        <v>7623717</v>
      </c>
      <c r="Q37" s="66">
        <v>1498682</v>
      </c>
      <c r="R37" s="66">
        <v>10200952</v>
      </c>
      <c r="S37" s="66">
        <v>11838481</v>
      </c>
      <c r="T37" s="66">
        <v>9279251</v>
      </c>
      <c r="U37" s="66">
        <v>10200952</v>
      </c>
      <c r="V37" s="66">
        <v>1791927</v>
      </c>
      <c r="W37" s="66">
        <v>1643000</v>
      </c>
      <c r="X37" s="66">
        <v>148927</v>
      </c>
      <c r="Y37" s="103">
        <v>9.06</v>
      </c>
      <c r="Z37" s="68">
        <v>1643000</v>
      </c>
    </row>
    <row r="38" spans="1:26" ht="13.5">
      <c r="A38" s="243" t="s">
        <v>202</v>
      </c>
      <c r="B38" s="232" t="s">
        <v>95</v>
      </c>
      <c r="C38" s="233">
        <v>9720543</v>
      </c>
      <c r="D38" s="234">
        <v>1362000</v>
      </c>
      <c r="E38" s="235">
        <v>1362000</v>
      </c>
      <c r="F38" s="235">
        <v>5399230</v>
      </c>
      <c r="G38" s="235">
        <v>3843908</v>
      </c>
      <c r="H38" s="235">
        <v>3160187</v>
      </c>
      <c r="I38" s="235">
        <v>3160187</v>
      </c>
      <c r="J38" s="235">
        <v>2823905</v>
      </c>
      <c r="K38" s="235">
        <v>2568505</v>
      </c>
      <c r="L38" s="235">
        <v>1498682</v>
      </c>
      <c r="M38" s="235">
        <v>1498682</v>
      </c>
      <c r="N38" s="235">
        <v>5779365</v>
      </c>
      <c r="O38" s="235">
        <v>7623717</v>
      </c>
      <c r="P38" s="235">
        <v>10200952</v>
      </c>
      <c r="Q38" s="235">
        <v>10200952</v>
      </c>
      <c r="R38" s="235">
        <v>11838481</v>
      </c>
      <c r="S38" s="235">
        <v>9279251</v>
      </c>
      <c r="T38" s="235">
        <v>6167345</v>
      </c>
      <c r="U38" s="235">
        <v>6167345</v>
      </c>
      <c r="V38" s="235">
        <v>6167345</v>
      </c>
      <c r="W38" s="235">
        <v>1362000</v>
      </c>
      <c r="X38" s="235">
        <v>4805345</v>
      </c>
      <c r="Y38" s="236">
        <v>352.82</v>
      </c>
      <c r="Z38" s="237">
        <v>1362000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2011-08-12T15:24:16Z</dcterms:created>
  <dcterms:modified xsi:type="dcterms:W3CDTF">2011-08-12T15:24:16Z</dcterms:modified>
  <cp:category/>
  <cp:version/>
  <cp:contentType/>
  <cp:contentStatus/>
</cp:coreProperties>
</file>