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<sst xmlns="http://schemas.openxmlformats.org/spreadsheetml/2006/main" count="497" uniqueCount="248">
  <si>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Northern Cape: Tsantsabane(NC085)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</si>
  <si>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</si>
  <si>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</si>
  <si>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</si>
  <si>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</si>
  <si>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</si>
  <si>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</si>
  <si>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</si>
  <si>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</si>
  <si>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</si>
  <si>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</si>
  <si>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</si>
  <si>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</si>
  <si>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</si>
  <si>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</si>
  <si>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</si>
  <si>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</si>
  <si>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</si>
  <si>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</si>
  <si>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</si>
  <si>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</si>
  <si>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</si>
  <si>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</si>
  <si>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</si>
  <si>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</si>
  <si>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</si>
  <si>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</si>
  <si>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</si>
  <si>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</si>
  <si>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</si>
  <si>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</si>
  <si>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</si>
  <si>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</si>
  <si>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</si>
  <si>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</si>
  <si>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</si>
  <si>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</si>
  <si>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</si>
  <si>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</si>
  <si>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</si>
  <si>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</si>
  <si>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</si>
  <si>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</si>
  <si>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</si>
  <si>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</si>
  <si>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</si>
  <si>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</si>
  <si>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</si>
  <si>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</si>
  <si>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</si>
  <si>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</si>
  <si>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</si>
  <si>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</si>
  <si>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</si>
  <si>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</si>
  <si>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</si>
  <si>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</si>
  <si>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</si>
  <si>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</si>
  <si>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</si>
  <si>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</si>
  <si>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</si>
  <si>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</si>
  <si>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</si>
  <si>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</si>
  <si>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</si>
  <si>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</si>
  <si>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</si>
  <si>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</si>
  <si>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Tsantsabane(NC085)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</si>
  <si>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</si>
  <si>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</si>
  <si>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</si>
  <si>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</si>
  <si>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</si>
  <si>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</si>
  <si>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</si>
  <si>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</si>
  <si>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</si>
  <si>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</si>
  <si>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</si>
  <si>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</si>
  <si>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</si>
  <si>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</si>
  <si>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</si>
  <si>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</si>
  <si>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</si>
  <si>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</si>
  <si>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</si>
  <si>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</si>
  <si>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</si>
  <si>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</si>
  <si>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</si>
  <si>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</si>
  <si>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</si>
  <si>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</si>
  <si>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</si>
  <si>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</si>
  <si>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</si>
  <si>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Tsantsabane(NC085)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</si>
  <si>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</si>
  <si>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</si>
  <si>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</si>
  <si>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</si>
  <si>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</si>
  <si>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</si>
  <si>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</si>
  <si>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</si>
  <si>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</si>
  <si>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</si>
  <si>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</si>
  <si>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</si>
  <si>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</si>
  <si>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</si>
  <si>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</si>
  <si>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</si>
  <si>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</si>
  <si>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</si>
  <si>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</si>
  <si>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</si>
  <si>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</si>
  <si>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</si>
  <si>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</si>
  <si>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</si>
  <si>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</si>
  <si>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</si>
  <si>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</si>
  <si>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</si>
  <si>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</si>
  <si>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</si>
  <si>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</si>
  <si>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</si>
  <si>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Tsantsabane(NC085)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</si>
  <si>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</si>
  <si>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</si>
  <si>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</si>
  <si>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</si>
  <si>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</si>
  <si>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</si>
  <si>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</si>
  <si>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</si>
  <si>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</si>
  <si>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Tsantsabane(NC085)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</si>
  <si>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</si>
  <si>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</si>
  <si>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</si>
  <si>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</si>
  <si>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</si>
  <si>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</si>
  <si>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</si>
  <si>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</si>
  <si>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</si>
  <si>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</si>
  <si>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</si>
  <si>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</si>
  <si>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</si>
  <si>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</si>
  <si>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</si>
  <si>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</si>
  <si>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</si>
  <si>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</si>
  <si>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</si>
  <si>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</si>
  <si>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</si>
  <si>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</si>
  <si>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</si>
  <si>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</si>
  <si>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</si>
  <si>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</si>
  <si>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</si>
  <si>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</si>
  <si>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</si>
  <si>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</si>
  <si>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</si>
  <si>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</si>
  <si>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</si>
  <si>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Tsantsabane(NC085)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</si>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</sst>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11936974</v>
      </c>
      <c r="D5" s="26">
        <v>11936974</v>
      </c>
      <c r="E5" s="26">
        <v>2522252</v>
      </c>
      <c r="F5" s="26">
        <v>0</v>
      </c>
      <c r="G5" s="26">
        <v>2704743</v>
      </c>
      <c r="H5" s="26">
        <v>5226995</v>
      </c>
      <c r="I5" s="26">
        <v>3015273</v>
      </c>
      <c r="J5" s="26">
        <v>3183372</v>
      </c>
      <c r="K5" s="26">
        <v>241407</v>
      </c>
      <c r="L5" s="26">
        <v>6440052</v>
      </c>
      <c r="M5" s="26">
        <v>0</v>
      </c>
      <c r="N5" s="26">
        <v>0</v>
      </c>
      <c r="O5" s="26">
        <v>0</v>
      </c>
      <c r="P5" s="26">
        <v>0</v>
      </c>
      <c r="Q5" s="26">
        <v>4174424</v>
      </c>
      <c r="R5" s="26">
        <v>0</v>
      </c>
      <c r="S5" s="26">
        <v>0</v>
      </c>
      <c r="T5" s="26">
        <v>4174424</v>
      </c>
      <c r="U5" s="26">
        <v>15841471</v>
      </c>
      <c r="V5" s="26">
        <v>11936974</v>
      </c>
      <c r="W5" s="26">
        <v>3904497</v>
      </c>
      <c r="X5" s="27">
        <v>32.71</v>
      </c>
      <c r="Y5" s="28">
        <v>11936974</v>
      </c>
    </row>
    <row r="6" spans="1:25" ht="13.5">
      <c r="A6" s="24" t="s">
        <v>31</v>
      </c>
      <c r="B6" s="2">
        <v>0</v>
      </c>
      <c r="C6" s="25">
        <v>9277372</v>
      </c>
      <c r="D6" s="26">
        <v>9277372</v>
      </c>
      <c r="E6" s="26">
        <v>7098801</v>
      </c>
      <c r="F6" s="26">
        <v>4927</v>
      </c>
      <c r="G6" s="26">
        <v>9166460</v>
      </c>
      <c r="H6" s="26">
        <v>16270188</v>
      </c>
      <c r="I6" s="26">
        <v>11403744</v>
      </c>
      <c r="J6" s="26">
        <v>10335902</v>
      </c>
      <c r="K6" s="26">
        <v>35630887</v>
      </c>
      <c r="L6" s="26">
        <v>57370533</v>
      </c>
      <c r="M6" s="26">
        <v>6263133</v>
      </c>
      <c r="N6" s="26">
        <v>3628244</v>
      </c>
      <c r="O6" s="26">
        <v>0</v>
      </c>
      <c r="P6" s="26">
        <v>9891377</v>
      </c>
      <c r="Q6" s="26">
        <v>28855928</v>
      </c>
      <c r="R6" s="26">
        <v>34504612</v>
      </c>
      <c r="S6" s="26">
        <v>0</v>
      </c>
      <c r="T6" s="26">
        <v>63360540</v>
      </c>
      <c r="U6" s="26">
        <v>146892638</v>
      </c>
      <c r="V6" s="26">
        <v>9277372</v>
      </c>
      <c r="W6" s="26">
        <v>137615266</v>
      </c>
      <c r="X6" s="27">
        <v>1483.34</v>
      </c>
      <c r="Y6" s="28">
        <v>9277372</v>
      </c>
    </row>
    <row r="7" spans="1:25" ht="13.5">
      <c r="A7" s="24" t="s">
        <v>32</v>
      </c>
      <c r="B7" s="2">
        <v>0</v>
      </c>
      <c r="C7" s="25">
        <v>220000</v>
      </c>
      <c r="D7" s="26">
        <v>220000</v>
      </c>
      <c r="E7" s="26">
        <v>7970</v>
      </c>
      <c r="F7" s="26">
        <v>0</v>
      </c>
      <c r="G7" s="26">
        <v>0</v>
      </c>
      <c r="H7" s="26">
        <v>7970</v>
      </c>
      <c r="I7" s="26">
        <v>24916</v>
      </c>
      <c r="J7" s="26">
        <v>0</v>
      </c>
      <c r="K7" s="26">
        <v>0</v>
      </c>
      <c r="L7" s="26">
        <v>24916</v>
      </c>
      <c r="M7" s="26">
        <v>35462</v>
      </c>
      <c r="N7" s="26">
        <v>2941</v>
      </c>
      <c r="O7" s="26">
        <v>0</v>
      </c>
      <c r="P7" s="26">
        <v>38403</v>
      </c>
      <c r="Q7" s="26">
        <v>0</v>
      </c>
      <c r="R7" s="26">
        <v>0</v>
      </c>
      <c r="S7" s="26">
        <v>0</v>
      </c>
      <c r="T7" s="26">
        <v>0</v>
      </c>
      <c r="U7" s="26">
        <v>71289</v>
      </c>
      <c r="V7" s="26">
        <v>220000</v>
      </c>
      <c r="W7" s="26">
        <v>-148711</v>
      </c>
      <c r="X7" s="27">
        <v>-67.6</v>
      </c>
      <c r="Y7" s="28">
        <v>220000</v>
      </c>
    </row>
    <row r="8" spans="1:25" ht="13.5">
      <c r="A8" s="24" t="s">
        <v>33</v>
      </c>
      <c r="B8" s="2">
        <v>0</v>
      </c>
      <c r="C8" s="25">
        <v>20751474</v>
      </c>
      <c r="D8" s="26">
        <v>20751474</v>
      </c>
      <c r="E8" s="26">
        <v>9535163</v>
      </c>
      <c r="F8" s="26">
        <v>0</v>
      </c>
      <c r="G8" s="26">
        <v>8785163</v>
      </c>
      <c r="H8" s="26">
        <v>18320326</v>
      </c>
      <c r="I8" s="26">
        <v>8785163</v>
      </c>
      <c r="J8" s="26">
        <v>120143</v>
      </c>
      <c r="K8" s="26">
        <v>0</v>
      </c>
      <c r="L8" s="26">
        <v>8905306</v>
      </c>
      <c r="M8" s="26">
        <v>0</v>
      </c>
      <c r="N8" s="26">
        <v>0</v>
      </c>
      <c r="O8" s="26">
        <v>0</v>
      </c>
      <c r="P8" s="26">
        <v>0</v>
      </c>
      <c r="Q8" s="26">
        <v>123693</v>
      </c>
      <c r="R8" s="26">
        <v>123693</v>
      </c>
      <c r="S8" s="26">
        <v>0</v>
      </c>
      <c r="T8" s="26">
        <v>247386</v>
      </c>
      <c r="U8" s="26">
        <v>27473018</v>
      </c>
      <c r="V8" s="26">
        <v>20751474</v>
      </c>
      <c r="W8" s="26">
        <v>6721544</v>
      </c>
      <c r="X8" s="27">
        <v>32.39</v>
      </c>
      <c r="Y8" s="28">
        <v>20751474</v>
      </c>
    </row>
    <row r="9" spans="1:25" ht="13.5">
      <c r="A9" s="24" t="s">
        <v>34</v>
      </c>
      <c r="B9" s="2">
        <v>0</v>
      </c>
      <c r="C9" s="25">
        <v>35873992</v>
      </c>
      <c r="D9" s="26">
        <v>35873992</v>
      </c>
      <c r="E9" s="26">
        <v>1730170</v>
      </c>
      <c r="F9" s="26">
        <v>872683</v>
      </c>
      <c r="G9" s="26">
        <v>6469764</v>
      </c>
      <c r="H9" s="26">
        <v>9072617</v>
      </c>
      <c r="I9" s="26">
        <v>3548327</v>
      </c>
      <c r="J9" s="26">
        <v>14071368</v>
      </c>
      <c r="K9" s="26">
        <v>4912391</v>
      </c>
      <c r="L9" s="26">
        <v>22532086</v>
      </c>
      <c r="M9" s="26">
        <v>18608356</v>
      </c>
      <c r="N9" s="26">
        <v>8981</v>
      </c>
      <c r="O9" s="26">
        <v>0</v>
      </c>
      <c r="P9" s="26">
        <v>18617337</v>
      </c>
      <c r="Q9" s="26">
        <v>372343</v>
      </c>
      <c r="R9" s="26">
        <v>160222</v>
      </c>
      <c r="S9" s="26">
        <v>0</v>
      </c>
      <c r="T9" s="26">
        <v>532565</v>
      </c>
      <c r="U9" s="26">
        <v>50754605</v>
      </c>
      <c r="V9" s="26">
        <v>35873992</v>
      </c>
      <c r="W9" s="26">
        <v>14880613</v>
      </c>
      <c r="X9" s="27">
        <v>41.48</v>
      </c>
      <c r="Y9" s="28">
        <v>35873992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78059812</v>
      </c>
      <c r="D10" s="32">
        <f t="shared" si="0"/>
        <v>78059812</v>
      </c>
      <c r="E10" s="32">
        <f t="shared" si="0"/>
        <v>20894356</v>
      </c>
      <c r="F10" s="32">
        <f t="shared" si="0"/>
        <v>877610</v>
      </c>
      <c r="G10" s="32">
        <f t="shared" si="0"/>
        <v>27126130</v>
      </c>
      <c r="H10" s="32">
        <f t="shared" si="0"/>
        <v>48898096</v>
      </c>
      <c r="I10" s="32">
        <f t="shared" si="0"/>
        <v>26777423</v>
      </c>
      <c r="J10" s="32">
        <f t="shared" si="0"/>
        <v>27710785</v>
      </c>
      <c r="K10" s="32">
        <f t="shared" si="0"/>
        <v>40784685</v>
      </c>
      <c r="L10" s="32">
        <f t="shared" si="0"/>
        <v>95272893</v>
      </c>
      <c r="M10" s="32">
        <f t="shared" si="0"/>
        <v>24906951</v>
      </c>
      <c r="N10" s="32">
        <f t="shared" si="0"/>
        <v>3640166</v>
      </c>
      <c r="O10" s="32">
        <f t="shared" si="0"/>
        <v>0</v>
      </c>
      <c r="P10" s="32">
        <f t="shared" si="0"/>
        <v>28547117</v>
      </c>
      <c r="Q10" s="32">
        <f t="shared" si="0"/>
        <v>33526388</v>
      </c>
      <c r="R10" s="32">
        <f t="shared" si="0"/>
        <v>34788527</v>
      </c>
      <c r="S10" s="32">
        <f t="shared" si="0"/>
        <v>0</v>
      </c>
      <c r="T10" s="32">
        <f t="shared" si="0"/>
        <v>68314915</v>
      </c>
      <c r="U10" s="32">
        <f t="shared" si="0"/>
        <v>241033021</v>
      </c>
      <c r="V10" s="32">
        <f t="shared" si="0"/>
        <v>78059812</v>
      </c>
      <c r="W10" s="32">
        <f t="shared" si="0"/>
        <v>162973209</v>
      </c>
      <c r="X10" s="33">
        <f>+IF(V10&lt;&gt;0,(W10/V10)*100,0)</f>
        <v>208.77991481711487</v>
      </c>
      <c r="Y10" s="34">
        <f t="shared" si="0"/>
        <v>78059812</v>
      </c>
    </row>
    <row r="11" spans="1:25" ht="13.5">
      <c r="A11" s="24" t="s">
        <v>36</v>
      </c>
      <c r="B11" s="2">
        <v>0</v>
      </c>
      <c r="C11" s="25">
        <v>30693432</v>
      </c>
      <c r="D11" s="26">
        <v>30693432</v>
      </c>
      <c r="E11" s="26">
        <v>2735820</v>
      </c>
      <c r="F11" s="26">
        <v>2199774</v>
      </c>
      <c r="G11" s="26">
        <v>2857511</v>
      </c>
      <c r="H11" s="26">
        <v>7793105</v>
      </c>
      <c r="I11" s="26">
        <v>2649593</v>
      </c>
      <c r="J11" s="26">
        <v>2649593</v>
      </c>
      <c r="K11" s="26">
        <v>2817444</v>
      </c>
      <c r="L11" s="26">
        <v>8116630</v>
      </c>
      <c r="M11" s="26">
        <v>102854112</v>
      </c>
      <c r="N11" s="26">
        <v>2838492</v>
      </c>
      <c r="O11" s="26">
        <v>0</v>
      </c>
      <c r="P11" s="26">
        <v>105692604</v>
      </c>
      <c r="Q11" s="26">
        <v>3632778</v>
      </c>
      <c r="R11" s="26">
        <v>3804124</v>
      </c>
      <c r="S11" s="26">
        <v>0</v>
      </c>
      <c r="T11" s="26">
        <v>7436902</v>
      </c>
      <c r="U11" s="26">
        <v>129039241</v>
      </c>
      <c r="V11" s="26">
        <v>30693432</v>
      </c>
      <c r="W11" s="26">
        <v>98345809</v>
      </c>
      <c r="X11" s="27">
        <v>320.41</v>
      </c>
      <c r="Y11" s="28">
        <v>30693432</v>
      </c>
    </row>
    <row r="12" spans="1:25" ht="13.5">
      <c r="A12" s="24" t="s">
        <v>37</v>
      </c>
      <c r="B12" s="2">
        <v>0</v>
      </c>
      <c r="C12" s="25">
        <v>2491694</v>
      </c>
      <c r="D12" s="26">
        <v>2491694</v>
      </c>
      <c r="E12" s="26">
        <v>220732</v>
      </c>
      <c r="F12" s="26">
        <v>0</v>
      </c>
      <c r="G12" s="26">
        <v>213092</v>
      </c>
      <c r="H12" s="26">
        <v>433824</v>
      </c>
      <c r="I12" s="26">
        <v>193953</v>
      </c>
      <c r="J12" s="26">
        <v>192492</v>
      </c>
      <c r="K12" s="26">
        <v>0</v>
      </c>
      <c r="L12" s="26">
        <v>386445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820269</v>
      </c>
      <c r="V12" s="26">
        <v>2491694</v>
      </c>
      <c r="W12" s="26">
        <v>-1671425</v>
      </c>
      <c r="X12" s="27">
        <v>-67.08</v>
      </c>
      <c r="Y12" s="28">
        <v>2491694</v>
      </c>
    </row>
    <row r="13" spans="1:25" ht="13.5">
      <c r="A13" s="24" t="s">
        <v>213</v>
      </c>
      <c r="B13" s="2">
        <v>0</v>
      </c>
      <c r="C13" s="25">
        <v>660576</v>
      </c>
      <c r="D13" s="26">
        <v>660576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477</v>
      </c>
      <c r="L13" s="26">
        <v>477</v>
      </c>
      <c r="M13" s="26">
        <v>477</v>
      </c>
      <c r="N13" s="26">
        <v>0</v>
      </c>
      <c r="O13" s="26">
        <v>0</v>
      </c>
      <c r="P13" s="26">
        <v>477</v>
      </c>
      <c r="Q13" s="26">
        <v>477</v>
      </c>
      <c r="R13" s="26">
        <v>0</v>
      </c>
      <c r="S13" s="26">
        <v>0</v>
      </c>
      <c r="T13" s="26">
        <v>477</v>
      </c>
      <c r="U13" s="26">
        <v>1431</v>
      </c>
      <c r="V13" s="26">
        <v>660576</v>
      </c>
      <c r="W13" s="26">
        <v>-659145</v>
      </c>
      <c r="X13" s="27">
        <v>-99.78</v>
      </c>
      <c r="Y13" s="28">
        <v>660576</v>
      </c>
    </row>
    <row r="14" spans="1:25" ht="13.5">
      <c r="A14" s="24" t="s">
        <v>39</v>
      </c>
      <c r="B14" s="2">
        <v>0</v>
      </c>
      <c r="C14" s="25">
        <v>1003197</v>
      </c>
      <c r="D14" s="26">
        <v>1003197</v>
      </c>
      <c r="E14" s="26">
        <v>0</v>
      </c>
      <c r="F14" s="26">
        <v>0</v>
      </c>
      <c r="G14" s="26">
        <v>0</v>
      </c>
      <c r="H14" s="26">
        <v>0</v>
      </c>
      <c r="I14" s="26">
        <v>477</v>
      </c>
      <c r="J14" s="26">
        <v>280909</v>
      </c>
      <c r="K14" s="26">
        <v>0</v>
      </c>
      <c r="L14" s="26">
        <v>281386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281386</v>
      </c>
      <c r="V14" s="26">
        <v>1003197</v>
      </c>
      <c r="W14" s="26">
        <v>-721811</v>
      </c>
      <c r="X14" s="27">
        <v>-71.95</v>
      </c>
      <c r="Y14" s="28">
        <v>1003197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1993305</v>
      </c>
      <c r="F15" s="26">
        <v>0</v>
      </c>
      <c r="G15" s="26">
        <v>0</v>
      </c>
      <c r="H15" s="26">
        <v>1993305</v>
      </c>
      <c r="I15" s="26">
        <v>4420312</v>
      </c>
      <c r="J15" s="26">
        <v>0</v>
      </c>
      <c r="K15" s="26">
        <v>0</v>
      </c>
      <c r="L15" s="26">
        <v>4420312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6413617</v>
      </c>
      <c r="V15" s="26">
        <v>0</v>
      </c>
      <c r="W15" s="26">
        <v>6413617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1950000</v>
      </c>
      <c r="D16" s="26">
        <v>1950000</v>
      </c>
      <c r="E16" s="26">
        <v>39138</v>
      </c>
      <c r="F16" s="26">
        <v>0</v>
      </c>
      <c r="G16" s="26">
        <v>1222573</v>
      </c>
      <c r="H16" s="26">
        <v>1261711</v>
      </c>
      <c r="I16" s="26">
        <v>1314469</v>
      </c>
      <c r="J16" s="26">
        <v>0</v>
      </c>
      <c r="K16" s="26">
        <v>0</v>
      </c>
      <c r="L16" s="26">
        <v>1314469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2576180</v>
      </c>
      <c r="V16" s="26">
        <v>1950000</v>
      </c>
      <c r="W16" s="26">
        <v>626180</v>
      </c>
      <c r="X16" s="27">
        <v>32.11</v>
      </c>
      <c r="Y16" s="28">
        <v>1950000</v>
      </c>
    </row>
    <row r="17" spans="1:25" ht="13.5">
      <c r="A17" s="24" t="s">
        <v>42</v>
      </c>
      <c r="B17" s="2">
        <v>0</v>
      </c>
      <c r="C17" s="25">
        <v>78682587</v>
      </c>
      <c r="D17" s="26">
        <v>78682587</v>
      </c>
      <c r="E17" s="26">
        <v>1060841</v>
      </c>
      <c r="F17" s="26">
        <v>0</v>
      </c>
      <c r="G17" s="26">
        <v>8013257</v>
      </c>
      <c r="H17" s="26">
        <v>9074098</v>
      </c>
      <c r="I17" s="26">
        <v>5806137</v>
      </c>
      <c r="J17" s="26">
        <v>15707127</v>
      </c>
      <c r="K17" s="26">
        <v>23108073</v>
      </c>
      <c r="L17" s="26">
        <v>44621337</v>
      </c>
      <c r="M17" s="26">
        <v>19567246</v>
      </c>
      <c r="N17" s="26">
        <v>3165305</v>
      </c>
      <c r="O17" s="26">
        <v>0</v>
      </c>
      <c r="P17" s="26">
        <v>22732551</v>
      </c>
      <c r="Q17" s="26">
        <v>29460235</v>
      </c>
      <c r="R17" s="26">
        <v>30567480</v>
      </c>
      <c r="S17" s="26">
        <v>0</v>
      </c>
      <c r="T17" s="26">
        <v>60027715</v>
      </c>
      <c r="U17" s="26">
        <v>136455701</v>
      </c>
      <c r="V17" s="26">
        <v>78682587</v>
      </c>
      <c r="W17" s="26">
        <v>57773114</v>
      </c>
      <c r="X17" s="27">
        <v>73.43</v>
      </c>
      <c r="Y17" s="28">
        <v>78682587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115481486</v>
      </c>
      <c r="D18" s="39">
        <f t="shared" si="1"/>
        <v>115481486</v>
      </c>
      <c r="E18" s="39">
        <f t="shared" si="1"/>
        <v>6049836</v>
      </c>
      <c r="F18" s="39">
        <f t="shared" si="1"/>
        <v>2199774</v>
      </c>
      <c r="G18" s="39">
        <f t="shared" si="1"/>
        <v>12306433</v>
      </c>
      <c r="H18" s="39">
        <f t="shared" si="1"/>
        <v>20556043</v>
      </c>
      <c r="I18" s="39">
        <f t="shared" si="1"/>
        <v>14384941</v>
      </c>
      <c r="J18" s="39">
        <f t="shared" si="1"/>
        <v>18830121</v>
      </c>
      <c r="K18" s="39">
        <f t="shared" si="1"/>
        <v>25925994</v>
      </c>
      <c r="L18" s="39">
        <f t="shared" si="1"/>
        <v>59141056</v>
      </c>
      <c r="M18" s="39">
        <f t="shared" si="1"/>
        <v>122421835</v>
      </c>
      <c r="N18" s="39">
        <f t="shared" si="1"/>
        <v>6003797</v>
      </c>
      <c r="O18" s="39">
        <f t="shared" si="1"/>
        <v>0</v>
      </c>
      <c r="P18" s="39">
        <f t="shared" si="1"/>
        <v>128425632</v>
      </c>
      <c r="Q18" s="39">
        <f t="shared" si="1"/>
        <v>33093490</v>
      </c>
      <c r="R18" s="39">
        <f t="shared" si="1"/>
        <v>34371604</v>
      </c>
      <c r="S18" s="39">
        <f t="shared" si="1"/>
        <v>0</v>
      </c>
      <c r="T18" s="39">
        <f t="shared" si="1"/>
        <v>67465094</v>
      </c>
      <c r="U18" s="39">
        <f t="shared" si="1"/>
        <v>275587825</v>
      </c>
      <c r="V18" s="39">
        <f t="shared" si="1"/>
        <v>115481486</v>
      </c>
      <c r="W18" s="39">
        <f t="shared" si="1"/>
        <v>160106339</v>
      </c>
      <c r="X18" s="33">
        <f>+IF(V18&lt;&gt;0,(W18/V18)*100,0)</f>
        <v>138.64243052778173</v>
      </c>
      <c r="Y18" s="40">
        <f t="shared" si="1"/>
        <v>115481486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-37421674</v>
      </c>
      <c r="D19" s="43">
        <f t="shared" si="2"/>
        <v>-37421674</v>
      </c>
      <c r="E19" s="43">
        <f t="shared" si="2"/>
        <v>14844520</v>
      </c>
      <c r="F19" s="43">
        <f t="shared" si="2"/>
        <v>-1322164</v>
      </c>
      <c r="G19" s="43">
        <f t="shared" si="2"/>
        <v>14819697</v>
      </c>
      <c r="H19" s="43">
        <f t="shared" si="2"/>
        <v>28342053</v>
      </c>
      <c r="I19" s="43">
        <f t="shared" si="2"/>
        <v>12392482</v>
      </c>
      <c r="J19" s="43">
        <f t="shared" si="2"/>
        <v>8880664</v>
      </c>
      <c r="K19" s="43">
        <f t="shared" si="2"/>
        <v>14858691</v>
      </c>
      <c r="L19" s="43">
        <f t="shared" si="2"/>
        <v>36131837</v>
      </c>
      <c r="M19" s="43">
        <f t="shared" si="2"/>
        <v>-97514884</v>
      </c>
      <c r="N19" s="43">
        <f t="shared" si="2"/>
        <v>-2363631</v>
      </c>
      <c r="O19" s="43">
        <f t="shared" si="2"/>
        <v>0</v>
      </c>
      <c r="P19" s="43">
        <f t="shared" si="2"/>
        <v>-99878515</v>
      </c>
      <c r="Q19" s="43">
        <f t="shared" si="2"/>
        <v>432898</v>
      </c>
      <c r="R19" s="43">
        <f t="shared" si="2"/>
        <v>416923</v>
      </c>
      <c r="S19" s="43">
        <f t="shared" si="2"/>
        <v>0</v>
      </c>
      <c r="T19" s="43">
        <f t="shared" si="2"/>
        <v>849821</v>
      </c>
      <c r="U19" s="43">
        <f t="shared" si="2"/>
        <v>-34554804</v>
      </c>
      <c r="V19" s="43">
        <f>IF(D10=D18,0,V10-V18)</f>
        <v>-37421674</v>
      </c>
      <c r="W19" s="43">
        <f t="shared" si="2"/>
        <v>2866870</v>
      </c>
      <c r="X19" s="44">
        <f>+IF(V19&lt;&gt;0,(W19/V19)*100,0)</f>
        <v>-7.660988121482753</v>
      </c>
      <c r="Y19" s="45">
        <f t="shared" si="2"/>
        <v>-37421674</v>
      </c>
    </row>
    <row r="20" spans="1:25" ht="13.5">
      <c r="A20" s="24" t="s">
        <v>45</v>
      </c>
      <c r="B20" s="2">
        <v>0</v>
      </c>
      <c r="C20" s="25">
        <v>34913488</v>
      </c>
      <c r="D20" s="26">
        <v>34913488</v>
      </c>
      <c r="E20" s="26">
        <v>0</v>
      </c>
      <c r="F20" s="26">
        <v>7</v>
      </c>
      <c r="G20" s="26">
        <v>2030188</v>
      </c>
      <c r="H20" s="26">
        <v>2030195</v>
      </c>
      <c r="I20" s="26">
        <v>2030188</v>
      </c>
      <c r="J20" s="26">
        <v>14030188</v>
      </c>
      <c r="K20" s="26">
        <v>0</v>
      </c>
      <c r="L20" s="26">
        <v>16060376</v>
      </c>
      <c r="M20" s="26">
        <v>3225091</v>
      </c>
      <c r="N20" s="26">
        <v>558150</v>
      </c>
      <c r="O20" s="26">
        <v>0</v>
      </c>
      <c r="P20" s="26">
        <v>3783241</v>
      </c>
      <c r="Q20" s="26">
        <v>8761394</v>
      </c>
      <c r="R20" s="26">
        <v>5028039</v>
      </c>
      <c r="S20" s="26">
        <v>0</v>
      </c>
      <c r="T20" s="26">
        <v>13789433</v>
      </c>
      <c r="U20" s="26">
        <v>35663245</v>
      </c>
      <c r="V20" s="26">
        <v>34913488</v>
      </c>
      <c r="W20" s="26">
        <v>749757</v>
      </c>
      <c r="X20" s="27">
        <v>2.15</v>
      </c>
      <c r="Y20" s="28">
        <v>34913488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-2508186</v>
      </c>
      <c r="D22" s="54">
        <f t="shared" si="3"/>
        <v>-2508186</v>
      </c>
      <c r="E22" s="54">
        <f t="shared" si="3"/>
        <v>14844520</v>
      </c>
      <c r="F22" s="54">
        <f t="shared" si="3"/>
        <v>-1322157</v>
      </c>
      <c r="G22" s="54">
        <f t="shared" si="3"/>
        <v>16849885</v>
      </c>
      <c r="H22" s="54">
        <f t="shared" si="3"/>
        <v>30372248</v>
      </c>
      <c r="I22" s="54">
        <f t="shared" si="3"/>
        <v>14422670</v>
      </c>
      <c r="J22" s="54">
        <f t="shared" si="3"/>
        <v>22910852</v>
      </c>
      <c r="K22" s="54">
        <f t="shared" si="3"/>
        <v>14858691</v>
      </c>
      <c r="L22" s="54">
        <f t="shared" si="3"/>
        <v>52192213</v>
      </c>
      <c r="M22" s="54">
        <f t="shared" si="3"/>
        <v>-94289793</v>
      </c>
      <c r="N22" s="54">
        <f t="shared" si="3"/>
        <v>-1805481</v>
      </c>
      <c r="O22" s="54">
        <f t="shared" si="3"/>
        <v>0</v>
      </c>
      <c r="P22" s="54">
        <f t="shared" si="3"/>
        <v>-96095274</v>
      </c>
      <c r="Q22" s="54">
        <f t="shared" si="3"/>
        <v>9194292</v>
      </c>
      <c r="R22" s="54">
        <f t="shared" si="3"/>
        <v>5444962</v>
      </c>
      <c r="S22" s="54">
        <f t="shared" si="3"/>
        <v>0</v>
      </c>
      <c r="T22" s="54">
        <f t="shared" si="3"/>
        <v>14639254</v>
      </c>
      <c r="U22" s="54">
        <f t="shared" si="3"/>
        <v>1108441</v>
      </c>
      <c r="V22" s="54">
        <f t="shared" si="3"/>
        <v>-2508186</v>
      </c>
      <c r="W22" s="54">
        <f t="shared" si="3"/>
        <v>3616627</v>
      </c>
      <c r="X22" s="55">
        <f>+IF(V22&lt;&gt;0,(W22/V22)*100,0)</f>
        <v>-144.19293465476645</v>
      </c>
      <c r="Y22" s="56">
        <f t="shared" si="3"/>
        <v>-2508186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-2508186</v>
      </c>
      <c r="D24" s="43">
        <f t="shared" si="4"/>
        <v>-2508186</v>
      </c>
      <c r="E24" s="43">
        <f t="shared" si="4"/>
        <v>14844520</v>
      </c>
      <c r="F24" s="43">
        <f t="shared" si="4"/>
        <v>-1322157</v>
      </c>
      <c r="G24" s="43">
        <f t="shared" si="4"/>
        <v>16849885</v>
      </c>
      <c r="H24" s="43">
        <f t="shared" si="4"/>
        <v>30372248</v>
      </c>
      <c r="I24" s="43">
        <f t="shared" si="4"/>
        <v>14422670</v>
      </c>
      <c r="J24" s="43">
        <f t="shared" si="4"/>
        <v>22910852</v>
      </c>
      <c r="K24" s="43">
        <f t="shared" si="4"/>
        <v>14858691</v>
      </c>
      <c r="L24" s="43">
        <f t="shared" si="4"/>
        <v>52192213</v>
      </c>
      <c r="M24" s="43">
        <f t="shared" si="4"/>
        <v>-94289793</v>
      </c>
      <c r="N24" s="43">
        <f t="shared" si="4"/>
        <v>-1805481</v>
      </c>
      <c r="O24" s="43">
        <f t="shared" si="4"/>
        <v>0</v>
      </c>
      <c r="P24" s="43">
        <f t="shared" si="4"/>
        <v>-96095274</v>
      </c>
      <c r="Q24" s="43">
        <f t="shared" si="4"/>
        <v>9194292</v>
      </c>
      <c r="R24" s="43">
        <f t="shared" si="4"/>
        <v>5444962</v>
      </c>
      <c r="S24" s="43">
        <f t="shared" si="4"/>
        <v>0</v>
      </c>
      <c r="T24" s="43">
        <f t="shared" si="4"/>
        <v>14639254</v>
      </c>
      <c r="U24" s="43">
        <f t="shared" si="4"/>
        <v>1108441</v>
      </c>
      <c r="V24" s="43">
        <f t="shared" si="4"/>
        <v>-2508186</v>
      </c>
      <c r="W24" s="43">
        <f t="shared" si="4"/>
        <v>3616627</v>
      </c>
      <c r="X24" s="44">
        <f>+IF(V24&lt;&gt;0,(W24/V24)*100,0)</f>
        <v>-144.19293465476645</v>
      </c>
      <c r="Y24" s="45">
        <f t="shared" si="4"/>
        <v>-2508186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50501988</v>
      </c>
      <c r="D27" s="66">
        <v>50501988</v>
      </c>
      <c r="E27" s="66">
        <v>1742843</v>
      </c>
      <c r="F27" s="66">
        <v>2248645</v>
      </c>
      <c r="G27" s="66">
        <v>1591452</v>
      </c>
      <c r="H27" s="66">
        <v>5582940</v>
      </c>
      <c r="I27" s="66">
        <v>802628</v>
      </c>
      <c r="J27" s="66">
        <v>4168075</v>
      </c>
      <c r="K27" s="66">
        <v>446941</v>
      </c>
      <c r="L27" s="66">
        <v>5417644</v>
      </c>
      <c r="M27" s="66">
        <v>188664</v>
      </c>
      <c r="N27" s="66">
        <v>2422770</v>
      </c>
      <c r="O27" s="66">
        <v>8539513</v>
      </c>
      <c r="P27" s="66">
        <v>11150947</v>
      </c>
      <c r="Q27" s="66">
        <v>3614315</v>
      </c>
      <c r="R27" s="66">
        <v>8233321</v>
      </c>
      <c r="S27" s="66">
        <v>0</v>
      </c>
      <c r="T27" s="66">
        <v>11847636</v>
      </c>
      <c r="U27" s="66">
        <v>33999167</v>
      </c>
      <c r="V27" s="66">
        <v>50501988</v>
      </c>
      <c r="W27" s="66">
        <v>-16502821</v>
      </c>
      <c r="X27" s="67">
        <v>-32.68</v>
      </c>
      <c r="Y27" s="68">
        <v>50501988</v>
      </c>
    </row>
    <row r="28" spans="1:25" ht="13.5">
      <c r="A28" s="69" t="s">
        <v>45</v>
      </c>
      <c r="B28" s="2">
        <v>0</v>
      </c>
      <c r="C28" s="25">
        <v>21861287</v>
      </c>
      <c r="D28" s="26">
        <v>21861287</v>
      </c>
      <c r="E28" s="26">
        <v>1703448</v>
      </c>
      <c r="F28" s="26">
        <v>2248645</v>
      </c>
      <c r="G28" s="26">
        <v>1591452</v>
      </c>
      <c r="H28" s="26">
        <v>5543545</v>
      </c>
      <c r="I28" s="26">
        <v>802628</v>
      </c>
      <c r="J28" s="26">
        <v>4168075</v>
      </c>
      <c r="K28" s="26">
        <v>446942</v>
      </c>
      <c r="L28" s="26">
        <v>5417645</v>
      </c>
      <c r="M28" s="26">
        <v>188664</v>
      </c>
      <c r="N28" s="26">
        <v>2422770</v>
      </c>
      <c r="O28" s="26">
        <v>8539513</v>
      </c>
      <c r="P28" s="26">
        <v>11150947</v>
      </c>
      <c r="Q28" s="26">
        <v>0</v>
      </c>
      <c r="R28" s="26">
        <v>572470</v>
      </c>
      <c r="S28" s="26">
        <v>0</v>
      </c>
      <c r="T28" s="26">
        <v>572470</v>
      </c>
      <c r="U28" s="26">
        <v>22684607</v>
      </c>
      <c r="V28" s="26">
        <v>21861287</v>
      </c>
      <c r="W28" s="26">
        <v>823320</v>
      </c>
      <c r="X28" s="27">
        <v>3.77</v>
      </c>
      <c r="Y28" s="28">
        <v>21861287</v>
      </c>
    </row>
    <row r="29" spans="1:25" ht="13.5">
      <c r="A29" s="24" t="s">
        <v>217</v>
      </c>
      <c r="B29" s="2">
        <v>0</v>
      </c>
      <c r="C29" s="25">
        <v>13490201</v>
      </c>
      <c r="D29" s="26">
        <v>13490201</v>
      </c>
      <c r="E29" s="26">
        <v>39395</v>
      </c>
      <c r="F29" s="26">
        <v>0</v>
      </c>
      <c r="G29" s="26">
        <v>0</v>
      </c>
      <c r="H29" s="26">
        <v>39395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3614315</v>
      </c>
      <c r="R29" s="26">
        <v>7660851</v>
      </c>
      <c r="S29" s="26">
        <v>0</v>
      </c>
      <c r="T29" s="26">
        <v>11275166</v>
      </c>
      <c r="U29" s="26">
        <v>11314561</v>
      </c>
      <c r="V29" s="26">
        <v>13490201</v>
      </c>
      <c r="W29" s="26">
        <v>-2175640</v>
      </c>
      <c r="X29" s="27">
        <v>-16.13</v>
      </c>
      <c r="Y29" s="28">
        <v>13490201</v>
      </c>
    </row>
    <row r="30" spans="1:25" ht="13.5">
      <c r="A30" s="24" t="s">
        <v>51</v>
      </c>
      <c r="B30" s="2">
        <v>0</v>
      </c>
      <c r="C30" s="25">
        <v>1000000</v>
      </c>
      <c r="D30" s="26">
        <v>1000000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1000000</v>
      </c>
      <c r="W30" s="26">
        <v>-1000000</v>
      </c>
      <c r="X30" s="27">
        <v>-100</v>
      </c>
      <c r="Y30" s="28">
        <v>1000000</v>
      </c>
    </row>
    <row r="31" spans="1:25" ht="13.5">
      <c r="A31" s="24" t="s">
        <v>52</v>
      </c>
      <c r="B31" s="2">
        <v>0</v>
      </c>
      <c r="C31" s="25">
        <v>650500</v>
      </c>
      <c r="D31" s="26">
        <v>650500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650500</v>
      </c>
      <c r="W31" s="26">
        <v>-650500</v>
      </c>
      <c r="X31" s="27">
        <v>-100</v>
      </c>
      <c r="Y31" s="28">
        <v>650500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37001988</v>
      </c>
      <c r="D32" s="66">
        <f t="shared" si="5"/>
        <v>37001988</v>
      </c>
      <c r="E32" s="66">
        <f t="shared" si="5"/>
        <v>1742843</v>
      </c>
      <c r="F32" s="66">
        <f t="shared" si="5"/>
        <v>2248645</v>
      </c>
      <c r="G32" s="66">
        <f t="shared" si="5"/>
        <v>1591452</v>
      </c>
      <c r="H32" s="66">
        <f t="shared" si="5"/>
        <v>5582940</v>
      </c>
      <c r="I32" s="66">
        <f t="shared" si="5"/>
        <v>802628</v>
      </c>
      <c r="J32" s="66">
        <f t="shared" si="5"/>
        <v>4168075</v>
      </c>
      <c r="K32" s="66">
        <f t="shared" si="5"/>
        <v>446942</v>
      </c>
      <c r="L32" s="66">
        <f t="shared" si="5"/>
        <v>5417645</v>
      </c>
      <c r="M32" s="66">
        <f t="shared" si="5"/>
        <v>188664</v>
      </c>
      <c r="N32" s="66">
        <f t="shared" si="5"/>
        <v>2422770</v>
      </c>
      <c r="O32" s="66">
        <f t="shared" si="5"/>
        <v>8539513</v>
      </c>
      <c r="P32" s="66">
        <f t="shared" si="5"/>
        <v>11150947</v>
      </c>
      <c r="Q32" s="66">
        <f t="shared" si="5"/>
        <v>3614315</v>
      </c>
      <c r="R32" s="66">
        <f t="shared" si="5"/>
        <v>8233321</v>
      </c>
      <c r="S32" s="66">
        <f t="shared" si="5"/>
        <v>0</v>
      </c>
      <c r="T32" s="66">
        <f t="shared" si="5"/>
        <v>11847636</v>
      </c>
      <c r="U32" s="66">
        <f t="shared" si="5"/>
        <v>33999168</v>
      </c>
      <c r="V32" s="66">
        <f t="shared" si="5"/>
        <v>37001988</v>
      </c>
      <c r="W32" s="66">
        <f t="shared" si="5"/>
        <v>-3002820</v>
      </c>
      <c r="X32" s="67">
        <f>+IF(V32&lt;&gt;0,(W32/V32)*100,0)</f>
        <v>-8.115293697192701</v>
      </c>
      <c r="Y32" s="68">
        <f t="shared" si="5"/>
        <v>37001988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24870245</v>
      </c>
      <c r="C35" s="25">
        <v>74685000</v>
      </c>
      <c r="D35" s="26">
        <v>74685000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74685000</v>
      </c>
      <c r="W35" s="26">
        <v>-74685000</v>
      </c>
      <c r="X35" s="27">
        <v>-100</v>
      </c>
      <c r="Y35" s="28">
        <v>74685000</v>
      </c>
    </row>
    <row r="36" spans="1:25" ht="13.5">
      <c r="A36" s="24" t="s">
        <v>56</v>
      </c>
      <c r="B36" s="2">
        <v>116579528</v>
      </c>
      <c r="C36" s="25">
        <v>153845000</v>
      </c>
      <c r="D36" s="26">
        <v>153845000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153845000</v>
      </c>
      <c r="W36" s="26">
        <v>-153845000</v>
      </c>
      <c r="X36" s="27">
        <v>-100</v>
      </c>
      <c r="Y36" s="28">
        <v>153845000</v>
      </c>
    </row>
    <row r="37" spans="1:25" ht="13.5">
      <c r="A37" s="24" t="s">
        <v>57</v>
      </c>
      <c r="B37" s="2">
        <v>37797678</v>
      </c>
      <c r="C37" s="25">
        <v>16120000</v>
      </c>
      <c r="D37" s="26">
        <v>16120000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16120000</v>
      </c>
      <c r="W37" s="26">
        <v>-16120000</v>
      </c>
      <c r="X37" s="27">
        <v>-100</v>
      </c>
      <c r="Y37" s="28">
        <v>16120000</v>
      </c>
    </row>
    <row r="38" spans="1:25" ht="13.5">
      <c r="A38" s="24" t="s">
        <v>58</v>
      </c>
      <c r="B38" s="2">
        <v>2740580</v>
      </c>
      <c r="C38" s="25">
        <v>8174000</v>
      </c>
      <c r="D38" s="26">
        <v>8174000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8174000</v>
      </c>
      <c r="W38" s="26">
        <v>-8174000</v>
      </c>
      <c r="X38" s="27">
        <v>-100</v>
      </c>
      <c r="Y38" s="28">
        <v>8174000</v>
      </c>
    </row>
    <row r="39" spans="1:25" ht="13.5">
      <c r="A39" s="24" t="s">
        <v>59</v>
      </c>
      <c r="B39" s="2">
        <v>100911515</v>
      </c>
      <c r="C39" s="25">
        <v>204236000</v>
      </c>
      <c r="D39" s="26">
        <v>204236000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204236000</v>
      </c>
      <c r="W39" s="26">
        <v>-204236000</v>
      </c>
      <c r="X39" s="27">
        <v>-100</v>
      </c>
      <c r="Y39" s="28">
        <v>204236000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47587703</v>
      </c>
      <c r="C42" s="25">
        <v>49938978</v>
      </c>
      <c r="D42" s="26">
        <v>49938978</v>
      </c>
      <c r="E42" s="26">
        <v>19943345</v>
      </c>
      <c r="F42" s="26">
        <v>-2012606</v>
      </c>
      <c r="G42" s="26">
        <v>4359261</v>
      </c>
      <c r="H42" s="26">
        <v>22290000</v>
      </c>
      <c r="I42" s="26">
        <v>4964482</v>
      </c>
      <c r="J42" s="26">
        <v>1837407</v>
      </c>
      <c r="K42" s="26">
        <v>-890543</v>
      </c>
      <c r="L42" s="26">
        <v>5911346</v>
      </c>
      <c r="M42" s="26">
        <v>-2439959</v>
      </c>
      <c r="N42" s="26">
        <v>3521487</v>
      </c>
      <c r="O42" s="26">
        <v>0</v>
      </c>
      <c r="P42" s="26">
        <v>1081528</v>
      </c>
      <c r="Q42" s="26">
        <v>3000934</v>
      </c>
      <c r="R42" s="26">
        <v>981142</v>
      </c>
      <c r="S42" s="26">
        <v>0</v>
      </c>
      <c r="T42" s="26">
        <v>3982076</v>
      </c>
      <c r="U42" s="26">
        <v>33264950</v>
      </c>
      <c r="V42" s="26">
        <v>49938978</v>
      </c>
      <c r="W42" s="26">
        <v>-16674028</v>
      </c>
      <c r="X42" s="27">
        <v>-33.39</v>
      </c>
      <c r="Y42" s="28">
        <v>49938978</v>
      </c>
    </row>
    <row r="43" spans="1:25" ht="13.5">
      <c r="A43" s="24" t="s">
        <v>62</v>
      </c>
      <c r="B43" s="2">
        <v>-48336100</v>
      </c>
      <c r="C43" s="25">
        <v>7000000</v>
      </c>
      <c r="D43" s="26">
        <v>7000000</v>
      </c>
      <c r="E43" s="26">
        <v>-16742843</v>
      </c>
      <c r="F43" s="26">
        <v>-2248645</v>
      </c>
      <c r="G43" s="26">
        <v>-1591452</v>
      </c>
      <c r="H43" s="26">
        <v>-20582940</v>
      </c>
      <c r="I43" s="26">
        <v>-802628</v>
      </c>
      <c r="J43" s="26">
        <v>-4168075</v>
      </c>
      <c r="K43" s="26">
        <v>-446942</v>
      </c>
      <c r="L43" s="26">
        <v>-5417645</v>
      </c>
      <c r="M43" s="26">
        <v>1811336</v>
      </c>
      <c r="N43" s="26">
        <v>-2422770</v>
      </c>
      <c r="O43" s="26">
        <v>0</v>
      </c>
      <c r="P43" s="26">
        <v>-611434</v>
      </c>
      <c r="Q43" s="26">
        <v>860180</v>
      </c>
      <c r="R43" s="26">
        <v>-3334756</v>
      </c>
      <c r="S43" s="26">
        <v>0</v>
      </c>
      <c r="T43" s="26">
        <v>-2474576</v>
      </c>
      <c r="U43" s="26">
        <v>-29086595</v>
      </c>
      <c r="V43" s="26">
        <v>7000000</v>
      </c>
      <c r="W43" s="26">
        <v>-36086595</v>
      </c>
      <c r="X43" s="27">
        <v>-515.52</v>
      </c>
      <c r="Y43" s="28">
        <v>7000000</v>
      </c>
    </row>
    <row r="44" spans="1:25" ht="13.5">
      <c r="A44" s="24" t="s">
        <v>63</v>
      </c>
      <c r="B44" s="2">
        <v>-1057311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-1043085</v>
      </c>
      <c r="C45" s="65">
        <v>56938978</v>
      </c>
      <c r="D45" s="66">
        <v>56938978</v>
      </c>
      <c r="E45" s="66">
        <v>2157417</v>
      </c>
      <c r="F45" s="66">
        <v>-2103834</v>
      </c>
      <c r="G45" s="66">
        <v>663975</v>
      </c>
      <c r="H45" s="66">
        <v>663975</v>
      </c>
      <c r="I45" s="66">
        <v>4825829</v>
      </c>
      <c r="J45" s="66">
        <v>2495161</v>
      </c>
      <c r="K45" s="66">
        <v>1157676</v>
      </c>
      <c r="L45" s="66">
        <v>1157676</v>
      </c>
      <c r="M45" s="66">
        <v>529053</v>
      </c>
      <c r="N45" s="66">
        <v>1627770</v>
      </c>
      <c r="O45" s="66">
        <v>1627770</v>
      </c>
      <c r="P45" s="66">
        <v>1627770</v>
      </c>
      <c r="Q45" s="66">
        <v>5488884</v>
      </c>
      <c r="R45" s="66">
        <v>3135270</v>
      </c>
      <c r="S45" s="66">
        <v>3135270</v>
      </c>
      <c r="T45" s="66">
        <v>3135270</v>
      </c>
      <c r="U45" s="66">
        <v>3135270</v>
      </c>
      <c r="V45" s="66">
        <v>56938978</v>
      </c>
      <c r="W45" s="66">
        <v>-53803708</v>
      </c>
      <c r="X45" s="67">
        <v>-94.49</v>
      </c>
      <c r="Y45" s="68">
        <v>56938978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33610568</v>
      </c>
      <c r="E5" s="66">
        <f t="shared" si="0"/>
        <v>33610568</v>
      </c>
      <c r="F5" s="66">
        <f t="shared" si="0"/>
        <v>13020241</v>
      </c>
      <c r="G5" s="66">
        <f t="shared" si="0"/>
        <v>67740</v>
      </c>
      <c r="H5" s="66">
        <f t="shared" si="0"/>
        <v>18208505</v>
      </c>
      <c r="I5" s="66">
        <f t="shared" si="0"/>
        <v>31296486</v>
      </c>
      <c r="J5" s="66">
        <f t="shared" si="0"/>
        <v>13699648</v>
      </c>
      <c r="K5" s="66">
        <f t="shared" si="0"/>
        <v>19141707</v>
      </c>
      <c r="L5" s="66">
        <f t="shared" si="0"/>
        <v>17007174</v>
      </c>
      <c r="M5" s="66">
        <f t="shared" si="0"/>
        <v>49848529</v>
      </c>
      <c r="N5" s="66">
        <f t="shared" si="0"/>
        <v>13062722</v>
      </c>
      <c r="O5" s="66">
        <f t="shared" si="0"/>
        <v>385367</v>
      </c>
      <c r="P5" s="66">
        <f t="shared" si="0"/>
        <v>0</v>
      </c>
      <c r="Q5" s="66">
        <f t="shared" si="0"/>
        <v>13448089</v>
      </c>
      <c r="R5" s="66">
        <f t="shared" si="0"/>
        <v>4627103</v>
      </c>
      <c r="S5" s="66">
        <f t="shared" si="0"/>
        <v>703114</v>
      </c>
      <c r="T5" s="66">
        <f t="shared" si="0"/>
        <v>0</v>
      </c>
      <c r="U5" s="66">
        <f t="shared" si="0"/>
        <v>5330217</v>
      </c>
      <c r="V5" s="66">
        <f t="shared" si="0"/>
        <v>99923321</v>
      </c>
      <c r="W5" s="66">
        <f t="shared" si="0"/>
        <v>33610568</v>
      </c>
      <c r="X5" s="66">
        <f t="shared" si="0"/>
        <v>66312753</v>
      </c>
      <c r="Y5" s="103">
        <f>+IF(W5&lt;&gt;0,+(X5/W5)*100,0)</f>
        <v>197.29732922097597</v>
      </c>
      <c r="Z5" s="119">
        <f>SUM(Z6:Z8)</f>
        <v>33610568</v>
      </c>
    </row>
    <row r="6" spans="1:26" ht="13.5">
      <c r="A6" s="104" t="s">
        <v>74</v>
      </c>
      <c r="B6" s="102"/>
      <c r="C6" s="121"/>
      <c r="D6" s="122">
        <v>5702</v>
      </c>
      <c r="E6" s="26">
        <v>5702</v>
      </c>
      <c r="F6" s="26">
        <v>876540</v>
      </c>
      <c r="G6" s="26">
        <v>65819</v>
      </c>
      <c r="H6" s="26">
        <v>5746172</v>
      </c>
      <c r="I6" s="26">
        <v>6688531</v>
      </c>
      <c r="J6" s="26">
        <v>876540</v>
      </c>
      <c r="K6" s="26"/>
      <c r="L6" s="26">
        <v>1024332</v>
      </c>
      <c r="M6" s="26">
        <v>1900872</v>
      </c>
      <c r="N6" s="26">
        <v>631154</v>
      </c>
      <c r="O6" s="26"/>
      <c r="P6" s="26"/>
      <c r="Q6" s="26">
        <v>631154</v>
      </c>
      <c r="R6" s="26">
        <v>3828</v>
      </c>
      <c r="S6" s="26">
        <v>2500</v>
      </c>
      <c r="T6" s="26"/>
      <c r="U6" s="26">
        <v>6328</v>
      </c>
      <c r="V6" s="26">
        <v>9226885</v>
      </c>
      <c r="W6" s="26">
        <v>5702</v>
      </c>
      <c r="X6" s="26">
        <v>9221183</v>
      </c>
      <c r="Y6" s="106">
        <v>161718.4</v>
      </c>
      <c r="Z6" s="121">
        <v>5702</v>
      </c>
    </row>
    <row r="7" spans="1:26" ht="13.5">
      <c r="A7" s="104" t="s">
        <v>75</v>
      </c>
      <c r="B7" s="102"/>
      <c r="C7" s="123"/>
      <c r="D7" s="124">
        <v>27434280</v>
      </c>
      <c r="E7" s="125">
        <v>27434280</v>
      </c>
      <c r="F7" s="125">
        <v>12142982</v>
      </c>
      <c r="G7" s="125"/>
      <c r="H7" s="125">
        <v>9619496</v>
      </c>
      <c r="I7" s="125">
        <v>21762478</v>
      </c>
      <c r="J7" s="125">
        <v>9647916</v>
      </c>
      <c r="K7" s="125">
        <v>15733846</v>
      </c>
      <c r="L7" s="125">
        <v>15737901</v>
      </c>
      <c r="M7" s="125">
        <v>41119663</v>
      </c>
      <c r="N7" s="125">
        <v>140067</v>
      </c>
      <c r="O7" s="125">
        <v>6215</v>
      </c>
      <c r="P7" s="125"/>
      <c r="Q7" s="125">
        <v>146282</v>
      </c>
      <c r="R7" s="125">
        <v>138217</v>
      </c>
      <c r="S7" s="125">
        <v>137245</v>
      </c>
      <c r="T7" s="125"/>
      <c r="U7" s="125">
        <v>275462</v>
      </c>
      <c r="V7" s="125">
        <v>63303885</v>
      </c>
      <c r="W7" s="125">
        <v>27434280</v>
      </c>
      <c r="X7" s="125">
        <v>35869605</v>
      </c>
      <c r="Y7" s="107">
        <v>130.75</v>
      </c>
      <c r="Z7" s="123">
        <v>27434280</v>
      </c>
    </row>
    <row r="8" spans="1:26" ht="13.5">
      <c r="A8" s="104" t="s">
        <v>76</v>
      </c>
      <c r="B8" s="102"/>
      <c r="C8" s="121"/>
      <c r="D8" s="122">
        <v>6170586</v>
      </c>
      <c r="E8" s="26">
        <v>6170586</v>
      </c>
      <c r="F8" s="26">
        <v>719</v>
      </c>
      <c r="G8" s="26">
        <v>1921</v>
      </c>
      <c r="H8" s="26">
        <v>2842837</v>
      </c>
      <c r="I8" s="26">
        <v>2845477</v>
      </c>
      <c r="J8" s="26">
        <v>3175192</v>
      </c>
      <c r="K8" s="26">
        <v>3407861</v>
      </c>
      <c r="L8" s="26">
        <v>244941</v>
      </c>
      <c r="M8" s="26">
        <v>6827994</v>
      </c>
      <c r="N8" s="26">
        <v>12291501</v>
      </c>
      <c r="O8" s="26">
        <v>379152</v>
      </c>
      <c r="P8" s="26"/>
      <c r="Q8" s="26">
        <v>12670653</v>
      </c>
      <c r="R8" s="26">
        <v>4485058</v>
      </c>
      <c r="S8" s="26">
        <v>563369</v>
      </c>
      <c r="T8" s="26"/>
      <c r="U8" s="26">
        <v>5048427</v>
      </c>
      <c r="V8" s="26">
        <v>27392551</v>
      </c>
      <c r="W8" s="26">
        <v>6170586</v>
      </c>
      <c r="X8" s="26">
        <v>21221965</v>
      </c>
      <c r="Y8" s="106">
        <v>343.92</v>
      </c>
      <c r="Z8" s="121">
        <v>6170586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13468661</v>
      </c>
      <c r="E9" s="66">
        <f t="shared" si="1"/>
        <v>13468661</v>
      </c>
      <c r="F9" s="66">
        <f t="shared" si="1"/>
        <v>74952</v>
      </c>
      <c r="G9" s="66">
        <f t="shared" si="1"/>
        <v>13504</v>
      </c>
      <c r="H9" s="66">
        <f t="shared" si="1"/>
        <v>1319612</v>
      </c>
      <c r="I9" s="66">
        <f t="shared" si="1"/>
        <v>1408068</v>
      </c>
      <c r="J9" s="66">
        <f t="shared" si="1"/>
        <v>1338333</v>
      </c>
      <c r="K9" s="66">
        <f t="shared" si="1"/>
        <v>4787701</v>
      </c>
      <c r="L9" s="66">
        <f t="shared" si="1"/>
        <v>4679848</v>
      </c>
      <c r="M9" s="66">
        <f t="shared" si="1"/>
        <v>10805882</v>
      </c>
      <c r="N9" s="66">
        <f t="shared" si="1"/>
        <v>5085956</v>
      </c>
      <c r="O9" s="66">
        <f t="shared" si="1"/>
        <v>578010</v>
      </c>
      <c r="P9" s="66">
        <f t="shared" si="1"/>
        <v>0</v>
      </c>
      <c r="Q9" s="66">
        <f t="shared" si="1"/>
        <v>5663966</v>
      </c>
      <c r="R9" s="66">
        <f t="shared" si="1"/>
        <v>7236399</v>
      </c>
      <c r="S9" s="66">
        <f t="shared" si="1"/>
        <v>1357021</v>
      </c>
      <c r="T9" s="66">
        <f t="shared" si="1"/>
        <v>0</v>
      </c>
      <c r="U9" s="66">
        <f t="shared" si="1"/>
        <v>8593420</v>
      </c>
      <c r="V9" s="66">
        <f t="shared" si="1"/>
        <v>26471336</v>
      </c>
      <c r="W9" s="66">
        <f t="shared" si="1"/>
        <v>13468661</v>
      </c>
      <c r="X9" s="66">
        <f t="shared" si="1"/>
        <v>13002675</v>
      </c>
      <c r="Y9" s="103">
        <f>+IF(W9&lt;&gt;0,+(X9/W9)*100,0)</f>
        <v>96.54022029361344</v>
      </c>
      <c r="Z9" s="119">
        <f>SUM(Z10:Z14)</f>
        <v>13468661</v>
      </c>
    </row>
    <row r="10" spans="1:26" ht="13.5">
      <c r="A10" s="104" t="s">
        <v>78</v>
      </c>
      <c r="B10" s="102"/>
      <c r="C10" s="121"/>
      <c r="D10" s="122">
        <v>652800</v>
      </c>
      <c r="E10" s="26">
        <v>652800</v>
      </c>
      <c r="F10" s="26">
        <v>58682</v>
      </c>
      <c r="G10" s="26">
        <v>13504</v>
      </c>
      <c r="H10" s="26">
        <v>39424</v>
      </c>
      <c r="I10" s="26">
        <v>111610</v>
      </c>
      <c r="J10" s="26">
        <v>24585</v>
      </c>
      <c r="K10" s="26">
        <v>455773</v>
      </c>
      <c r="L10" s="26">
        <v>461027</v>
      </c>
      <c r="M10" s="26">
        <v>941385</v>
      </c>
      <c r="N10" s="26">
        <v>75076</v>
      </c>
      <c r="O10" s="26">
        <v>18500</v>
      </c>
      <c r="P10" s="26"/>
      <c r="Q10" s="26">
        <v>93576</v>
      </c>
      <c r="R10" s="26">
        <v>1725025</v>
      </c>
      <c r="S10" s="26">
        <v>44915</v>
      </c>
      <c r="T10" s="26"/>
      <c r="U10" s="26">
        <v>1769940</v>
      </c>
      <c r="V10" s="26">
        <v>2916511</v>
      </c>
      <c r="W10" s="26">
        <v>652800</v>
      </c>
      <c r="X10" s="26">
        <v>2263711</v>
      </c>
      <c r="Y10" s="106">
        <v>346.77</v>
      </c>
      <c r="Z10" s="121">
        <v>652800</v>
      </c>
    </row>
    <row r="11" spans="1:26" ht="13.5">
      <c r="A11" s="104" t="s">
        <v>79</v>
      </c>
      <c r="B11" s="102"/>
      <c r="C11" s="121"/>
      <c r="D11" s="122"/>
      <c r="E11" s="26"/>
      <c r="F11" s="26">
        <v>16270</v>
      </c>
      <c r="G11" s="26"/>
      <c r="H11" s="26"/>
      <c r="I11" s="26">
        <v>16270</v>
      </c>
      <c r="J11" s="26">
        <v>33560</v>
      </c>
      <c r="K11" s="26">
        <v>32774</v>
      </c>
      <c r="L11" s="26">
        <v>41864</v>
      </c>
      <c r="M11" s="26">
        <v>108198</v>
      </c>
      <c r="N11" s="26">
        <v>1032333</v>
      </c>
      <c r="O11" s="26">
        <v>1360</v>
      </c>
      <c r="P11" s="26"/>
      <c r="Q11" s="26">
        <v>1033693</v>
      </c>
      <c r="R11" s="26">
        <v>82297</v>
      </c>
      <c r="S11" s="26">
        <v>68783</v>
      </c>
      <c r="T11" s="26"/>
      <c r="U11" s="26">
        <v>151080</v>
      </c>
      <c r="V11" s="26">
        <v>1309241</v>
      </c>
      <c r="W11" s="26"/>
      <c r="X11" s="26">
        <v>1309241</v>
      </c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>
        <v>241407</v>
      </c>
      <c r="M12" s="26">
        <v>241407</v>
      </c>
      <c r="N12" s="26">
        <v>42997</v>
      </c>
      <c r="O12" s="26"/>
      <c r="P12" s="26"/>
      <c r="Q12" s="26">
        <v>42997</v>
      </c>
      <c r="R12" s="26"/>
      <c r="S12" s="26"/>
      <c r="T12" s="26"/>
      <c r="U12" s="26"/>
      <c r="V12" s="26">
        <v>284404</v>
      </c>
      <c r="W12" s="26"/>
      <c r="X12" s="26">
        <v>284404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>
        <v>12072287</v>
      </c>
      <c r="E13" s="26">
        <v>12072287</v>
      </c>
      <c r="F13" s="26"/>
      <c r="G13" s="26"/>
      <c r="H13" s="26">
        <v>1280188</v>
      </c>
      <c r="I13" s="26">
        <v>1280188</v>
      </c>
      <c r="J13" s="26">
        <v>1280188</v>
      </c>
      <c r="K13" s="26">
        <v>3545695</v>
      </c>
      <c r="L13" s="26">
        <v>3182091</v>
      </c>
      <c r="M13" s="26">
        <v>8007974</v>
      </c>
      <c r="N13" s="26">
        <v>3182091</v>
      </c>
      <c r="O13" s="26">
        <v>558150</v>
      </c>
      <c r="P13" s="26"/>
      <c r="Q13" s="26">
        <v>3740241</v>
      </c>
      <c r="R13" s="26">
        <v>5429077</v>
      </c>
      <c r="S13" s="26">
        <v>1243323</v>
      </c>
      <c r="T13" s="26"/>
      <c r="U13" s="26">
        <v>6672400</v>
      </c>
      <c r="V13" s="26">
        <v>19700803</v>
      </c>
      <c r="W13" s="26">
        <v>12072287</v>
      </c>
      <c r="X13" s="26">
        <v>7628516</v>
      </c>
      <c r="Y13" s="106">
        <v>63.19</v>
      </c>
      <c r="Z13" s="121">
        <v>12072287</v>
      </c>
    </row>
    <row r="14" spans="1:26" ht="13.5">
      <c r="A14" s="104" t="s">
        <v>82</v>
      </c>
      <c r="B14" s="102"/>
      <c r="C14" s="123"/>
      <c r="D14" s="124">
        <v>743574</v>
      </c>
      <c r="E14" s="125">
        <v>743574</v>
      </c>
      <c r="F14" s="125"/>
      <c r="G14" s="125"/>
      <c r="H14" s="125"/>
      <c r="I14" s="125"/>
      <c r="J14" s="125"/>
      <c r="K14" s="125">
        <v>753459</v>
      </c>
      <c r="L14" s="125">
        <v>753459</v>
      </c>
      <c r="M14" s="125">
        <v>1506918</v>
      </c>
      <c r="N14" s="125">
        <v>753459</v>
      </c>
      <c r="O14" s="125"/>
      <c r="P14" s="125"/>
      <c r="Q14" s="125">
        <v>753459</v>
      </c>
      <c r="R14" s="125"/>
      <c r="S14" s="125"/>
      <c r="T14" s="125"/>
      <c r="U14" s="125"/>
      <c r="V14" s="125">
        <v>2260377</v>
      </c>
      <c r="W14" s="125">
        <v>743574</v>
      </c>
      <c r="X14" s="125">
        <v>1516803</v>
      </c>
      <c r="Y14" s="107">
        <v>203.99</v>
      </c>
      <c r="Z14" s="123">
        <v>743574</v>
      </c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11030368</v>
      </c>
      <c r="E15" s="66">
        <f t="shared" si="2"/>
        <v>11030368</v>
      </c>
      <c r="F15" s="66">
        <f t="shared" si="2"/>
        <v>368987</v>
      </c>
      <c r="G15" s="66">
        <f t="shared" si="2"/>
        <v>225253</v>
      </c>
      <c r="H15" s="66">
        <f t="shared" si="2"/>
        <v>461741</v>
      </c>
      <c r="I15" s="66">
        <f t="shared" si="2"/>
        <v>1055981</v>
      </c>
      <c r="J15" s="66">
        <f t="shared" si="2"/>
        <v>538062</v>
      </c>
      <c r="K15" s="66">
        <f t="shared" si="2"/>
        <v>766007</v>
      </c>
      <c r="L15" s="66">
        <f t="shared" si="2"/>
        <v>0</v>
      </c>
      <c r="M15" s="66">
        <f t="shared" si="2"/>
        <v>1304069</v>
      </c>
      <c r="N15" s="66">
        <f t="shared" si="2"/>
        <v>0</v>
      </c>
      <c r="O15" s="66">
        <f t="shared" si="2"/>
        <v>2445</v>
      </c>
      <c r="P15" s="66">
        <f t="shared" si="2"/>
        <v>0</v>
      </c>
      <c r="Q15" s="66">
        <f t="shared" si="2"/>
        <v>2445</v>
      </c>
      <c r="R15" s="66">
        <f t="shared" si="2"/>
        <v>1324527</v>
      </c>
      <c r="S15" s="66">
        <f t="shared" si="2"/>
        <v>2964359</v>
      </c>
      <c r="T15" s="66">
        <f t="shared" si="2"/>
        <v>0</v>
      </c>
      <c r="U15" s="66">
        <f t="shared" si="2"/>
        <v>4288886</v>
      </c>
      <c r="V15" s="66">
        <f t="shared" si="2"/>
        <v>6651381</v>
      </c>
      <c r="W15" s="66">
        <f t="shared" si="2"/>
        <v>11030368</v>
      </c>
      <c r="X15" s="66">
        <f t="shared" si="2"/>
        <v>-4378987</v>
      </c>
      <c r="Y15" s="103">
        <f>+IF(W15&lt;&gt;0,+(X15/W15)*100,0)</f>
        <v>-39.69937358390944</v>
      </c>
      <c r="Z15" s="119">
        <f>SUM(Z16:Z18)</f>
        <v>11030368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>
        <v>11030368</v>
      </c>
      <c r="E17" s="26">
        <v>11030368</v>
      </c>
      <c r="F17" s="26">
        <v>368987</v>
      </c>
      <c r="G17" s="26">
        <v>225253</v>
      </c>
      <c r="H17" s="26">
        <v>461741</v>
      </c>
      <c r="I17" s="26">
        <v>1055981</v>
      </c>
      <c r="J17" s="26">
        <v>538062</v>
      </c>
      <c r="K17" s="26">
        <v>766007</v>
      </c>
      <c r="L17" s="26"/>
      <c r="M17" s="26">
        <v>1304069</v>
      </c>
      <c r="N17" s="26"/>
      <c r="O17" s="26">
        <v>2445</v>
      </c>
      <c r="P17" s="26"/>
      <c r="Q17" s="26">
        <v>2445</v>
      </c>
      <c r="R17" s="26">
        <v>1324527</v>
      </c>
      <c r="S17" s="26">
        <v>2964359</v>
      </c>
      <c r="T17" s="26"/>
      <c r="U17" s="26">
        <v>4288886</v>
      </c>
      <c r="V17" s="26">
        <v>6651381</v>
      </c>
      <c r="W17" s="26">
        <v>11030368</v>
      </c>
      <c r="X17" s="26">
        <v>-4378987</v>
      </c>
      <c r="Y17" s="106">
        <v>-39.7</v>
      </c>
      <c r="Z17" s="121">
        <v>11030368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54863703</v>
      </c>
      <c r="E19" s="66">
        <f t="shared" si="3"/>
        <v>54863703</v>
      </c>
      <c r="F19" s="66">
        <f t="shared" si="3"/>
        <v>7430176</v>
      </c>
      <c r="G19" s="66">
        <f t="shared" si="3"/>
        <v>571120</v>
      </c>
      <c r="H19" s="66">
        <f t="shared" si="3"/>
        <v>9166460</v>
      </c>
      <c r="I19" s="66">
        <f t="shared" si="3"/>
        <v>17167756</v>
      </c>
      <c r="J19" s="66">
        <f t="shared" si="3"/>
        <v>13231568</v>
      </c>
      <c r="K19" s="66">
        <f t="shared" si="3"/>
        <v>17045558</v>
      </c>
      <c r="L19" s="66">
        <f t="shared" si="3"/>
        <v>19097663</v>
      </c>
      <c r="M19" s="66">
        <f t="shared" si="3"/>
        <v>49374789</v>
      </c>
      <c r="N19" s="66">
        <f t="shared" si="3"/>
        <v>9983364</v>
      </c>
      <c r="O19" s="66">
        <f t="shared" si="3"/>
        <v>3232494</v>
      </c>
      <c r="P19" s="66">
        <f t="shared" si="3"/>
        <v>0</v>
      </c>
      <c r="Q19" s="66">
        <f t="shared" si="3"/>
        <v>13215858</v>
      </c>
      <c r="R19" s="66">
        <f t="shared" si="3"/>
        <v>29099753</v>
      </c>
      <c r="S19" s="66">
        <f t="shared" si="3"/>
        <v>34792072</v>
      </c>
      <c r="T19" s="66">
        <f t="shared" si="3"/>
        <v>0</v>
      </c>
      <c r="U19" s="66">
        <f t="shared" si="3"/>
        <v>63891825</v>
      </c>
      <c r="V19" s="66">
        <f t="shared" si="3"/>
        <v>143650228</v>
      </c>
      <c r="W19" s="66">
        <f t="shared" si="3"/>
        <v>54863703</v>
      </c>
      <c r="X19" s="66">
        <f t="shared" si="3"/>
        <v>88786525</v>
      </c>
      <c r="Y19" s="103">
        <f>+IF(W19&lt;&gt;0,+(X19/W19)*100,0)</f>
        <v>161.83108347608254</v>
      </c>
      <c r="Z19" s="119">
        <f>SUM(Z20:Z23)</f>
        <v>54863703</v>
      </c>
    </row>
    <row r="20" spans="1:26" ht="13.5">
      <c r="A20" s="104" t="s">
        <v>88</v>
      </c>
      <c r="B20" s="102"/>
      <c r="C20" s="121"/>
      <c r="D20" s="122">
        <v>29989008</v>
      </c>
      <c r="E20" s="26">
        <v>29989008</v>
      </c>
      <c r="F20" s="26">
        <v>4546501</v>
      </c>
      <c r="G20" s="26">
        <v>571120</v>
      </c>
      <c r="H20" s="26">
        <v>4960452</v>
      </c>
      <c r="I20" s="26">
        <v>10078073</v>
      </c>
      <c r="J20" s="26">
        <v>7330584</v>
      </c>
      <c r="K20" s="26">
        <v>8872445</v>
      </c>
      <c r="L20" s="26">
        <v>11077087</v>
      </c>
      <c r="M20" s="26">
        <v>27280116</v>
      </c>
      <c r="N20" s="26"/>
      <c r="O20" s="26">
        <v>1772782</v>
      </c>
      <c r="P20" s="26"/>
      <c r="Q20" s="26">
        <v>1772782</v>
      </c>
      <c r="R20" s="26">
        <v>16255477</v>
      </c>
      <c r="S20" s="26">
        <v>18487620</v>
      </c>
      <c r="T20" s="26"/>
      <c r="U20" s="26">
        <v>34743097</v>
      </c>
      <c r="V20" s="26">
        <v>73874068</v>
      </c>
      <c r="W20" s="26">
        <v>29989008</v>
      </c>
      <c r="X20" s="26">
        <v>43885060</v>
      </c>
      <c r="Y20" s="106">
        <v>146.34</v>
      </c>
      <c r="Z20" s="121">
        <v>29989008</v>
      </c>
    </row>
    <row r="21" spans="1:26" ht="13.5">
      <c r="A21" s="104" t="s">
        <v>89</v>
      </c>
      <c r="B21" s="102"/>
      <c r="C21" s="121"/>
      <c r="D21" s="122">
        <v>11083362</v>
      </c>
      <c r="E21" s="26">
        <v>11083362</v>
      </c>
      <c r="F21" s="26">
        <v>1352217</v>
      </c>
      <c r="G21" s="26"/>
      <c r="H21" s="26">
        <v>1916561</v>
      </c>
      <c r="I21" s="26">
        <v>3268778</v>
      </c>
      <c r="J21" s="26">
        <v>2828310</v>
      </c>
      <c r="K21" s="26">
        <v>3291725</v>
      </c>
      <c r="L21" s="26"/>
      <c r="M21" s="26">
        <v>6120035</v>
      </c>
      <c r="N21" s="26"/>
      <c r="O21" s="26">
        <v>694433</v>
      </c>
      <c r="P21" s="26"/>
      <c r="Q21" s="26">
        <v>694433</v>
      </c>
      <c r="R21" s="26">
        <v>5449575</v>
      </c>
      <c r="S21" s="26">
        <v>7684482</v>
      </c>
      <c r="T21" s="26"/>
      <c r="U21" s="26">
        <v>13134057</v>
      </c>
      <c r="V21" s="26">
        <v>23217303</v>
      </c>
      <c r="W21" s="26">
        <v>11083362</v>
      </c>
      <c r="X21" s="26">
        <v>12133941</v>
      </c>
      <c r="Y21" s="106">
        <v>109.48</v>
      </c>
      <c r="Z21" s="121">
        <v>11083362</v>
      </c>
    </row>
    <row r="22" spans="1:26" ht="13.5">
      <c r="A22" s="104" t="s">
        <v>90</v>
      </c>
      <c r="B22" s="102"/>
      <c r="C22" s="123"/>
      <c r="D22" s="124">
        <v>10375796</v>
      </c>
      <c r="E22" s="125">
        <v>10375796</v>
      </c>
      <c r="F22" s="125">
        <v>1028234</v>
      </c>
      <c r="G22" s="125"/>
      <c r="H22" s="125">
        <v>1535684</v>
      </c>
      <c r="I22" s="125">
        <v>2563918</v>
      </c>
      <c r="J22" s="125">
        <v>2064990</v>
      </c>
      <c r="K22" s="125">
        <v>3873704</v>
      </c>
      <c r="L22" s="125">
        <v>8020576</v>
      </c>
      <c r="M22" s="125">
        <v>13959270</v>
      </c>
      <c r="N22" s="125">
        <v>3593399</v>
      </c>
      <c r="O22" s="125">
        <v>513211</v>
      </c>
      <c r="P22" s="125"/>
      <c r="Q22" s="125">
        <v>4106610</v>
      </c>
      <c r="R22" s="125">
        <v>5108172</v>
      </c>
      <c r="S22" s="125">
        <v>6101616</v>
      </c>
      <c r="T22" s="125"/>
      <c r="U22" s="125">
        <v>11209788</v>
      </c>
      <c r="V22" s="125">
        <v>31839586</v>
      </c>
      <c r="W22" s="125">
        <v>10375796</v>
      </c>
      <c r="X22" s="125">
        <v>21463790</v>
      </c>
      <c r="Y22" s="107">
        <v>206.86</v>
      </c>
      <c r="Z22" s="123">
        <v>10375796</v>
      </c>
    </row>
    <row r="23" spans="1:26" ht="13.5">
      <c r="A23" s="104" t="s">
        <v>91</v>
      </c>
      <c r="B23" s="102"/>
      <c r="C23" s="121"/>
      <c r="D23" s="122">
        <v>3415537</v>
      </c>
      <c r="E23" s="26">
        <v>3415537</v>
      </c>
      <c r="F23" s="26">
        <v>503224</v>
      </c>
      <c r="G23" s="26"/>
      <c r="H23" s="26">
        <v>753763</v>
      </c>
      <c r="I23" s="26">
        <v>1256987</v>
      </c>
      <c r="J23" s="26">
        <v>1007684</v>
      </c>
      <c r="K23" s="26">
        <v>1007684</v>
      </c>
      <c r="L23" s="26"/>
      <c r="M23" s="26">
        <v>2015368</v>
      </c>
      <c r="N23" s="26">
        <v>6389965</v>
      </c>
      <c r="O23" s="26">
        <v>252068</v>
      </c>
      <c r="P23" s="26"/>
      <c r="Q23" s="26">
        <v>6642033</v>
      </c>
      <c r="R23" s="26">
        <v>2286529</v>
      </c>
      <c r="S23" s="26">
        <v>2518354</v>
      </c>
      <c r="T23" s="26"/>
      <c r="U23" s="26">
        <v>4804883</v>
      </c>
      <c r="V23" s="26">
        <v>14719271</v>
      </c>
      <c r="W23" s="26">
        <v>3415537</v>
      </c>
      <c r="X23" s="26">
        <v>11303734</v>
      </c>
      <c r="Y23" s="106">
        <v>330.95</v>
      </c>
      <c r="Z23" s="121">
        <v>3415537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112973300</v>
      </c>
      <c r="E25" s="39">
        <f t="shared" si="4"/>
        <v>112973300</v>
      </c>
      <c r="F25" s="39">
        <f t="shared" si="4"/>
        <v>20894356</v>
      </c>
      <c r="G25" s="39">
        <f t="shared" si="4"/>
        <v>877617</v>
      </c>
      <c r="H25" s="39">
        <f t="shared" si="4"/>
        <v>29156318</v>
      </c>
      <c r="I25" s="39">
        <f t="shared" si="4"/>
        <v>50928291</v>
      </c>
      <c r="J25" s="39">
        <f t="shared" si="4"/>
        <v>28807611</v>
      </c>
      <c r="K25" s="39">
        <f t="shared" si="4"/>
        <v>41740973</v>
      </c>
      <c r="L25" s="39">
        <f t="shared" si="4"/>
        <v>40784685</v>
      </c>
      <c r="M25" s="39">
        <f t="shared" si="4"/>
        <v>111333269</v>
      </c>
      <c r="N25" s="39">
        <f t="shared" si="4"/>
        <v>28132042</v>
      </c>
      <c r="O25" s="39">
        <f t="shared" si="4"/>
        <v>4198316</v>
      </c>
      <c r="P25" s="39">
        <f t="shared" si="4"/>
        <v>0</v>
      </c>
      <c r="Q25" s="39">
        <f t="shared" si="4"/>
        <v>32330358</v>
      </c>
      <c r="R25" s="39">
        <f t="shared" si="4"/>
        <v>42287782</v>
      </c>
      <c r="S25" s="39">
        <f t="shared" si="4"/>
        <v>39816566</v>
      </c>
      <c r="T25" s="39">
        <f t="shared" si="4"/>
        <v>0</v>
      </c>
      <c r="U25" s="39">
        <f t="shared" si="4"/>
        <v>82104348</v>
      </c>
      <c r="V25" s="39">
        <f t="shared" si="4"/>
        <v>276696266</v>
      </c>
      <c r="W25" s="39">
        <f t="shared" si="4"/>
        <v>112973300</v>
      </c>
      <c r="X25" s="39">
        <f t="shared" si="4"/>
        <v>163722966</v>
      </c>
      <c r="Y25" s="140">
        <f>+IF(W25&lt;&gt;0,+(X25/W25)*100,0)</f>
        <v>144.92182312103833</v>
      </c>
      <c r="Z25" s="138">
        <f>+Z5+Z9+Z15+Z19+Z24</f>
        <v>112973300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27040496</v>
      </c>
      <c r="E28" s="66">
        <f t="shared" si="5"/>
        <v>27040496</v>
      </c>
      <c r="F28" s="66">
        <f t="shared" si="5"/>
        <v>1333901</v>
      </c>
      <c r="G28" s="66">
        <f t="shared" si="5"/>
        <v>1085531</v>
      </c>
      <c r="H28" s="66">
        <f t="shared" si="5"/>
        <v>5142252</v>
      </c>
      <c r="I28" s="66">
        <f t="shared" si="5"/>
        <v>7561684</v>
      </c>
      <c r="J28" s="66">
        <f t="shared" si="5"/>
        <v>5367695</v>
      </c>
      <c r="K28" s="66">
        <f t="shared" si="5"/>
        <v>6585351</v>
      </c>
      <c r="L28" s="66">
        <f t="shared" si="5"/>
        <v>8299418</v>
      </c>
      <c r="M28" s="66">
        <f t="shared" si="5"/>
        <v>20252464</v>
      </c>
      <c r="N28" s="66">
        <f t="shared" si="5"/>
        <v>15166385</v>
      </c>
      <c r="O28" s="66">
        <f t="shared" si="5"/>
        <v>2215291</v>
      </c>
      <c r="P28" s="66">
        <f t="shared" si="5"/>
        <v>0</v>
      </c>
      <c r="Q28" s="66">
        <f t="shared" si="5"/>
        <v>17381676</v>
      </c>
      <c r="R28" s="66">
        <f t="shared" si="5"/>
        <v>10455862</v>
      </c>
      <c r="S28" s="66">
        <f t="shared" si="5"/>
        <v>10347602</v>
      </c>
      <c r="T28" s="66">
        <f t="shared" si="5"/>
        <v>0</v>
      </c>
      <c r="U28" s="66">
        <f t="shared" si="5"/>
        <v>20803464</v>
      </c>
      <c r="V28" s="66">
        <f t="shared" si="5"/>
        <v>65999288</v>
      </c>
      <c r="W28" s="66">
        <f t="shared" si="5"/>
        <v>27040496</v>
      </c>
      <c r="X28" s="66">
        <f t="shared" si="5"/>
        <v>38958792</v>
      </c>
      <c r="Y28" s="103">
        <f>+IF(W28&lt;&gt;0,+(X28/W28)*100,0)</f>
        <v>144.07572997181708</v>
      </c>
      <c r="Z28" s="119">
        <f>SUM(Z29:Z31)</f>
        <v>27040496</v>
      </c>
    </row>
    <row r="29" spans="1:26" ht="13.5">
      <c r="A29" s="104" t="s">
        <v>74</v>
      </c>
      <c r="B29" s="102"/>
      <c r="C29" s="121"/>
      <c r="D29" s="122">
        <v>10211722</v>
      </c>
      <c r="E29" s="26">
        <v>10211722</v>
      </c>
      <c r="F29" s="26">
        <v>647772</v>
      </c>
      <c r="G29" s="26">
        <v>904292</v>
      </c>
      <c r="H29" s="26">
        <v>2396350</v>
      </c>
      <c r="I29" s="26">
        <v>3948414</v>
      </c>
      <c r="J29" s="26">
        <v>2210238</v>
      </c>
      <c r="K29" s="26">
        <v>2960345</v>
      </c>
      <c r="L29" s="26">
        <v>3246511</v>
      </c>
      <c r="M29" s="26">
        <v>8417094</v>
      </c>
      <c r="N29" s="26">
        <v>2896720</v>
      </c>
      <c r="O29" s="26">
        <v>830825</v>
      </c>
      <c r="P29" s="26"/>
      <c r="Q29" s="26">
        <v>3727545</v>
      </c>
      <c r="R29" s="26">
        <v>4469628</v>
      </c>
      <c r="S29" s="26">
        <v>4582056</v>
      </c>
      <c r="T29" s="26"/>
      <c r="U29" s="26">
        <v>9051684</v>
      </c>
      <c r="V29" s="26">
        <v>25144737</v>
      </c>
      <c r="W29" s="26">
        <v>10211722</v>
      </c>
      <c r="X29" s="26">
        <v>14933015</v>
      </c>
      <c r="Y29" s="106">
        <v>146.23</v>
      </c>
      <c r="Z29" s="121">
        <v>10211722</v>
      </c>
    </row>
    <row r="30" spans="1:26" ht="13.5">
      <c r="A30" s="104" t="s">
        <v>75</v>
      </c>
      <c r="B30" s="102"/>
      <c r="C30" s="123"/>
      <c r="D30" s="124">
        <v>13071617</v>
      </c>
      <c r="E30" s="125">
        <v>13071617</v>
      </c>
      <c r="F30" s="125">
        <v>554800</v>
      </c>
      <c r="G30" s="125">
        <v>93841</v>
      </c>
      <c r="H30" s="125">
        <v>2488357</v>
      </c>
      <c r="I30" s="125">
        <v>3136998</v>
      </c>
      <c r="J30" s="125">
        <v>2663935</v>
      </c>
      <c r="K30" s="125">
        <v>2956546</v>
      </c>
      <c r="L30" s="125">
        <v>4269016</v>
      </c>
      <c r="M30" s="125">
        <v>9889497</v>
      </c>
      <c r="N30" s="125">
        <v>3825048</v>
      </c>
      <c r="O30" s="125">
        <v>665048</v>
      </c>
      <c r="P30" s="125"/>
      <c r="Q30" s="125">
        <v>4490096</v>
      </c>
      <c r="R30" s="125">
        <v>4723796</v>
      </c>
      <c r="S30" s="125">
        <v>4791768</v>
      </c>
      <c r="T30" s="125"/>
      <c r="U30" s="125">
        <v>9515564</v>
      </c>
      <c r="V30" s="125">
        <v>27032155</v>
      </c>
      <c r="W30" s="125">
        <v>13071617</v>
      </c>
      <c r="X30" s="125">
        <v>13960538</v>
      </c>
      <c r="Y30" s="107">
        <v>106.8</v>
      </c>
      <c r="Z30" s="123">
        <v>13071617</v>
      </c>
    </row>
    <row r="31" spans="1:26" ht="13.5">
      <c r="A31" s="104" t="s">
        <v>76</v>
      </c>
      <c r="B31" s="102"/>
      <c r="C31" s="121"/>
      <c r="D31" s="122">
        <v>3757157</v>
      </c>
      <c r="E31" s="26">
        <v>3757157</v>
      </c>
      <c r="F31" s="26">
        <v>131329</v>
      </c>
      <c r="G31" s="26">
        <v>87398</v>
      </c>
      <c r="H31" s="26">
        <v>257545</v>
      </c>
      <c r="I31" s="26">
        <v>476272</v>
      </c>
      <c r="J31" s="26">
        <v>493522</v>
      </c>
      <c r="K31" s="26">
        <v>668460</v>
      </c>
      <c r="L31" s="26">
        <v>783891</v>
      </c>
      <c r="M31" s="26">
        <v>1945873</v>
      </c>
      <c r="N31" s="26">
        <v>8444617</v>
      </c>
      <c r="O31" s="26">
        <v>719418</v>
      </c>
      <c r="P31" s="26"/>
      <c r="Q31" s="26">
        <v>9164035</v>
      </c>
      <c r="R31" s="26">
        <v>1262438</v>
      </c>
      <c r="S31" s="26">
        <v>973778</v>
      </c>
      <c r="T31" s="26"/>
      <c r="U31" s="26">
        <v>2236216</v>
      </c>
      <c r="V31" s="26">
        <v>13822396</v>
      </c>
      <c r="W31" s="26">
        <v>3757157</v>
      </c>
      <c r="X31" s="26">
        <v>10065239</v>
      </c>
      <c r="Y31" s="106">
        <v>267.9</v>
      </c>
      <c r="Z31" s="121">
        <v>3757157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20401608</v>
      </c>
      <c r="E32" s="66">
        <f t="shared" si="6"/>
        <v>20401608</v>
      </c>
      <c r="F32" s="66">
        <f t="shared" si="6"/>
        <v>606687</v>
      </c>
      <c r="G32" s="66">
        <f t="shared" si="6"/>
        <v>514355</v>
      </c>
      <c r="H32" s="66">
        <f t="shared" si="6"/>
        <v>646471</v>
      </c>
      <c r="I32" s="66">
        <f t="shared" si="6"/>
        <v>1767513</v>
      </c>
      <c r="J32" s="66">
        <f t="shared" si="6"/>
        <v>890755</v>
      </c>
      <c r="K32" s="66">
        <f t="shared" si="6"/>
        <v>945763</v>
      </c>
      <c r="L32" s="66">
        <f t="shared" si="6"/>
        <v>1183110</v>
      </c>
      <c r="M32" s="66">
        <f t="shared" si="6"/>
        <v>3019628</v>
      </c>
      <c r="N32" s="66">
        <f t="shared" si="6"/>
        <v>1799844</v>
      </c>
      <c r="O32" s="66">
        <f t="shared" si="6"/>
        <v>622895</v>
      </c>
      <c r="P32" s="66">
        <f t="shared" si="6"/>
        <v>0</v>
      </c>
      <c r="Q32" s="66">
        <f t="shared" si="6"/>
        <v>2422739</v>
      </c>
      <c r="R32" s="66">
        <f t="shared" si="6"/>
        <v>1836210</v>
      </c>
      <c r="S32" s="66">
        <f t="shared" si="6"/>
        <v>1781599</v>
      </c>
      <c r="T32" s="66">
        <f t="shared" si="6"/>
        <v>0</v>
      </c>
      <c r="U32" s="66">
        <f t="shared" si="6"/>
        <v>3617809</v>
      </c>
      <c r="V32" s="66">
        <f t="shared" si="6"/>
        <v>10827689</v>
      </c>
      <c r="W32" s="66">
        <f t="shared" si="6"/>
        <v>20401608</v>
      </c>
      <c r="X32" s="66">
        <f t="shared" si="6"/>
        <v>-9573919</v>
      </c>
      <c r="Y32" s="103">
        <f>+IF(W32&lt;&gt;0,+(X32/W32)*100,0)</f>
        <v>-46.92727651663536</v>
      </c>
      <c r="Z32" s="119">
        <f>SUM(Z33:Z37)</f>
        <v>20401608</v>
      </c>
    </row>
    <row r="33" spans="1:26" ht="13.5">
      <c r="A33" s="104" t="s">
        <v>78</v>
      </c>
      <c r="B33" s="102"/>
      <c r="C33" s="121"/>
      <c r="D33" s="122">
        <v>6795813</v>
      </c>
      <c r="E33" s="26">
        <v>6795813</v>
      </c>
      <c r="F33" s="26">
        <v>185034</v>
      </c>
      <c r="G33" s="26">
        <v>154961</v>
      </c>
      <c r="H33" s="26">
        <v>212912</v>
      </c>
      <c r="I33" s="26">
        <v>552907</v>
      </c>
      <c r="J33" s="26">
        <v>232772</v>
      </c>
      <c r="K33" s="26">
        <v>253757</v>
      </c>
      <c r="L33" s="26">
        <v>320546</v>
      </c>
      <c r="M33" s="26">
        <v>807075</v>
      </c>
      <c r="N33" s="26">
        <v>303899</v>
      </c>
      <c r="O33" s="26">
        <v>258979</v>
      </c>
      <c r="P33" s="26"/>
      <c r="Q33" s="26">
        <v>562878</v>
      </c>
      <c r="R33" s="26">
        <v>424654</v>
      </c>
      <c r="S33" s="26">
        <v>1175468</v>
      </c>
      <c r="T33" s="26"/>
      <c r="U33" s="26">
        <v>1600122</v>
      </c>
      <c r="V33" s="26">
        <v>3522982</v>
      </c>
      <c r="W33" s="26">
        <v>6795813</v>
      </c>
      <c r="X33" s="26">
        <v>-3272831</v>
      </c>
      <c r="Y33" s="106">
        <v>-48.16</v>
      </c>
      <c r="Z33" s="121">
        <v>6795813</v>
      </c>
    </row>
    <row r="34" spans="1:26" ht="13.5">
      <c r="A34" s="104" t="s">
        <v>79</v>
      </c>
      <c r="B34" s="102"/>
      <c r="C34" s="121"/>
      <c r="D34" s="122"/>
      <c r="E34" s="26"/>
      <c r="F34" s="26">
        <v>307254</v>
      </c>
      <c r="G34" s="26">
        <v>264370</v>
      </c>
      <c r="H34" s="26">
        <v>292034</v>
      </c>
      <c r="I34" s="26">
        <v>863658</v>
      </c>
      <c r="J34" s="26">
        <v>266627</v>
      </c>
      <c r="K34" s="26">
        <v>276281</v>
      </c>
      <c r="L34" s="26">
        <v>361895</v>
      </c>
      <c r="M34" s="26">
        <v>904803</v>
      </c>
      <c r="N34" s="26">
        <v>1321293</v>
      </c>
      <c r="O34" s="26">
        <v>267328</v>
      </c>
      <c r="P34" s="26"/>
      <c r="Q34" s="26">
        <v>1588621</v>
      </c>
      <c r="R34" s="26">
        <v>398832</v>
      </c>
      <c r="S34" s="26">
        <v>257644</v>
      </c>
      <c r="T34" s="26"/>
      <c r="U34" s="26">
        <v>656476</v>
      </c>
      <c r="V34" s="26">
        <v>4013558</v>
      </c>
      <c r="W34" s="26"/>
      <c r="X34" s="26">
        <v>4013558</v>
      </c>
      <c r="Y34" s="106">
        <v>0</v>
      </c>
      <c r="Z34" s="121"/>
    </row>
    <row r="35" spans="1:26" ht="13.5">
      <c r="A35" s="104" t="s">
        <v>80</v>
      </c>
      <c r="B35" s="102"/>
      <c r="C35" s="121"/>
      <c r="D35" s="122">
        <v>380617</v>
      </c>
      <c r="E35" s="26">
        <v>380617</v>
      </c>
      <c r="F35" s="26">
        <v>28164</v>
      </c>
      <c r="G35" s="26">
        <v>53586</v>
      </c>
      <c r="H35" s="26">
        <v>32722</v>
      </c>
      <c r="I35" s="26">
        <v>114472</v>
      </c>
      <c r="J35" s="26"/>
      <c r="K35" s="26">
        <v>1044</v>
      </c>
      <c r="L35" s="26">
        <v>315861</v>
      </c>
      <c r="M35" s="26">
        <v>316905</v>
      </c>
      <c r="N35" s="26">
        <v>1780</v>
      </c>
      <c r="O35" s="26">
        <v>1790</v>
      </c>
      <c r="P35" s="26"/>
      <c r="Q35" s="26">
        <v>3570</v>
      </c>
      <c r="R35" s="26">
        <v>5068</v>
      </c>
      <c r="S35" s="26">
        <v>2681</v>
      </c>
      <c r="T35" s="26"/>
      <c r="U35" s="26">
        <v>7749</v>
      </c>
      <c r="V35" s="26">
        <v>442696</v>
      </c>
      <c r="W35" s="26">
        <v>380617</v>
      </c>
      <c r="X35" s="26">
        <v>62079</v>
      </c>
      <c r="Y35" s="106">
        <v>16.31</v>
      </c>
      <c r="Z35" s="121">
        <v>380617</v>
      </c>
    </row>
    <row r="36" spans="1:26" ht="13.5">
      <c r="A36" s="104" t="s">
        <v>81</v>
      </c>
      <c r="B36" s="102"/>
      <c r="C36" s="121"/>
      <c r="D36" s="122">
        <v>12481604</v>
      </c>
      <c r="E36" s="26">
        <v>12481604</v>
      </c>
      <c r="F36" s="26">
        <v>37955</v>
      </c>
      <c r="G36" s="26">
        <v>41438</v>
      </c>
      <c r="H36" s="26">
        <v>44582</v>
      </c>
      <c r="I36" s="26">
        <v>123975</v>
      </c>
      <c r="J36" s="26">
        <v>313033</v>
      </c>
      <c r="K36" s="26">
        <v>315863</v>
      </c>
      <c r="L36" s="26">
        <v>51635</v>
      </c>
      <c r="M36" s="26">
        <v>680531</v>
      </c>
      <c r="N36" s="26">
        <v>58788</v>
      </c>
      <c r="O36" s="26">
        <v>46198</v>
      </c>
      <c r="P36" s="26"/>
      <c r="Q36" s="26">
        <v>104986</v>
      </c>
      <c r="R36" s="26">
        <v>855564</v>
      </c>
      <c r="S36" s="26">
        <v>203508</v>
      </c>
      <c r="T36" s="26"/>
      <c r="U36" s="26">
        <v>1059072</v>
      </c>
      <c r="V36" s="26">
        <v>1968564</v>
      </c>
      <c r="W36" s="26">
        <v>12481604</v>
      </c>
      <c r="X36" s="26">
        <v>-10513040</v>
      </c>
      <c r="Y36" s="106">
        <v>-84.23</v>
      </c>
      <c r="Z36" s="121">
        <v>12481604</v>
      </c>
    </row>
    <row r="37" spans="1:26" ht="13.5">
      <c r="A37" s="104" t="s">
        <v>82</v>
      </c>
      <c r="B37" s="102"/>
      <c r="C37" s="123"/>
      <c r="D37" s="124">
        <v>743574</v>
      </c>
      <c r="E37" s="125">
        <v>743574</v>
      </c>
      <c r="F37" s="125">
        <v>48280</v>
      </c>
      <c r="G37" s="125"/>
      <c r="H37" s="125">
        <v>64221</v>
      </c>
      <c r="I37" s="125">
        <v>112501</v>
      </c>
      <c r="J37" s="125">
        <v>78323</v>
      </c>
      <c r="K37" s="125">
        <v>98818</v>
      </c>
      <c r="L37" s="125">
        <v>133173</v>
      </c>
      <c r="M37" s="125">
        <v>310314</v>
      </c>
      <c r="N37" s="125">
        <v>114084</v>
      </c>
      <c r="O37" s="125">
        <v>48600</v>
      </c>
      <c r="P37" s="125"/>
      <c r="Q37" s="125">
        <v>162684</v>
      </c>
      <c r="R37" s="125">
        <v>152092</v>
      </c>
      <c r="S37" s="125">
        <v>142298</v>
      </c>
      <c r="T37" s="125"/>
      <c r="U37" s="125">
        <v>294390</v>
      </c>
      <c r="V37" s="125">
        <v>879889</v>
      </c>
      <c r="W37" s="125">
        <v>743574</v>
      </c>
      <c r="X37" s="125">
        <v>136315</v>
      </c>
      <c r="Y37" s="107">
        <v>18.33</v>
      </c>
      <c r="Z37" s="123">
        <v>743574</v>
      </c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18919742</v>
      </c>
      <c r="E38" s="66">
        <f t="shared" si="7"/>
        <v>18919742</v>
      </c>
      <c r="F38" s="66">
        <f t="shared" si="7"/>
        <v>854389</v>
      </c>
      <c r="G38" s="66">
        <f t="shared" si="7"/>
        <v>228176</v>
      </c>
      <c r="H38" s="66">
        <f t="shared" si="7"/>
        <v>856418</v>
      </c>
      <c r="I38" s="66">
        <f t="shared" si="7"/>
        <v>1938983</v>
      </c>
      <c r="J38" s="66">
        <f t="shared" si="7"/>
        <v>964709</v>
      </c>
      <c r="K38" s="66">
        <f t="shared" si="7"/>
        <v>1174626</v>
      </c>
      <c r="L38" s="66">
        <f t="shared" si="7"/>
        <v>154431</v>
      </c>
      <c r="M38" s="66">
        <f t="shared" si="7"/>
        <v>2293766</v>
      </c>
      <c r="N38" s="66">
        <f t="shared" si="7"/>
        <v>100778775</v>
      </c>
      <c r="O38" s="66">
        <f t="shared" si="7"/>
        <v>1119774</v>
      </c>
      <c r="P38" s="66">
        <f t="shared" si="7"/>
        <v>0</v>
      </c>
      <c r="Q38" s="66">
        <f t="shared" si="7"/>
        <v>101898549</v>
      </c>
      <c r="R38" s="66">
        <f t="shared" si="7"/>
        <v>3590749</v>
      </c>
      <c r="S38" s="66">
        <f t="shared" si="7"/>
        <v>3646321</v>
      </c>
      <c r="T38" s="66">
        <f t="shared" si="7"/>
        <v>0</v>
      </c>
      <c r="U38" s="66">
        <f t="shared" si="7"/>
        <v>7237070</v>
      </c>
      <c r="V38" s="66">
        <f t="shared" si="7"/>
        <v>113368368</v>
      </c>
      <c r="W38" s="66">
        <f t="shared" si="7"/>
        <v>18919742</v>
      </c>
      <c r="X38" s="66">
        <f t="shared" si="7"/>
        <v>94448626</v>
      </c>
      <c r="Y38" s="103">
        <f>+IF(W38&lt;&gt;0,+(X38/W38)*100,0)</f>
        <v>499.2067333687743</v>
      </c>
      <c r="Z38" s="119">
        <f>SUM(Z39:Z41)</f>
        <v>18919742</v>
      </c>
    </row>
    <row r="39" spans="1:26" ht="13.5">
      <c r="A39" s="104" t="s">
        <v>84</v>
      </c>
      <c r="B39" s="102"/>
      <c r="C39" s="121"/>
      <c r="D39" s="12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6">
        <v>0</v>
      </c>
      <c r="Z39" s="121"/>
    </row>
    <row r="40" spans="1:26" ht="13.5">
      <c r="A40" s="104" t="s">
        <v>85</v>
      </c>
      <c r="B40" s="102"/>
      <c r="C40" s="121"/>
      <c r="D40" s="122">
        <v>18919742</v>
      </c>
      <c r="E40" s="26">
        <v>18919742</v>
      </c>
      <c r="F40" s="26">
        <v>854389</v>
      </c>
      <c r="G40" s="26">
        <v>228176</v>
      </c>
      <c r="H40" s="26">
        <v>856418</v>
      </c>
      <c r="I40" s="26">
        <v>1938983</v>
      </c>
      <c r="J40" s="26">
        <v>964709</v>
      </c>
      <c r="K40" s="26">
        <v>1174626</v>
      </c>
      <c r="L40" s="26">
        <v>154431</v>
      </c>
      <c r="M40" s="26">
        <v>2293766</v>
      </c>
      <c r="N40" s="26">
        <v>100778775</v>
      </c>
      <c r="O40" s="26">
        <v>1119774</v>
      </c>
      <c r="P40" s="26"/>
      <c r="Q40" s="26">
        <v>101898549</v>
      </c>
      <c r="R40" s="26">
        <v>3590749</v>
      </c>
      <c r="S40" s="26">
        <v>3646321</v>
      </c>
      <c r="T40" s="26"/>
      <c r="U40" s="26">
        <v>7237070</v>
      </c>
      <c r="V40" s="26">
        <v>113368368</v>
      </c>
      <c r="W40" s="26">
        <v>18919742</v>
      </c>
      <c r="X40" s="26">
        <v>94448626</v>
      </c>
      <c r="Y40" s="106">
        <v>499.21</v>
      </c>
      <c r="Z40" s="121">
        <v>18919742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49119640</v>
      </c>
      <c r="E42" s="66">
        <f t="shared" si="8"/>
        <v>49119640</v>
      </c>
      <c r="F42" s="66">
        <f t="shared" si="8"/>
        <v>3254859</v>
      </c>
      <c r="G42" s="66">
        <f t="shared" si="8"/>
        <v>371712</v>
      </c>
      <c r="H42" s="66">
        <f t="shared" si="8"/>
        <v>5661292</v>
      </c>
      <c r="I42" s="66">
        <f t="shared" si="8"/>
        <v>9287863</v>
      </c>
      <c r="J42" s="66">
        <f t="shared" si="8"/>
        <v>7161782</v>
      </c>
      <c r="K42" s="66">
        <f t="shared" si="8"/>
        <v>10124381</v>
      </c>
      <c r="L42" s="66">
        <f t="shared" si="8"/>
        <v>16289035</v>
      </c>
      <c r="M42" s="66">
        <f t="shared" si="8"/>
        <v>33575198</v>
      </c>
      <c r="N42" s="66">
        <f t="shared" si="8"/>
        <v>4676831</v>
      </c>
      <c r="O42" s="66">
        <f t="shared" si="8"/>
        <v>2045837</v>
      </c>
      <c r="P42" s="66">
        <f t="shared" si="8"/>
        <v>0</v>
      </c>
      <c r="Q42" s="66">
        <f t="shared" si="8"/>
        <v>6722668</v>
      </c>
      <c r="R42" s="66">
        <f t="shared" si="8"/>
        <v>17210669</v>
      </c>
      <c r="S42" s="66">
        <f t="shared" si="8"/>
        <v>18596082</v>
      </c>
      <c r="T42" s="66">
        <f t="shared" si="8"/>
        <v>0</v>
      </c>
      <c r="U42" s="66">
        <f t="shared" si="8"/>
        <v>35806751</v>
      </c>
      <c r="V42" s="66">
        <f t="shared" si="8"/>
        <v>85392480</v>
      </c>
      <c r="W42" s="66">
        <f t="shared" si="8"/>
        <v>49119640</v>
      </c>
      <c r="X42" s="66">
        <f t="shared" si="8"/>
        <v>36272840</v>
      </c>
      <c r="Y42" s="103">
        <f>+IF(W42&lt;&gt;0,+(X42/W42)*100,0)</f>
        <v>73.84589952206491</v>
      </c>
      <c r="Z42" s="119">
        <f>SUM(Z43:Z46)</f>
        <v>49119640</v>
      </c>
    </row>
    <row r="43" spans="1:26" ht="13.5">
      <c r="A43" s="104" t="s">
        <v>88</v>
      </c>
      <c r="B43" s="102"/>
      <c r="C43" s="121"/>
      <c r="D43" s="122">
        <v>23689694</v>
      </c>
      <c r="E43" s="26">
        <v>23689694</v>
      </c>
      <c r="F43" s="26">
        <v>2168450</v>
      </c>
      <c r="G43" s="26">
        <v>64220</v>
      </c>
      <c r="H43" s="26">
        <v>3815222</v>
      </c>
      <c r="I43" s="26">
        <v>6047892</v>
      </c>
      <c r="J43" s="26">
        <v>4737521</v>
      </c>
      <c r="K43" s="26">
        <v>5707242</v>
      </c>
      <c r="L43" s="26">
        <v>7553236</v>
      </c>
      <c r="M43" s="26">
        <v>17997999</v>
      </c>
      <c r="N43" s="26">
        <v>69494</v>
      </c>
      <c r="O43" s="26">
        <v>1033557</v>
      </c>
      <c r="P43" s="26"/>
      <c r="Q43" s="26">
        <v>1103051</v>
      </c>
      <c r="R43" s="26">
        <v>10567144</v>
      </c>
      <c r="S43" s="26">
        <v>11511941</v>
      </c>
      <c r="T43" s="26"/>
      <c r="U43" s="26">
        <v>22079085</v>
      </c>
      <c r="V43" s="26">
        <v>47228027</v>
      </c>
      <c r="W43" s="26">
        <v>23689694</v>
      </c>
      <c r="X43" s="26">
        <v>23538333</v>
      </c>
      <c r="Y43" s="106">
        <v>99.36</v>
      </c>
      <c r="Z43" s="121">
        <v>23689694</v>
      </c>
    </row>
    <row r="44" spans="1:26" ht="13.5">
      <c r="A44" s="104" t="s">
        <v>89</v>
      </c>
      <c r="B44" s="102"/>
      <c r="C44" s="121"/>
      <c r="D44" s="122">
        <v>8781840</v>
      </c>
      <c r="E44" s="26">
        <v>8781840</v>
      </c>
      <c r="F44" s="26">
        <v>587866</v>
      </c>
      <c r="G44" s="26">
        <v>98635</v>
      </c>
      <c r="H44" s="26">
        <v>486419</v>
      </c>
      <c r="I44" s="26">
        <v>1172920</v>
      </c>
      <c r="J44" s="26">
        <v>734875</v>
      </c>
      <c r="K44" s="26">
        <v>1534914</v>
      </c>
      <c r="L44" s="26"/>
      <c r="M44" s="26">
        <v>2269789</v>
      </c>
      <c r="N44" s="26">
        <v>106650</v>
      </c>
      <c r="O44" s="26">
        <v>299039</v>
      </c>
      <c r="P44" s="26"/>
      <c r="Q44" s="26">
        <v>405689</v>
      </c>
      <c r="R44" s="26">
        <v>2136129</v>
      </c>
      <c r="S44" s="26">
        <v>2206405</v>
      </c>
      <c r="T44" s="26"/>
      <c r="U44" s="26">
        <v>4342534</v>
      </c>
      <c r="V44" s="26">
        <v>8190932</v>
      </c>
      <c r="W44" s="26">
        <v>8781840</v>
      </c>
      <c r="X44" s="26">
        <v>-590908</v>
      </c>
      <c r="Y44" s="106">
        <v>-6.73</v>
      </c>
      <c r="Z44" s="121">
        <v>8781840</v>
      </c>
    </row>
    <row r="45" spans="1:26" ht="13.5">
      <c r="A45" s="104" t="s">
        <v>90</v>
      </c>
      <c r="B45" s="102"/>
      <c r="C45" s="123"/>
      <c r="D45" s="124">
        <v>12277403</v>
      </c>
      <c r="E45" s="125">
        <v>12277403</v>
      </c>
      <c r="F45" s="125">
        <v>293010</v>
      </c>
      <c r="G45" s="125">
        <v>141209</v>
      </c>
      <c r="H45" s="125">
        <v>860605</v>
      </c>
      <c r="I45" s="125">
        <v>1294824</v>
      </c>
      <c r="J45" s="125">
        <v>1038080</v>
      </c>
      <c r="K45" s="125">
        <v>2230919</v>
      </c>
      <c r="L45" s="125">
        <v>6203051</v>
      </c>
      <c r="M45" s="125">
        <v>9472050</v>
      </c>
      <c r="N45" s="125">
        <v>2129814</v>
      </c>
      <c r="O45" s="125">
        <v>464174</v>
      </c>
      <c r="P45" s="125"/>
      <c r="Q45" s="125">
        <v>2593988</v>
      </c>
      <c r="R45" s="125">
        <v>2999548</v>
      </c>
      <c r="S45" s="125">
        <v>3209123</v>
      </c>
      <c r="T45" s="125"/>
      <c r="U45" s="125">
        <v>6208671</v>
      </c>
      <c r="V45" s="125">
        <v>19569533</v>
      </c>
      <c r="W45" s="125">
        <v>12277403</v>
      </c>
      <c r="X45" s="125">
        <v>7292130</v>
      </c>
      <c r="Y45" s="107">
        <v>59.39</v>
      </c>
      <c r="Z45" s="123">
        <v>12277403</v>
      </c>
    </row>
    <row r="46" spans="1:26" ht="13.5">
      <c r="A46" s="104" t="s">
        <v>91</v>
      </c>
      <c r="B46" s="102"/>
      <c r="C46" s="121"/>
      <c r="D46" s="122">
        <v>4370703</v>
      </c>
      <c r="E46" s="26">
        <v>4370703</v>
      </c>
      <c r="F46" s="26">
        <v>205533</v>
      </c>
      <c r="G46" s="26">
        <v>67648</v>
      </c>
      <c r="H46" s="26">
        <v>499046</v>
      </c>
      <c r="I46" s="26">
        <v>772227</v>
      </c>
      <c r="J46" s="26">
        <v>651306</v>
      </c>
      <c r="K46" s="26">
        <v>651306</v>
      </c>
      <c r="L46" s="26">
        <v>2532748</v>
      </c>
      <c r="M46" s="26">
        <v>3835360</v>
      </c>
      <c r="N46" s="26">
        <v>2370873</v>
      </c>
      <c r="O46" s="26">
        <v>249067</v>
      </c>
      <c r="P46" s="26"/>
      <c r="Q46" s="26">
        <v>2619940</v>
      </c>
      <c r="R46" s="26">
        <v>1507848</v>
      </c>
      <c r="S46" s="26">
        <v>1668613</v>
      </c>
      <c r="T46" s="26"/>
      <c r="U46" s="26">
        <v>3176461</v>
      </c>
      <c r="V46" s="26">
        <v>10403988</v>
      </c>
      <c r="W46" s="26">
        <v>4370703</v>
      </c>
      <c r="X46" s="26">
        <v>6033285</v>
      </c>
      <c r="Y46" s="106">
        <v>138.04</v>
      </c>
      <c r="Z46" s="121">
        <v>4370703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115481486</v>
      </c>
      <c r="E48" s="39">
        <f t="shared" si="9"/>
        <v>115481486</v>
      </c>
      <c r="F48" s="39">
        <f t="shared" si="9"/>
        <v>6049836</v>
      </c>
      <c r="G48" s="39">
        <f t="shared" si="9"/>
        <v>2199774</v>
      </c>
      <c r="H48" s="39">
        <f t="shared" si="9"/>
        <v>12306433</v>
      </c>
      <c r="I48" s="39">
        <f t="shared" si="9"/>
        <v>20556043</v>
      </c>
      <c r="J48" s="39">
        <f t="shared" si="9"/>
        <v>14384941</v>
      </c>
      <c r="K48" s="39">
        <f t="shared" si="9"/>
        <v>18830121</v>
      </c>
      <c r="L48" s="39">
        <f t="shared" si="9"/>
        <v>25925994</v>
      </c>
      <c r="M48" s="39">
        <f t="shared" si="9"/>
        <v>59141056</v>
      </c>
      <c r="N48" s="39">
        <f t="shared" si="9"/>
        <v>122421835</v>
      </c>
      <c r="O48" s="39">
        <f t="shared" si="9"/>
        <v>6003797</v>
      </c>
      <c r="P48" s="39">
        <f t="shared" si="9"/>
        <v>0</v>
      </c>
      <c r="Q48" s="39">
        <f t="shared" si="9"/>
        <v>128425632</v>
      </c>
      <c r="R48" s="39">
        <f t="shared" si="9"/>
        <v>33093490</v>
      </c>
      <c r="S48" s="39">
        <f t="shared" si="9"/>
        <v>34371604</v>
      </c>
      <c r="T48" s="39">
        <f t="shared" si="9"/>
        <v>0</v>
      </c>
      <c r="U48" s="39">
        <f t="shared" si="9"/>
        <v>67465094</v>
      </c>
      <c r="V48" s="39">
        <f t="shared" si="9"/>
        <v>275587825</v>
      </c>
      <c r="W48" s="39">
        <f t="shared" si="9"/>
        <v>115481486</v>
      </c>
      <c r="X48" s="39">
        <f t="shared" si="9"/>
        <v>160106339</v>
      </c>
      <c r="Y48" s="140">
        <f>+IF(W48&lt;&gt;0,+(X48/W48)*100,0)</f>
        <v>138.64243052778173</v>
      </c>
      <c r="Z48" s="138">
        <f>+Z28+Z32+Z38+Z42+Z47</f>
        <v>115481486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-2508186</v>
      </c>
      <c r="E49" s="143">
        <f t="shared" si="10"/>
        <v>-2508186</v>
      </c>
      <c r="F49" s="143">
        <f t="shared" si="10"/>
        <v>14844520</v>
      </c>
      <c r="G49" s="143">
        <f t="shared" si="10"/>
        <v>-1322157</v>
      </c>
      <c r="H49" s="143">
        <f t="shared" si="10"/>
        <v>16849885</v>
      </c>
      <c r="I49" s="143">
        <f t="shared" si="10"/>
        <v>30372248</v>
      </c>
      <c r="J49" s="143">
        <f t="shared" si="10"/>
        <v>14422670</v>
      </c>
      <c r="K49" s="143">
        <f t="shared" si="10"/>
        <v>22910852</v>
      </c>
      <c r="L49" s="143">
        <f t="shared" si="10"/>
        <v>14858691</v>
      </c>
      <c r="M49" s="143">
        <f t="shared" si="10"/>
        <v>52192213</v>
      </c>
      <c r="N49" s="143">
        <f t="shared" si="10"/>
        <v>-94289793</v>
      </c>
      <c r="O49" s="143">
        <f t="shared" si="10"/>
        <v>-1805481</v>
      </c>
      <c r="P49" s="143">
        <f t="shared" si="10"/>
        <v>0</v>
      </c>
      <c r="Q49" s="143">
        <f t="shared" si="10"/>
        <v>-96095274</v>
      </c>
      <c r="R49" s="143">
        <f t="shared" si="10"/>
        <v>9194292</v>
      </c>
      <c r="S49" s="143">
        <f t="shared" si="10"/>
        <v>5444962</v>
      </c>
      <c r="T49" s="143">
        <f t="shared" si="10"/>
        <v>0</v>
      </c>
      <c r="U49" s="143">
        <f t="shared" si="10"/>
        <v>14639254</v>
      </c>
      <c r="V49" s="143">
        <f t="shared" si="10"/>
        <v>1108441</v>
      </c>
      <c r="W49" s="143">
        <f>IF(E25=E48,0,W25-W48)</f>
        <v>-2508186</v>
      </c>
      <c r="X49" s="143">
        <f t="shared" si="10"/>
        <v>3616627</v>
      </c>
      <c r="Y49" s="144">
        <f>+IF(W49&lt;&gt;0,+(X49/W49)*100,0)</f>
        <v>-144.19293465476645</v>
      </c>
      <c r="Z49" s="141">
        <f>+Z25-Z48</f>
        <v>-2508186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11936974</v>
      </c>
      <c r="E5" s="26">
        <v>11936974</v>
      </c>
      <c r="F5" s="26">
        <v>2522252</v>
      </c>
      <c r="G5" s="26">
        <v>0</v>
      </c>
      <c r="H5" s="26">
        <v>2704743</v>
      </c>
      <c r="I5" s="26">
        <v>5226995</v>
      </c>
      <c r="J5" s="26">
        <v>3015273</v>
      </c>
      <c r="K5" s="26">
        <v>3183372</v>
      </c>
      <c r="L5" s="26">
        <v>241407</v>
      </c>
      <c r="M5" s="26">
        <v>6440052</v>
      </c>
      <c r="N5" s="26">
        <v>0</v>
      </c>
      <c r="O5" s="26">
        <v>0</v>
      </c>
      <c r="P5" s="26">
        <v>0</v>
      </c>
      <c r="Q5" s="26">
        <v>0</v>
      </c>
      <c r="R5" s="26">
        <v>4172144</v>
      </c>
      <c r="S5" s="26">
        <v>0</v>
      </c>
      <c r="T5" s="26">
        <v>0</v>
      </c>
      <c r="U5" s="26">
        <v>4172144</v>
      </c>
      <c r="V5" s="26">
        <v>15839191</v>
      </c>
      <c r="W5" s="26">
        <v>11936974</v>
      </c>
      <c r="X5" s="26">
        <v>3902217</v>
      </c>
      <c r="Y5" s="106">
        <v>32.69</v>
      </c>
      <c r="Z5" s="121">
        <v>11936974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2280</v>
      </c>
      <c r="S6" s="26">
        <v>0</v>
      </c>
      <c r="T6" s="26">
        <v>0</v>
      </c>
      <c r="U6" s="26">
        <v>2280</v>
      </c>
      <c r="V6" s="26">
        <v>2280</v>
      </c>
      <c r="W6" s="26">
        <v>0</v>
      </c>
      <c r="X6" s="26">
        <v>2280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4215126</v>
      </c>
      <c r="G7" s="26">
        <v>0</v>
      </c>
      <c r="H7" s="26">
        <v>4960452</v>
      </c>
      <c r="I7" s="26">
        <v>9175578</v>
      </c>
      <c r="J7" s="26">
        <v>5511839</v>
      </c>
      <c r="K7" s="26">
        <v>8872445</v>
      </c>
      <c r="L7" s="26">
        <v>11077087</v>
      </c>
      <c r="M7" s="26">
        <v>25461371</v>
      </c>
      <c r="N7" s="26">
        <v>0</v>
      </c>
      <c r="O7" s="26">
        <v>1772782</v>
      </c>
      <c r="P7" s="26">
        <v>0</v>
      </c>
      <c r="Q7" s="26">
        <v>1772782</v>
      </c>
      <c r="R7" s="26">
        <v>16251005</v>
      </c>
      <c r="S7" s="26">
        <v>18487620</v>
      </c>
      <c r="T7" s="26">
        <v>0</v>
      </c>
      <c r="U7" s="26">
        <v>34738625</v>
      </c>
      <c r="V7" s="26">
        <v>71148356</v>
      </c>
      <c r="W7" s="26">
        <v>0</v>
      </c>
      <c r="X7" s="26">
        <v>71148356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1352217</v>
      </c>
      <c r="G8" s="26">
        <v>0</v>
      </c>
      <c r="H8" s="26">
        <v>1916561</v>
      </c>
      <c r="I8" s="26">
        <v>3268778</v>
      </c>
      <c r="J8" s="26">
        <v>2819231</v>
      </c>
      <c r="K8" s="26">
        <v>0</v>
      </c>
      <c r="L8" s="26">
        <v>0</v>
      </c>
      <c r="M8" s="26">
        <v>2819231</v>
      </c>
      <c r="N8" s="26">
        <v>0</v>
      </c>
      <c r="O8" s="26">
        <v>694433</v>
      </c>
      <c r="P8" s="26">
        <v>0</v>
      </c>
      <c r="Q8" s="26">
        <v>694433</v>
      </c>
      <c r="R8" s="26">
        <v>5449575</v>
      </c>
      <c r="S8" s="26">
        <v>7663861</v>
      </c>
      <c r="T8" s="26">
        <v>0</v>
      </c>
      <c r="U8" s="26">
        <v>13113436</v>
      </c>
      <c r="V8" s="26">
        <v>19895878</v>
      </c>
      <c r="W8" s="26">
        <v>0</v>
      </c>
      <c r="X8" s="26">
        <v>19895878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5867885</v>
      </c>
      <c r="E9" s="26">
        <v>5867885</v>
      </c>
      <c r="F9" s="26">
        <v>1028234</v>
      </c>
      <c r="G9" s="26">
        <v>0</v>
      </c>
      <c r="H9" s="26">
        <v>1535684</v>
      </c>
      <c r="I9" s="26">
        <v>2563918</v>
      </c>
      <c r="J9" s="26">
        <v>2064990</v>
      </c>
      <c r="K9" s="26">
        <v>0</v>
      </c>
      <c r="L9" s="26">
        <v>8020576</v>
      </c>
      <c r="M9" s="26">
        <v>10085566</v>
      </c>
      <c r="N9" s="26">
        <v>3593399</v>
      </c>
      <c r="O9" s="26">
        <v>513211</v>
      </c>
      <c r="P9" s="26">
        <v>0</v>
      </c>
      <c r="Q9" s="26">
        <v>4106610</v>
      </c>
      <c r="R9" s="26">
        <v>4619445</v>
      </c>
      <c r="S9" s="26">
        <v>5132881</v>
      </c>
      <c r="T9" s="26">
        <v>0</v>
      </c>
      <c r="U9" s="26">
        <v>9752326</v>
      </c>
      <c r="V9" s="26">
        <v>26508420</v>
      </c>
      <c r="W9" s="26">
        <v>5867885</v>
      </c>
      <c r="X9" s="26">
        <v>20640535</v>
      </c>
      <c r="Y9" s="106">
        <v>351.75</v>
      </c>
      <c r="Z9" s="121">
        <v>5867885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3409487</v>
      </c>
      <c r="E10" s="20">
        <v>3409487</v>
      </c>
      <c r="F10" s="20">
        <v>503224</v>
      </c>
      <c r="G10" s="20">
        <v>0</v>
      </c>
      <c r="H10" s="20">
        <v>753763</v>
      </c>
      <c r="I10" s="20">
        <v>1256987</v>
      </c>
      <c r="J10" s="20">
        <v>1007684</v>
      </c>
      <c r="K10" s="20">
        <v>1007684</v>
      </c>
      <c r="L10" s="20">
        <v>0</v>
      </c>
      <c r="M10" s="20">
        <v>2015368</v>
      </c>
      <c r="N10" s="20">
        <v>1762759</v>
      </c>
      <c r="O10" s="20">
        <v>251845</v>
      </c>
      <c r="P10" s="20">
        <v>0</v>
      </c>
      <c r="Q10" s="20">
        <v>2014604</v>
      </c>
      <c r="R10" s="20">
        <v>2284196</v>
      </c>
      <c r="S10" s="20">
        <v>2518354</v>
      </c>
      <c r="T10" s="20">
        <v>0</v>
      </c>
      <c r="U10" s="20">
        <v>4802550</v>
      </c>
      <c r="V10" s="20">
        <v>10089509</v>
      </c>
      <c r="W10" s="20">
        <v>3409487</v>
      </c>
      <c r="X10" s="20">
        <v>6680022</v>
      </c>
      <c r="Y10" s="160">
        <v>195.92</v>
      </c>
      <c r="Z10" s="96">
        <v>3409487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4927</v>
      </c>
      <c r="H11" s="26">
        <v>0</v>
      </c>
      <c r="I11" s="26">
        <v>4927</v>
      </c>
      <c r="J11" s="26">
        <v>0</v>
      </c>
      <c r="K11" s="26">
        <v>455773</v>
      </c>
      <c r="L11" s="26">
        <v>16533224</v>
      </c>
      <c r="M11" s="26">
        <v>16988997</v>
      </c>
      <c r="N11" s="26">
        <v>906975</v>
      </c>
      <c r="O11" s="26">
        <v>395973</v>
      </c>
      <c r="P11" s="26">
        <v>0</v>
      </c>
      <c r="Q11" s="26">
        <v>1302948</v>
      </c>
      <c r="R11" s="26">
        <v>251707</v>
      </c>
      <c r="S11" s="26">
        <v>701896</v>
      </c>
      <c r="T11" s="26">
        <v>0</v>
      </c>
      <c r="U11" s="26">
        <v>953603</v>
      </c>
      <c r="V11" s="26">
        <v>19250475</v>
      </c>
      <c r="W11" s="26">
        <v>0</v>
      </c>
      <c r="X11" s="26">
        <v>19250475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328827</v>
      </c>
      <c r="E12" s="26">
        <v>328827</v>
      </c>
      <c r="F12" s="26">
        <v>59897</v>
      </c>
      <c r="G12" s="26">
        <v>1914</v>
      </c>
      <c r="H12" s="26">
        <v>62292</v>
      </c>
      <c r="I12" s="26">
        <v>124103</v>
      </c>
      <c r="J12" s="26">
        <v>84117</v>
      </c>
      <c r="K12" s="26">
        <v>0</v>
      </c>
      <c r="L12" s="26">
        <v>0</v>
      </c>
      <c r="M12" s="26">
        <v>84117</v>
      </c>
      <c r="N12" s="26">
        <v>143077</v>
      </c>
      <c r="O12" s="26">
        <v>0</v>
      </c>
      <c r="P12" s="26">
        <v>0</v>
      </c>
      <c r="Q12" s="26">
        <v>143077</v>
      </c>
      <c r="R12" s="26">
        <v>188559</v>
      </c>
      <c r="S12" s="26">
        <v>0</v>
      </c>
      <c r="T12" s="26">
        <v>0</v>
      </c>
      <c r="U12" s="26">
        <v>188559</v>
      </c>
      <c r="V12" s="26">
        <v>539856</v>
      </c>
      <c r="W12" s="26">
        <v>328827</v>
      </c>
      <c r="X12" s="26">
        <v>211029</v>
      </c>
      <c r="Y12" s="106">
        <v>64.18</v>
      </c>
      <c r="Z12" s="121">
        <v>328827</v>
      </c>
    </row>
    <row r="13" spans="1:26" ht="13.5">
      <c r="A13" s="157" t="s">
        <v>108</v>
      </c>
      <c r="B13" s="161"/>
      <c r="C13" s="121">
        <v>0</v>
      </c>
      <c r="D13" s="122">
        <v>220000</v>
      </c>
      <c r="E13" s="26">
        <v>220000</v>
      </c>
      <c r="F13" s="26">
        <v>7970</v>
      </c>
      <c r="G13" s="26">
        <v>0</v>
      </c>
      <c r="H13" s="26">
        <v>0</v>
      </c>
      <c r="I13" s="26">
        <v>7970</v>
      </c>
      <c r="J13" s="26">
        <v>24916</v>
      </c>
      <c r="K13" s="26">
        <v>0</v>
      </c>
      <c r="L13" s="26">
        <v>0</v>
      </c>
      <c r="M13" s="26">
        <v>24916</v>
      </c>
      <c r="N13" s="26">
        <v>35462</v>
      </c>
      <c r="O13" s="26">
        <v>2941</v>
      </c>
      <c r="P13" s="26">
        <v>0</v>
      </c>
      <c r="Q13" s="26">
        <v>38403</v>
      </c>
      <c r="R13" s="26">
        <v>0</v>
      </c>
      <c r="S13" s="26">
        <v>0</v>
      </c>
      <c r="T13" s="26">
        <v>0</v>
      </c>
      <c r="U13" s="26">
        <v>0</v>
      </c>
      <c r="V13" s="26">
        <v>71289</v>
      </c>
      <c r="W13" s="26">
        <v>220000</v>
      </c>
      <c r="X13" s="26">
        <v>-148711</v>
      </c>
      <c r="Y13" s="106">
        <v>-67.6</v>
      </c>
      <c r="Z13" s="121">
        <v>220000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372</v>
      </c>
      <c r="G14" s="26">
        <v>0</v>
      </c>
      <c r="H14" s="26">
        <v>0</v>
      </c>
      <c r="I14" s="26">
        <v>372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372</v>
      </c>
      <c r="W14" s="26">
        <v>0</v>
      </c>
      <c r="X14" s="26">
        <v>372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237600</v>
      </c>
      <c r="E16" s="26">
        <v>237600</v>
      </c>
      <c r="F16" s="26">
        <v>21500</v>
      </c>
      <c r="G16" s="26">
        <v>11643</v>
      </c>
      <c r="H16" s="26">
        <v>21500</v>
      </c>
      <c r="I16" s="26">
        <v>54643</v>
      </c>
      <c r="J16" s="26">
        <v>36774</v>
      </c>
      <c r="K16" s="26">
        <v>0</v>
      </c>
      <c r="L16" s="26">
        <v>0</v>
      </c>
      <c r="M16" s="26">
        <v>36774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2356</v>
      </c>
      <c r="T16" s="26">
        <v>0</v>
      </c>
      <c r="U16" s="26">
        <v>2356</v>
      </c>
      <c r="V16" s="26">
        <v>93773</v>
      </c>
      <c r="W16" s="26">
        <v>237600</v>
      </c>
      <c r="X16" s="26">
        <v>-143827</v>
      </c>
      <c r="Y16" s="106">
        <v>-60.53</v>
      </c>
      <c r="Z16" s="121">
        <v>237600</v>
      </c>
    </row>
    <row r="17" spans="1:26" ht="13.5">
      <c r="A17" s="157" t="s">
        <v>112</v>
      </c>
      <c r="B17" s="161"/>
      <c r="C17" s="121">
        <v>0</v>
      </c>
      <c r="D17" s="122">
        <v>279032</v>
      </c>
      <c r="E17" s="26">
        <v>279032</v>
      </c>
      <c r="F17" s="26">
        <v>119513</v>
      </c>
      <c r="G17" s="26">
        <v>90826</v>
      </c>
      <c r="H17" s="26">
        <v>3108</v>
      </c>
      <c r="I17" s="26">
        <v>213447</v>
      </c>
      <c r="J17" s="26">
        <v>140856</v>
      </c>
      <c r="K17" s="26">
        <v>0</v>
      </c>
      <c r="L17" s="26">
        <v>0</v>
      </c>
      <c r="M17" s="26">
        <v>140856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354303</v>
      </c>
      <c r="W17" s="26">
        <v>279032</v>
      </c>
      <c r="X17" s="26">
        <v>75271</v>
      </c>
      <c r="Y17" s="106">
        <v>26.98</v>
      </c>
      <c r="Z17" s="121">
        <v>279032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4045184</v>
      </c>
      <c r="L18" s="26">
        <v>0</v>
      </c>
      <c r="M18" s="26">
        <v>4045184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4045184</v>
      </c>
      <c r="W18" s="26">
        <v>0</v>
      </c>
      <c r="X18" s="26">
        <v>4045184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20751474</v>
      </c>
      <c r="E19" s="26">
        <v>20751474</v>
      </c>
      <c r="F19" s="26">
        <v>9535163</v>
      </c>
      <c r="G19" s="26">
        <v>0</v>
      </c>
      <c r="H19" s="26">
        <v>8785163</v>
      </c>
      <c r="I19" s="26">
        <v>18320326</v>
      </c>
      <c r="J19" s="26">
        <v>8785163</v>
      </c>
      <c r="K19" s="26">
        <v>120143</v>
      </c>
      <c r="L19" s="26">
        <v>0</v>
      </c>
      <c r="M19" s="26">
        <v>8905306</v>
      </c>
      <c r="N19" s="26">
        <v>0</v>
      </c>
      <c r="O19" s="26">
        <v>0</v>
      </c>
      <c r="P19" s="26">
        <v>0</v>
      </c>
      <c r="Q19" s="26">
        <v>0</v>
      </c>
      <c r="R19" s="26">
        <v>123693</v>
      </c>
      <c r="S19" s="26">
        <v>123693</v>
      </c>
      <c r="T19" s="26">
        <v>0</v>
      </c>
      <c r="U19" s="26">
        <v>247386</v>
      </c>
      <c r="V19" s="26">
        <v>27473018</v>
      </c>
      <c r="W19" s="26">
        <v>20751474</v>
      </c>
      <c r="X19" s="26">
        <v>6721544</v>
      </c>
      <c r="Y19" s="106">
        <v>32.39</v>
      </c>
      <c r="Z19" s="121">
        <v>20751474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28028533</v>
      </c>
      <c r="E20" s="20">
        <v>28028533</v>
      </c>
      <c r="F20" s="20">
        <v>1528888</v>
      </c>
      <c r="G20" s="20">
        <v>763854</v>
      </c>
      <c r="H20" s="20">
        <v>6382864</v>
      </c>
      <c r="I20" s="20">
        <v>8675606</v>
      </c>
      <c r="J20" s="20">
        <v>3286580</v>
      </c>
      <c r="K20" s="20">
        <v>10026184</v>
      </c>
      <c r="L20" s="20">
        <v>4912391</v>
      </c>
      <c r="M20" s="20">
        <v>18225155</v>
      </c>
      <c r="N20" s="20">
        <v>18465279</v>
      </c>
      <c r="O20" s="20">
        <v>8981</v>
      </c>
      <c r="P20" s="20">
        <v>0</v>
      </c>
      <c r="Q20" s="20">
        <v>18474260</v>
      </c>
      <c r="R20" s="20">
        <v>183784</v>
      </c>
      <c r="S20" s="20">
        <v>157866</v>
      </c>
      <c r="T20" s="20">
        <v>0</v>
      </c>
      <c r="U20" s="20">
        <v>341650</v>
      </c>
      <c r="V20" s="20">
        <v>45716671</v>
      </c>
      <c r="W20" s="20">
        <v>28028533</v>
      </c>
      <c r="X20" s="20">
        <v>17688138</v>
      </c>
      <c r="Y20" s="160">
        <v>63.11</v>
      </c>
      <c r="Z20" s="96">
        <v>28028533</v>
      </c>
    </row>
    <row r="21" spans="1:26" ht="13.5">
      <c r="A21" s="157" t="s">
        <v>114</v>
      </c>
      <c r="B21" s="161"/>
      <c r="C21" s="121">
        <v>0</v>
      </c>
      <c r="D21" s="122">
        <v>7000000</v>
      </c>
      <c r="E21" s="26">
        <v>7000000</v>
      </c>
      <c r="F21" s="26">
        <v>0</v>
      </c>
      <c r="G21" s="26">
        <v>4446</v>
      </c>
      <c r="H21" s="48">
        <v>0</v>
      </c>
      <c r="I21" s="26">
        <v>4446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4446</v>
      </c>
      <c r="W21" s="26">
        <v>7000000</v>
      </c>
      <c r="X21" s="26">
        <v>-6995554</v>
      </c>
      <c r="Y21" s="106">
        <v>-99.94</v>
      </c>
      <c r="Z21" s="121">
        <v>7000000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78059812</v>
      </c>
      <c r="E22" s="166">
        <f t="shared" si="0"/>
        <v>78059812</v>
      </c>
      <c r="F22" s="166">
        <f t="shared" si="0"/>
        <v>20894356</v>
      </c>
      <c r="G22" s="166">
        <f t="shared" si="0"/>
        <v>877610</v>
      </c>
      <c r="H22" s="166">
        <f t="shared" si="0"/>
        <v>27126130</v>
      </c>
      <c r="I22" s="166">
        <f t="shared" si="0"/>
        <v>48898096</v>
      </c>
      <c r="J22" s="166">
        <f t="shared" si="0"/>
        <v>26777423</v>
      </c>
      <c r="K22" s="166">
        <f t="shared" si="0"/>
        <v>27710785</v>
      </c>
      <c r="L22" s="166">
        <f t="shared" si="0"/>
        <v>40784685</v>
      </c>
      <c r="M22" s="166">
        <f t="shared" si="0"/>
        <v>95272893</v>
      </c>
      <c r="N22" s="166">
        <f t="shared" si="0"/>
        <v>24906951</v>
      </c>
      <c r="O22" s="166">
        <f t="shared" si="0"/>
        <v>3640166</v>
      </c>
      <c r="P22" s="166">
        <f t="shared" si="0"/>
        <v>0</v>
      </c>
      <c r="Q22" s="166">
        <f t="shared" si="0"/>
        <v>28547117</v>
      </c>
      <c r="R22" s="166">
        <f t="shared" si="0"/>
        <v>33526388</v>
      </c>
      <c r="S22" s="166">
        <f t="shared" si="0"/>
        <v>34788527</v>
      </c>
      <c r="T22" s="166">
        <f t="shared" si="0"/>
        <v>0</v>
      </c>
      <c r="U22" s="166">
        <f t="shared" si="0"/>
        <v>68314915</v>
      </c>
      <c r="V22" s="166">
        <f t="shared" si="0"/>
        <v>241033021</v>
      </c>
      <c r="W22" s="166">
        <f t="shared" si="0"/>
        <v>78059812</v>
      </c>
      <c r="X22" s="166">
        <f t="shared" si="0"/>
        <v>162973209</v>
      </c>
      <c r="Y22" s="167">
        <f>+IF(W22&lt;&gt;0,+(X22/W22)*100,0)</f>
        <v>208.77991481711487</v>
      </c>
      <c r="Z22" s="164">
        <f>SUM(Z5:Z21)</f>
        <v>78059812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30693432</v>
      </c>
      <c r="E25" s="26">
        <v>30693432</v>
      </c>
      <c r="F25" s="26">
        <v>2735820</v>
      </c>
      <c r="G25" s="26">
        <v>2199774</v>
      </c>
      <c r="H25" s="26">
        <v>2857511</v>
      </c>
      <c r="I25" s="26">
        <v>7793105</v>
      </c>
      <c r="J25" s="26">
        <v>2649593</v>
      </c>
      <c r="K25" s="26">
        <v>2649593</v>
      </c>
      <c r="L25" s="26">
        <v>2817444</v>
      </c>
      <c r="M25" s="26">
        <v>8116630</v>
      </c>
      <c r="N25" s="26">
        <v>102854112</v>
      </c>
      <c r="O25" s="26">
        <v>2838492</v>
      </c>
      <c r="P25" s="26">
        <v>0</v>
      </c>
      <c r="Q25" s="26">
        <v>105692604</v>
      </c>
      <c r="R25" s="26">
        <v>3632778</v>
      </c>
      <c r="S25" s="26">
        <v>3804124</v>
      </c>
      <c r="T25" s="26">
        <v>0</v>
      </c>
      <c r="U25" s="26">
        <v>7436902</v>
      </c>
      <c r="V25" s="26">
        <v>129039241</v>
      </c>
      <c r="W25" s="26">
        <v>30693432</v>
      </c>
      <c r="X25" s="26">
        <v>98345809</v>
      </c>
      <c r="Y25" s="106">
        <v>320.41</v>
      </c>
      <c r="Z25" s="121">
        <v>30693432</v>
      </c>
    </row>
    <row r="26" spans="1:26" ht="13.5">
      <c r="A26" s="159" t="s">
        <v>37</v>
      </c>
      <c r="B26" s="158"/>
      <c r="C26" s="121">
        <v>0</v>
      </c>
      <c r="D26" s="122">
        <v>2491694</v>
      </c>
      <c r="E26" s="26">
        <v>2491694</v>
      </c>
      <c r="F26" s="26">
        <v>220732</v>
      </c>
      <c r="G26" s="26">
        <v>0</v>
      </c>
      <c r="H26" s="26">
        <v>213092</v>
      </c>
      <c r="I26" s="26">
        <v>433824</v>
      </c>
      <c r="J26" s="26">
        <v>193953</v>
      </c>
      <c r="K26" s="26">
        <v>192492</v>
      </c>
      <c r="L26" s="26">
        <v>0</v>
      </c>
      <c r="M26" s="26">
        <v>386445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820269</v>
      </c>
      <c r="W26" s="26">
        <v>2491694</v>
      </c>
      <c r="X26" s="26">
        <v>-1671425</v>
      </c>
      <c r="Y26" s="106">
        <v>-67.08</v>
      </c>
      <c r="Z26" s="121">
        <v>2491694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660576</v>
      </c>
      <c r="E28" s="26">
        <v>660576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477</v>
      </c>
      <c r="M28" s="26">
        <v>477</v>
      </c>
      <c r="N28" s="26">
        <v>477</v>
      </c>
      <c r="O28" s="26">
        <v>0</v>
      </c>
      <c r="P28" s="26">
        <v>0</v>
      </c>
      <c r="Q28" s="26">
        <v>477</v>
      </c>
      <c r="R28" s="26">
        <v>477</v>
      </c>
      <c r="S28" s="26">
        <v>0</v>
      </c>
      <c r="T28" s="26">
        <v>0</v>
      </c>
      <c r="U28" s="26">
        <v>477</v>
      </c>
      <c r="V28" s="26">
        <v>1431</v>
      </c>
      <c r="W28" s="26">
        <v>660576</v>
      </c>
      <c r="X28" s="26">
        <v>-659145</v>
      </c>
      <c r="Y28" s="106">
        <v>-99.78</v>
      </c>
      <c r="Z28" s="121">
        <v>660576</v>
      </c>
    </row>
    <row r="29" spans="1:26" ht="13.5">
      <c r="A29" s="159" t="s">
        <v>39</v>
      </c>
      <c r="B29" s="158"/>
      <c r="C29" s="121">
        <v>0</v>
      </c>
      <c r="D29" s="122">
        <v>1003197</v>
      </c>
      <c r="E29" s="26">
        <v>1003197</v>
      </c>
      <c r="F29" s="26">
        <v>0</v>
      </c>
      <c r="G29" s="26">
        <v>0</v>
      </c>
      <c r="H29" s="26">
        <v>0</v>
      </c>
      <c r="I29" s="26">
        <v>0</v>
      </c>
      <c r="J29" s="26">
        <v>477</v>
      </c>
      <c r="K29" s="26">
        <v>280909</v>
      </c>
      <c r="L29" s="26">
        <v>0</v>
      </c>
      <c r="M29" s="26">
        <v>281386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281386</v>
      </c>
      <c r="W29" s="26">
        <v>1003197</v>
      </c>
      <c r="X29" s="26">
        <v>-721811</v>
      </c>
      <c r="Y29" s="106">
        <v>-71.95</v>
      </c>
      <c r="Z29" s="121">
        <v>1003197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1993305</v>
      </c>
      <c r="G30" s="26">
        <v>0</v>
      </c>
      <c r="H30" s="26">
        <v>0</v>
      </c>
      <c r="I30" s="26">
        <v>1993305</v>
      </c>
      <c r="J30" s="26">
        <v>4420312</v>
      </c>
      <c r="K30" s="26">
        <v>0</v>
      </c>
      <c r="L30" s="26">
        <v>0</v>
      </c>
      <c r="M30" s="26">
        <v>4420312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6413617</v>
      </c>
      <c r="W30" s="26">
        <v>0</v>
      </c>
      <c r="X30" s="26">
        <v>6413617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1950000</v>
      </c>
      <c r="E33" s="26">
        <v>1950000</v>
      </c>
      <c r="F33" s="26">
        <v>39138</v>
      </c>
      <c r="G33" s="26">
        <v>0</v>
      </c>
      <c r="H33" s="26">
        <v>1222573</v>
      </c>
      <c r="I33" s="26">
        <v>1261711</v>
      </c>
      <c r="J33" s="26">
        <v>1314469</v>
      </c>
      <c r="K33" s="26">
        <v>0</v>
      </c>
      <c r="L33" s="26">
        <v>0</v>
      </c>
      <c r="M33" s="26">
        <v>1314469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2576180</v>
      </c>
      <c r="W33" s="26">
        <v>1950000</v>
      </c>
      <c r="X33" s="26">
        <v>626180</v>
      </c>
      <c r="Y33" s="106">
        <v>32.11</v>
      </c>
      <c r="Z33" s="121">
        <v>1950000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78682587</v>
      </c>
      <c r="E34" s="26">
        <v>78682587</v>
      </c>
      <c r="F34" s="26">
        <v>1060841</v>
      </c>
      <c r="G34" s="26">
        <v>0</v>
      </c>
      <c r="H34" s="26">
        <v>8013257</v>
      </c>
      <c r="I34" s="26">
        <v>9074098</v>
      </c>
      <c r="J34" s="26">
        <v>5806137</v>
      </c>
      <c r="K34" s="26">
        <v>15622514</v>
      </c>
      <c r="L34" s="26">
        <v>23108073</v>
      </c>
      <c r="M34" s="26">
        <v>44536724</v>
      </c>
      <c r="N34" s="26">
        <v>19567246</v>
      </c>
      <c r="O34" s="26">
        <v>3162629</v>
      </c>
      <c r="P34" s="26">
        <v>0</v>
      </c>
      <c r="Q34" s="26">
        <v>22729875</v>
      </c>
      <c r="R34" s="26">
        <v>29460235</v>
      </c>
      <c r="S34" s="26">
        <v>30567480</v>
      </c>
      <c r="T34" s="26">
        <v>0</v>
      </c>
      <c r="U34" s="26">
        <v>60027715</v>
      </c>
      <c r="V34" s="26">
        <v>136368412</v>
      </c>
      <c r="W34" s="26">
        <v>78682587</v>
      </c>
      <c r="X34" s="26">
        <v>57685825</v>
      </c>
      <c r="Y34" s="106">
        <v>73.31</v>
      </c>
      <c r="Z34" s="121">
        <v>78682587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84613</v>
      </c>
      <c r="L35" s="26">
        <v>0</v>
      </c>
      <c r="M35" s="26">
        <v>84613</v>
      </c>
      <c r="N35" s="26">
        <v>0</v>
      </c>
      <c r="O35" s="26">
        <v>2676</v>
      </c>
      <c r="P35" s="26">
        <v>0</v>
      </c>
      <c r="Q35" s="26">
        <v>2676</v>
      </c>
      <c r="R35" s="26">
        <v>0</v>
      </c>
      <c r="S35" s="26">
        <v>0</v>
      </c>
      <c r="T35" s="26">
        <v>0</v>
      </c>
      <c r="U35" s="26">
        <v>0</v>
      </c>
      <c r="V35" s="26">
        <v>87289</v>
      </c>
      <c r="W35" s="26">
        <v>0</v>
      </c>
      <c r="X35" s="26">
        <v>87289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115481486</v>
      </c>
      <c r="E36" s="166">
        <f t="shared" si="1"/>
        <v>115481486</v>
      </c>
      <c r="F36" s="166">
        <f t="shared" si="1"/>
        <v>6049836</v>
      </c>
      <c r="G36" s="166">
        <f t="shared" si="1"/>
        <v>2199774</v>
      </c>
      <c r="H36" s="166">
        <f t="shared" si="1"/>
        <v>12306433</v>
      </c>
      <c r="I36" s="166">
        <f t="shared" si="1"/>
        <v>20556043</v>
      </c>
      <c r="J36" s="166">
        <f t="shared" si="1"/>
        <v>14384941</v>
      </c>
      <c r="K36" s="166">
        <f t="shared" si="1"/>
        <v>18830121</v>
      </c>
      <c r="L36" s="166">
        <f t="shared" si="1"/>
        <v>25925994</v>
      </c>
      <c r="M36" s="166">
        <f t="shared" si="1"/>
        <v>59141056</v>
      </c>
      <c r="N36" s="166">
        <f t="shared" si="1"/>
        <v>122421835</v>
      </c>
      <c r="O36" s="166">
        <f t="shared" si="1"/>
        <v>6003797</v>
      </c>
      <c r="P36" s="166">
        <f t="shared" si="1"/>
        <v>0</v>
      </c>
      <c r="Q36" s="166">
        <f t="shared" si="1"/>
        <v>128425632</v>
      </c>
      <c r="R36" s="166">
        <f t="shared" si="1"/>
        <v>33093490</v>
      </c>
      <c r="S36" s="166">
        <f t="shared" si="1"/>
        <v>34371604</v>
      </c>
      <c r="T36" s="166">
        <f t="shared" si="1"/>
        <v>0</v>
      </c>
      <c r="U36" s="166">
        <f t="shared" si="1"/>
        <v>67465094</v>
      </c>
      <c r="V36" s="166">
        <f t="shared" si="1"/>
        <v>275587825</v>
      </c>
      <c r="W36" s="166">
        <f t="shared" si="1"/>
        <v>115481486</v>
      </c>
      <c r="X36" s="166">
        <f t="shared" si="1"/>
        <v>160106339</v>
      </c>
      <c r="Y36" s="167">
        <f>+IF(W36&lt;&gt;0,+(X36/W36)*100,0)</f>
        <v>138.64243052778173</v>
      </c>
      <c r="Z36" s="164">
        <f>SUM(Z25:Z35)</f>
        <v>115481486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-37421674</v>
      </c>
      <c r="E38" s="72">
        <f t="shared" si="2"/>
        <v>-37421674</v>
      </c>
      <c r="F38" s="72">
        <f t="shared" si="2"/>
        <v>14844520</v>
      </c>
      <c r="G38" s="72">
        <f t="shared" si="2"/>
        <v>-1322164</v>
      </c>
      <c r="H38" s="72">
        <f t="shared" si="2"/>
        <v>14819697</v>
      </c>
      <c r="I38" s="72">
        <f t="shared" si="2"/>
        <v>28342053</v>
      </c>
      <c r="J38" s="72">
        <f t="shared" si="2"/>
        <v>12392482</v>
      </c>
      <c r="K38" s="72">
        <f t="shared" si="2"/>
        <v>8880664</v>
      </c>
      <c r="L38" s="72">
        <f t="shared" si="2"/>
        <v>14858691</v>
      </c>
      <c r="M38" s="72">
        <f t="shared" si="2"/>
        <v>36131837</v>
      </c>
      <c r="N38" s="72">
        <f t="shared" si="2"/>
        <v>-97514884</v>
      </c>
      <c r="O38" s="72">
        <f t="shared" si="2"/>
        <v>-2363631</v>
      </c>
      <c r="P38" s="72">
        <f t="shared" si="2"/>
        <v>0</v>
      </c>
      <c r="Q38" s="72">
        <f t="shared" si="2"/>
        <v>-99878515</v>
      </c>
      <c r="R38" s="72">
        <f t="shared" si="2"/>
        <v>432898</v>
      </c>
      <c r="S38" s="72">
        <f t="shared" si="2"/>
        <v>416923</v>
      </c>
      <c r="T38" s="72">
        <f t="shared" si="2"/>
        <v>0</v>
      </c>
      <c r="U38" s="72">
        <f t="shared" si="2"/>
        <v>849821</v>
      </c>
      <c r="V38" s="72">
        <f t="shared" si="2"/>
        <v>-34554804</v>
      </c>
      <c r="W38" s="72">
        <f>IF(E22=E36,0,W22-W36)</f>
        <v>-37421674</v>
      </c>
      <c r="X38" s="72">
        <f t="shared" si="2"/>
        <v>2866870</v>
      </c>
      <c r="Y38" s="177">
        <f>+IF(W38&lt;&gt;0,+(X38/W38)*100,0)</f>
        <v>-7.660988121482753</v>
      </c>
      <c r="Z38" s="175">
        <f>+Z22-Z36</f>
        <v>-37421674</v>
      </c>
    </row>
    <row r="39" spans="1:26" ht="13.5">
      <c r="A39" s="157" t="s">
        <v>45</v>
      </c>
      <c r="B39" s="161"/>
      <c r="C39" s="121">
        <v>0</v>
      </c>
      <c r="D39" s="122">
        <v>34913488</v>
      </c>
      <c r="E39" s="26">
        <v>34913488</v>
      </c>
      <c r="F39" s="26">
        <v>0</v>
      </c>
      <c r="G39" s="26">
        <v>7</v>
      </c>
      <c r="H39" s="26">
        <v>2030188</v>
      </c>
      <c r="I39" s="26">
        <v>2030195</v>
      </c>
      <c r="J39" s="26">
        <v>2030188</v>
      </c>
      <c r="K39" s="26">
        <v>14030188</v>
      </c>
      <c r="L39" s="26">
        <v>0</v>
      </c>
      <c r="M39" s="26">
        <v>16060376</v>
      </c>
      <c r="N39" s="26">
        <v>3225091</v>
      </c>
      <c r="O39" s="26">
        <v>558150</v>
      </c>
      <c r="P39" s="26">
        <v>0</v>
      </c>
      <c r="Q39" s="26">
        <v>3783241</v>
      </c>
      <c r="R39" s="26">
        <v>8761394</v>
      </c>
      <c r="S39" s="26">
        <v>5028039</v>
      </c>
      <c r="T39" s="26">
        <v>0</v>
      </c>
      <c r="U39" s="26">
        <v>13789433</v>
      </c>
      <c r="V39" s="26">
        <v>35663245</v>
      </c>
      <c r="W39" s="26">
        <v>34913488</v>
      </c>
      <c r="X39" s="26">
        <v>749757</v>
      </c>
      <c r="Y39" s="106">
        <v>2.15</v>
      </c>
      <c r="Z39" s="121">
        <v>34913488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-2508186</v>
      </c>
      <c r="E42" s="54">
        <f t="shared" si="3"/>
        <v>-2508186</v>
      </c>
      <c r="F42" s="54">
        <f t="shared" si="3"/>
        <v>14844520</v>
      </c>
      <c r="G42" s="54">
        <f t="shared" si="3"/>
        <v>-1322157</v>
      </c>
      <c r="H42" s="54">
        <f t="shared" si="3"/>
        <v>16849885</v>
      </c>
      <c r="I42" s="54">
        <f t="shared" si="3"/>
        <v>30372248</v>
      </c>
      <c r="J42" s="54">
        <f t="shared" si="3"/>
        <v>14422670</v>
      </c>
      <c r="K42" s="54">
        <f t="shared" si="3"/>
        <v>22910852</v>
      </c>
      <c r="L42" s="54">
        <f t="shared" si="3"/>
        <v>14858691</v>
      </c>
      <c r="M42" s="54">
        <f t="shared" si="3"/>
        <v>52192213</v>
      </c>
      <c r="N42" s="54">
        <f t="shared" si="3"/>
        <v>-94289793</v>
      </c>
      <c r="O42" s="54">
        <f t="shared" si="3"/>
        <v>-1805481</v>
      </c>
      <c r="P42" s="54">
        <f t="shared" si="3"/>
        <v>0</v>
      </c>
      <c r="Q42" s="54">
        <f t="shared" si="3"/>
        <v>-96095274</v>
      </c>
      <c r="R42" s="54">
        <f t="shared" si="3"/>
        <v>9194292</v>
      </c>
      <c r="S42" s="54">
        <f t="shared" si="3"/>
        <v>5444962</v>
      </c>
      <c r="T42" s="54">
        <f t="shared" si="3"/>
        <v>0</v>
      </c>
      <c r="U42" s="54">
        <f t="shared" si="3"/>
        <v>14639254</v>
      </c>
      <c r="V42" s="54">
        <f t="shared" si="3"/>
        <v>1108441</v>
      </c>
      <c r="W42" s="54">
        <f t="shared" si="3"/>
        <v>-2508186</v>
      </c>
      <c r="X42" s="54">
        <f t="shared" si="3"/>
        <v>3616627</v>
      </c>
      <c r="Y42" s="184">
        <f>+IF(W42&lt;&gt;0,+(X42/W42)*100,0)</f>
        <v>-144.19293465476645</v>
      </c>
      <c r="Z42" s="182">
        <f>SUM(Z38:Z41)</f>
        <v>-2508186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-2508186</v>
      </c>
      <c r="E44" s="43">
        <f t="shared" si="4"/>
        <v>-2508186</v>
      </c>
      <c r="F44" s="43">
        <f t="shared" si="4"/>
        <v>14844520</v>
      </c>
      <c r="G44" s="43">
        <f t="shared" si="4"/>
        <v>-1322157</v>
      </c>
      <c r="H44" s="43">
        <f t="shared" si="4"/>
        <v>16849885</v>
      </c>
      <c r="I44" s="43">
        <f t="shared" si="4"/>
        <v>30372248</v>
      </c>
      <c r="J44" s="43">
        <f t="shared" si="4"/>
        <v>14422670</v>
      </c>
      <c r="K44" s="43">
        <f t="shared" si="4"/>
        <v>22910852</v>
      </c>
      <c r="L44" s="43">
        <f t="shared" si="4"/>
        <v>14858691</v>
      </c>
      <c r="M44" s="43">
        <f t="shared" si="4"/>
        <v>52192213</v>
      </c>
      <c r="N44" s="43">
        <f t="shared" si="4"/>
        <v>-94289793</v>
      </c>
      <c r="O44" s="43">
        <f t="shared" si="4"/>
        <v>-1805481</v>
      </c>
      <c r="P44" s="43">
        <f t="shared" si="4"/>
        <v>0</v>
      </c>
      <c r="Q44" s="43">
        <f t="shared" si="4"/>
        <v>-96095274</v>
      </c>
      <c r="R44" s="43">
        <f t="shared" si="4"/>
        <v>9194292</v>
      </c>
      <c r="S44" s="43">
        <f t="shared" si="4"/>
        <v>5444962</v>
      </c>
      <c r="T44" s="43">
        <f t="shared" si="4"/>
        <v>0</v>
      </c>
      <c r="U44" s="43">
        <f t="shared" si="4"/>
        <v>14639254</v>
      </c>
      <c r="V44" s="43">
        <f t="shared" si="4"/>
        <v>1108441</v>
      </c>
      <c r="W44" s="43">
        <f t="shared" si="4"/>
        <v>-2508186</v>
      </c>
      <c r="X44" s="43">
        <f t="shared" si="4"/>
        <v>3616627</v>
      </c>
      <c r="Y44" s="188">
        <f>+IF(W44&lt;&gt;0,+(X44/W44)*100,0)</f>
        <v>-144.19293465476645</v>
      </c>
      <c r="Z44" s="186">
        <f>+Z42-Z43</f>
        <v>-2508186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-2508186</v>
      </c>
      <c r="E46" s="54">
        <f t="shared" si="5"/>
        <v>-2508186</v>
      </c>
      <c r="F46" s="54">
        <f t="shared" si="5"/>
        <v>14844520</v>
      </c>
      <c r="G46" s="54">
        <f t="shared" si="5"/>
        <v>-1322157</v>
      </c>
      <c r="H46" s="54">
        <f t="shared" si="5"/>
        <v>16849885</v>
      </c>
      <c r="I46" s="54">
        <f t="shared" si="5"/>
        <v>30372248</v>
      </c>
      <c r="J46" s="54">
        <f t="shared" si="5"/>
        <v>14422670</v>
      </c>
      <c r="K46" s="54">
        <f t="shared" si="5"/>
        <v>22910852</v>
      </c>
      <c r="L46" s="54">
        <f t="shared" si="5"/>
        <v>14858691</v>
      </c>
      <c r="M46" s="54">
        <f t="shared" si="5"/>
        <v>52192213</v>
      </c>
      <c r="N46" s="54">
        <f t="shared" si="5"/>
        <v>-94289793</v>
      </c>
      <c r="O46" s="54">
        <f t="shared" si="5"/>
        <v>-1805481</v>
      </c>
      <c r="P46" s="54">
        <f t="shared" si="5"/>
        <v>0</v>
      </c>
      <c r="Q46" s="54">
        <f t="shared" si="5"/>
        <v>-96095274</v>
      </c>
      <c r="R46" s="54">
        <f t="shared" si="5"/>
        <v>9194292</v>
      </c>
      <c r="S46" s="54">
        <f t="shared" si="5"/>
        <v>5444962</v>
      </c>
      <c r="T46" s="54">
        <f t="shared" si="5"/>
        <v>0</v>
      </c>
      <c r="U46" s="54">
        <f t="shared" si="5"/>
        <v>14639254</v>
      </c>
      <c r="V46" s="54">
        <f t="shared" si="5"/>
        <v>1108441</v>
      </c>
      <c r="W46" s="54">
        <f t="shared" si="5"/>
        <v>-2508186</v>
      </c>
      <c r="X46" s="54">
        <f t="shared" si="5"/>
        <v>3616627</v>
      </c>
      <c r="Y46" s="184">
        <f>+IF(W46&lt;&gt;0,+(X46/W46)*100,0)</f>
        <v>-144.19293465476645</v>
      </c>
      <c r="Z46" s="182">
        <f>SUM(Z44:Z45)</f>
        <v>-2508186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-2508186</v>
      </c>
      <c r="E48" s="195">
        <f t="shared" si="6"/>
        <v>-2508186</v>
      </c>
      <c r="F48" s="195">
        <f t="shared" si="6"/>
        <v>14844520</v>
      </c>
      <c r="G48" s="196">
        <f t="shared" si="6"/>
        <v>-1322157</v>
      </c>
      <c r="H48" s="196">
        <f t="shared" si="6"/>
        <v>16849885</v>
      </c>
      <c r="I48" s="196">
        <f t="shared" si="6"/>
        <v>30372248</v>
      </c>
      <c r="J48" s="196">
        <f t="shared" si="6"/>
        <v>14422670</v>
      </c>
      <c r="K48" s="196">
        <f t="shared" si="6"/>
        <v>22910852</v>
      </c>
      <c r="L48" s="195">
        <f t="shared" si="6"/>
        <v>14858691</v>
      </c>
      <c r="M48" s="195">
        <f t="shared" si="6"/>
        <v>52192213</v>
      </c>
      <c r="N48" s="196">
        <f t="shared" si="6"/>
        <v>-94289793</v>
      </c>
      <c r="O48" s="196">
        <f t="shared" si="6"/>
        <v>-1805481</v>
      </c>
      <c r="P48" s="196">
        <f t="shared" si="6"/>
        <v>0</v>
      </c>
      <c r="Q48" s="196">
        <f t="shared" si="6"/>
        <v>-96095274</v>
      </c>
      <c r="R48" s="196">
        <f t="shared" si="6"/>
        <v>9194292</v>
      </c>
      <c r="S48" s="195">
        <f t="shared" si="6"/>
        <v>5444962</v>
      </c>
      <c r="T48" s="195">
        <f t="shared" si="6"/>
        <v>0</v>
      </c>
      <c r="U48" s="196">
        <f t="shared" si="6"/>
        <v>14639254</v>
      </c>
      <c r="V48" s="196">
        <f t="shared" si="6"/>
        <v>1108441</v>
      </c>
      <c r="W48" s="196">
        <f t="shared" si="6"/>
        <v>-2508186</v>
      </c>
      <c r="X48" s="196">
        <f t="shared" si="6"/>
        <v>3616627</v>
      </c>
      <c r="Y48" s="197">
        <f>+IF(W48&lt;&gt;0,+(X48/W48)*100,0)</f>
        <v>-144.19293465476645</v>
      </c>
      <c r="Z48" s="198">
        <f>SUM(Z46:Z47)</f>
        <v>-2508186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2508200</v>
      </c>
      <c r="E5" s="66">
        <f t="shared" si="0"/>
        <v>2508200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2508200</v>
      </c>
      <c r="X5" s="66">
        <f t="shared" si="0"/>
        <v>-2508200</v>
      </c>
      <c r="Y5" s="103">
        <f>+IF(W5&lt;&gt;0,+(X5/W5)*100,0)</f>
        <v>-100</v>
      </c>
      <c r="Z5" s="119">
        <f>SUM(Z6:Z8)</f>
        <v>2508200</v>
      </c>
    </row>
    <row r="6" spans="1:26" ht="13.5">
      <c r="A6" s="104" t="s">
        <v>74</v>
      </c>
      <c r="B6" s="102"/>
      <c r="C6" s="121"/>
      <c r="D6" s="122">
        <v>203200</v>
      </c>
      <c r="E6" s="26">
        <v>203200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203200</v>
      </c>
      <c r="X6" s="26">
        <v>-203200</v>
      </c>
      <c r="Y6" s="106">
        <v>-100</v>
      </c>
      <c r="Z6" s="28">
        <v>203200</v>
      </c>
    </row>
    <row r="7" spans="1:26" ht="13.5">
      <c r="A7" s="104" t="s">
        <v>75</v>
      </c>
      <c r="B7" s="102"/>
      <c r="C7" s="123"/>
      <c r="D7" s="124">
        <v>2305000</v>
      </c>
      <c r="E7" s="125">
        <v>2305000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>
        <v>2305000</v>
      </c>
      <c r="X7" s="125">
        <v>-2305000</v>
      </c>
      <c r="Y7" s="107">
        <v>-100</v>
      </c>
      <c r="Z7" s="200">
        <v>2305000</v>
      </c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12342587</v>
      </c>
      <c r="E9" s="66">
        <f t="shared" si="1"/>
        <v>12342587</v>
      </c>
      <c r="F9" s="66">
        <f t="shared" si="1"/>
        <v>678814</v>
      </c>
      <c r="G9" s="66">
        <f t="shared" si="1"/>
        <v>385705</v>
      </c>
      <c r="H9" s="66">
        <f t="shared" si="1"/>
        <v>396821</v>
      </c>
      <c r="I9" s="66">
        <f t="shared" si="1"/>
        <v>1461340</v>
      </c>
      <c r="J9" s="66">
        <f t="shared" si="1"/>
        <v>268496</v>
      </c>
      <c r="K9" s="66">
        <f t="shared" si="1"/>
        <v>558519</v>
      </c>
      <c r="L9" s="66">
        <f t="shared" si="1"/>
        <v>446941</v>
      </c>
      <c r="M9" s="66">
        <f t="shared" si="1"/>
        <v>1273956</v>
      </c>
      <c r="N9" s="66">
        <f t="shared" si="1"/>
        <v>23250</v>
      </c>
      <c r="O9" s="66">
        <f t="shared" si="1"/>
        <v>309934</v>
      </c>
      <c r="P9" s="66">
        <f t="shared" si="1"/>
        <v>2660535</v>
      </c>
      <c r="Q9" s="66">
        <f t="shared" si="1"/>
        <v>2993719</v>
      </c>
      <c r="R9" s="66">
        <f t="shared" si="1"/>
        <v>0</v>
      </c>
      <c r="S9" s="66">
        <f t="shared" si="1"/>
        <v>572470</v>
      </c>
      <c r="T9" s="66">
        <f t="shared" si="1"/>
        <v>0</v>
      </c>
      <c r="U9" s="66">
        <f t="shared" si="1"/>
        <v>572470</v>
      </c>
      <c r="V9" s="66">
        <f t="shared" si="1"/>
        <v>6301485</v>
      </c>
      <c r="W9" s="66">
        <f t="shared" si="1"/>
        <v>12342587</v>
      </c>
      <c r="X9" s="66">
        <f t="shared" si="1"/>
        <v>-6041102</v>
      </c>
      <c r="Y9" s="103">
        <f>+IF(W9&lt;&gt;0,+(X9/W9)*100,0)</f>
        <v>-48.94518466833574</v>
      </c>
      <c r="Z9" s="68">
        <f>SUM(Z10:Z14)</f>
        <v>12342587</v>
      </c>
    </row>
    <row r="10" spans="1:26" ht="13.5">
      <c r="A10" s="104" t="s">
        <v>78</v>
      </c>
      <c r="B10" s="102"/>
      <c r="C10" s="121"/>
      <c r="D10" s="122">
        <v>167500</v>
      </c>
      <c r="E10" s="26">
        <v>167500</v>
      </c>
      <c r="F10" s="26"/>
      <c r="G10" s="26">
        <v>385705</v>
      </c>
      <c r="H10" s="26">
        <v>7500</v>
      </c>
      <c r="I10" s="26">
        <v>393205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>
        <v>393205</v>
      </c>
      <c r="W10" s="26">
        <v>167500</v>
      </c>
      <c r="X10" s="26">
        <v>225705</v>
      </c>
      <c r="Y10" s="106">
        <v>134.75</v>
      </c>
      <c r="Z10" s="28">
        <v>167500</v>
      </c>
    </row>
    <row r="11" spans="1:26" ht="13.5">
      <c r="A11" s="104" t="s">
        <v>79</v>
      </c>
      <c r="B11" s="102"/>
      <c r="C11" s="121"/>
      <c r="D11" s="122">
        <v>90500</v>
      </c>
      <c r="E11" s="26">
        <v>90500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90500</v>
      </c>
      <c r="X11" s="26">
        <v>-90500</v>
      </c>
      <c r="Y11" s="106">
        <v>-100</v>
      </c>
      <c r="Z11" s="28">
        <v>90500</v>
      </c>
    </row>
    <row r="12" spans="1:26" ht="13.5">
      <c r="A12" s="104" t="s">
        <v>80</v>
      </c>
      <c r="B12" s="102"/>
      <c r="C12" s="121"/>
      <c r="D12" s="122">
        <v>12300</v>
      </c>
      <c r="E12" s="26">
        <v>12300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12300</v>
      </c>
      <c r="X12" s="26">
        <v>-12300</v>
      </c>
      <c r="Y12" s="106">
        <v>-100</v>
      </c>
      <c r="Z12" s="28">
        <v>12300</v>
      </c>
    </row>
    <row r="13" spans="1:26" ht="13.5">
      <c r="A13" s="104" t="s">
        <v>81</v>
      </c>
      <c r="B13" s="102"/>
      <c r="C13" s="121"/>
      <c r="D13" s="122">
        <v>12072287</v>
      </c>
      <c r="E13" s="26">
        <v>12072287</v>
      </c>
      <c r="F13" s="26">
        <v>678814</v>
      </c>
      <c r="G13" s="26"/>
      <c r="H13" s="26">
        <v>389321</v>
      </c>
      <c r="I13" s="26">
        <v>1068135</v>
      </c>
      <c r="J13" s="26">
        <v>268496</v>
      </c>
      <c r="K13" s="26">
        <v>558519</v>
      </c>
      <c r="L13" s="26">
        <v>446941</v>
      </c>
      <c r="M13" s="26">
        <v>1273956</v>
      </c>
      <c r="N13" s="26">
        <v>23250</v>
      </c>
      <c r="O13" s="26">
        <v>309934</v>
      </c>
      <c r="P13" s="26">
        <v>2660535</v>
      </c>
      <c r="Q13" s="26">
        <v>2993719</v>
      </c>
      <c r="R13" s="26"/>
      <c r="S13" s="26">
        <v>572470</v>
      </c>
      <c r="T13" s="26"/>
      <c r="U13" s="26">
        <v>572470</v>
      </c>
      <c r="V13" s="26">
        <v>5908280</v>
      </c>
      <c r="W13" s="26">
        <v>12072287</v>
      </c>
      <c r="X13" s="26">
        <v>-6164007</v>
      </c>
      <c r="Y13" s="106">
        <v>-51.06</v>
      </c>
      <c r="Z13" s="28">
        <v>12072287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10229000</v>
      </c>
      <c r="E15" s="66">
        <f t="shared" si="2"/>
        <v>10229000</v>
      </c>
      <c r="F15" s="66">
        <f t="shared" si="2"/>
        <v>1024634</v>
      </c>
      <c r="G15" s="66">
        <f t="shared" si="2"/>
        <v>1409110</v>
      </c>
      <c r="H15" s="66">
        <f t="shared" si="2"/>
        <v>902662</v>
      </c>
      <c r="I15" s="66">
        <f t="shared" si="2"/>
        <v>3336406</v>
      </c>
      <c r="J15" s="66">
        <f t="shared" si="2"/>
        <v>433769</v>
      </c>
      <c r="K15" s="66">
        <f t="shared" si="2"/>
        <v>783684</v>
      </c>
      <c r="L15" s="66">
        <f t="shared" si="2"/>
        <v>0</v>
      </c>
      <c r="M15" s="66">
        <f t="shared" si="2"/>
        <v>1217453</v>
      </c>
      <c r="N15" s="66">
        <f t="shared" si="2"/>
        <v>0</v>
      </c>
      <c r="O15" s="66">
        <f t="shared" si="2"/>
        <v>1602716</v>
      </c>
      <c r="P15" s="66">
        <f t="shared" si="2"/>
        <v>1868024</v>
      </c>
      <c r="Q15" s="66">
        <f t="shared" si="2"/>
        <v>3470740</v>
      </c>
      <c r="R15" s="66">
        <f t="shared" si="2"/>
        <v>0</v>
      </c>
      <c r="S15" s="66">
        <f t="shared" si="2"/>
        <v>5032384</v>
      </c>
      <c r="T15" s="66">
        <f t="shared" si="2"/>
        <v>0</v>
      </c>
      <c r="U15" s="66">
        <f t="shared" si="2"/>
        <v>5032384</v>
      </c>
      <c r="V15" s="66">
        <f t="shared" si="2"/>
        <v>13056983</v>
      </c>
      <c r="W15" s="66">
        <f t="shared" si="2"/>
        <v>10229000</v>
      </c>
      <c r="X15" s="66">
        <f t="shared" si="2"/>
        <v>2827983</v>
      </c>
      <c r="Y15" s="103">
        <f>+IF(W15&lt;&gt;0,+(X15/W15)*100,0)</f>
        <v>27.646720109492616</v>
      </c>
      <c r="Z15" s="68">
        <f>SUM(Z16:Z18)</f>
        <v>10229000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10229000</v>
      </c>
      <c r="E17" s="26">
        <v>10229000</v>
      </c>
      <c r="F17" s="26">
        <v>1024634</v>
      </c>
      <c r="G17" s="26">
        <v>1409110</v>
      </c>
      <c r="H17" s="26">
        <v>902662</v>
      </c>
      <c r="I17" s="26">
        <v>3336406</v>
      </c>
      <c r="J17" s="26">
        <v>433769</v>
      </c>
      <c r="K17" s="26">
        <v>783684</v>
      </c>
      <c r="L17" s="26"/>
      <c r="M17" s="26">
        <v>1217453</v>
      </c>
      <c r="N17" s="26"/>
      <c r="O17" s="26">
        <v>1602716</v>
      </c>
      <c r="P17" s="26">
        <v>1868024</v>
      </c>
      <c r="Q17" s="26">
        <v>3470740</v>
      </c>
      <c r="R17" s="26"/>
      <c r="S17" s="26">
        <v>5032384</v>
      </c>
      <c r="T17" s="26"/>
      <c r="U17" s="26">
        <v>5032384</v>
      </c>
      <c r="V17" s="26">
        <v>13056983</v>
      </c>
      <c r="W17" s="26">
        <v>10229000</v>
      </c>
      <c r="X17" s="26">
        <v>2827983</v>
      </c>
      <c r="Y17" s="106">
        <v>27.65</v>
      </c>
      <c r="Z17" s="28">
        <v>10229000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25422201</v>
      </c>
      <c r="E19" s="66">
        <f t="shared" si="3"/>
        <v>25422201</v>
      </c>
      <c r="F19" s="66">
        <f t="shared" si="3"/>
        <v>39395</v>
      </c>
      <c r="G19" s="66">
        <f t="shared" si="3"/>
        <v>453830</v>
      </c>
      <c r="H19" s="66">
        <f t="shared" si="3"/>
        <v>291969</v>
      </c>
      <c r="I19" s="66">
        <f t="shared" si="3"/>
        <v>785194</v>
      </c>
      <c r="J19" s="66">
        <f t="shared" si="3"/>
        <v>100363</v>
      </c>
      <c r="K19" s="66">
        <f t="shared" si="3"/>
        <v>2825872</v>
      </c>
      <c r="L19" s="66">
        <f t="shared" si="3"/>
        <v>0</v>
      </c>
      <c r="M19" s="66">
        <f t="shared" si="3"/>
        <v>2926235</v>
      </c>
      <c r="N19" s="66">
        <f t="shared" si="3"/>
        <v>165414</v>
      </c>
      <c r="O19" s="66">
        <f t="shared" si="3"/>
        <v>510120</v>
      </c>
      <c r="P19" s="66">
        <f t="shared" si="3"/>
        <v>4010954</v>
      </c>
      <c r="Q19" s="66">
        <f t="shared" si="3"/>
        <v>4686488</v>
      </c>
      <c r="R19" s="66">
        <f t="shared" si="3"/>
        <v>3614315</v>
      </c>
      <c r="S19" s="66">
        <f t="shared" si="3"/>
        <v>2628467</v>
      </c>
      <c r="T19" s="66">
        <f t="shared" si="3"/>
        <v>0</v>
      </c>
      <c r="U19" s="66">
        <f t="shared" si="3"/>
        <v>6242782</v>
      </c>
      <c r="V19" s="66">
        <f t="shared" si="3"/>
        <v>14640699</v>
      </c>
      <c r="W19" s="66">
        <f t="shared" si="3"/>
        <v>25422201</v>
      </c>
      <c r="X19" s="66">
        <f t="shared" si="3"/>
        <v>-10781502</v>
      </c>
      <c r="Y19" s="103">
        <f>+IF(W19&lt;&gt;0,+(X19/W19)*100,0)</f>
        <v>-42.409789773906674</v>
      </c>
      <c r="Z19" s="68">
        <f>SUM(Z20:Z23)</f>
        <v>25422201</v>
      </c>
    </row>
    <row r="20" spans="1:26" ht="13.5">
      <c r="A20" s="104" t="s">
        <v>88</v>
      </c>
      <c r="B20" s="102"/>
      <c r="C20" s="121"/>
      <c r="D20" s="122">
        <v>18374926</v>
      </c>
      <c r="E20" s="26">
        <v>18374926</v>
      </c>
      <c r="F20" s="26">
        <v>39395</v>
      </c>
      <c r="G20" s="26"/>
      <c r="H20" s="26"/>
      <c r="I20" s="26">
        <v>39395</v>
      </c>
      <c r="J20" s="26"/>
      <c r="K20" s="26"/>
      <c r="L20" s="26"/>
      <c r="M20" s="26"/>
      <c r="N20" s="26"/>
      <c r="O20" s="26"/>
      <c r="P20" s="26">
        <v>405202</v>
      </c>
      <c r="Q20" s="26">
        <v>405202</v>
      </c>
      <c r="R20" s="26"/>
      <c r="S20" s="26"/>
      <c r="T20" s="26"/>
      <c r="U20" s="26"/>
      <c r="V20" s="26">
        <v>444597</v>
      </c>
      <c r="W20" s="26">
        <v>18374926</v>
      </c>
      <c r="X20" s="26">
        <v>-17930329</v>
      </c>
      <c r="Y20" s="106">
        <v>-97.58</v>
      </c>
      <c r="Z20" s="28">
        <v>18374926</v>
      </c>
    </row>
    <row r="21" spans="1:26" ht="13.5">
      <c r="A21" s="104" t="s">
        <v>89</v>
      </c>
      <c r="B21" s="102"/>
      <c r="C21" s="121"/>
      <c r="D21" s="122">
        <v>2663244</v>
      </c>
      <c r="E21" s="26">
        <v>2663244</v>
      </c>
      <c r="F21" s="26"/>
      <c r="G21" s="26"/>
      <c r="H21" s="26">
        <v>291969</v>
      </c>
      <c r="I21" s="26">
        <v>291969</v>
      </c>
      <c r="J21" s="26"/>
      <c r="K21" s="26">
        <v>2342140</v>
      </c>
      <c r="L21" s="26"/>
      <c r="M21" s="26">
        <v>2342140</v>
      </c>
      <c r="N21" s="26"/>
      <c r="O21" s="26"/>
      <c r="P21" s="26">
        <v>3605752</v>
      </c>
      <c r="Q21" s="26">
        <v>3605752</v>
      </c>
      <c r="R21" s="26">
        <v>3614315</v>
      </c>
      <c r="S21" s="26">
        <v>2319252</v>
      </c>
      <c r="T21" s="26"/>
      <c r="U21" s="26">
        <v>5933567</v>
      </c>
      <c r="V21" s="26">
        <v>12173428</v>
      </c>
      <c r="W21" s="26">
        <v>2663244</v>
      </c>
      <c r="X21" s="26">
        <v>9510184</v>
      </c>
      <c r="Y21" s="106">
        <v>357.09</v>
      </c>
      <c r="Z21" s="28">
        <v>2663244</v>
      </c>
    </row>
    <row r="22" spans="1:26" ht="13.5">
      <c r="A22" s="104" t="s">
        <v>90</v>
      </c>
      <c r="B22" s="102"/>
      <c r="C22" s="123"/>
      <c r="D22" s="124">
        <v>4364031</v>
      </c>
      <c r="E22" s="125">
        <v>4364031</v>
      </c>
      <c r="F22" s="125"/>
      <c r="G22" s="125">
        <v>453830</v>
      </c>
      <c r="H22" s="125"/>
      <c r="I22" s="125">
        <v>453830</v>
      </c>
      <c r="J22" s="125">
        <v>100363</v>
      </c>
      <c r="K22" s="125">
        <v>483732</v>
      </c>
      <c r="L22" s="125"/>
      <c r="M22" s="125">
        <v>584095</v>
      </c>
      <c r="N22" s="125">
        <v>165414</v>
      </c>
      <c r="O22" s="125">
        <v>510120</v>
      </c>
      <c r="P22" s="125"/>
      <c r="Q22" s="125">
        <v>675534</v>
      </c>
      <c r="R22" s="125"/>
      <c r="S22" s="125">
        <v>309215</v>
      </c>
      <c r="T22" s="125"/>
      <c r="U22" s="125">
        <v>309215</v>
      </c>
      <c r="V22" s="125">
        <v>2022674</v>
      </c>
      <c r="W22" s="125">
        <v>4364031</v>
      </c>
      <c r="X22" s="125">
        <v>-2341357</v>
      </c>
      <c r="Y22" s="107">
        <v>-53.65</v>
      </c>
      <c r="Z22" s="200">
        <v>4364031</v>
      </c>
    </row>
    <row r="23" spans="1:26" ht="13.5">
      <c r="A23" s="104" t="s">
        <v>91</v>
      </c>
      <c r="B23" s="102"/>
      <c r="C23" s="121"/>
      <c r="D23" s="122">
        <v>20000</v>
      </c>
      <c r="E23" s="26">
        <v>20000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v>20000</v>
      </c>
      <c r="X23" s="26">
        <v>-20000</v>
      </c>
      <c r="Y23" s="106">
        <v>-100</v>
      </c>
      <c r="Z23" s="28">
        <v>20000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50501988</v>
      </c>
      <c r="E25" s="195">
        <f t="shared" si="4"/>
        <v>50501988</v>
      </c>
      <c r="F25" s="195">
        <f t="shared" si="4"/>
        <v>1742843</v>
      </c>
      <c r="G25" s="195">
        <f t="shared" si="4"/>
        <v>2248645</v>
      </c>
      <c r="H25" s="195">
        <f t="shared" si="4"/>
        <v>1591452</v>
      </c>
      <c r="I25" s="195">
        <f t="shared" si="4"/>
        <v>5582940</v>
      </c>
      <c r="J25" s="195">
        <f t="shared" si="4"/>
        <v>802628</v>
      </c>
      <c r="K25" s="195">
        <f t="shared" si="4"/>
        <v>4168075</v>
      </c>
      <c r="L25" s="195">
        <f t="shared" si="4"/>
        <v>446941</v>
      </c>
      <c r="M25" s="195">
        <f t="shared" si="4"/>
        <v>5417644</v>
      </c>
      <c r="N25" s="195">
        <f t="shared" si="4"/>
        <v>188664</v>
      </c>
      <c r="O25" s="195">
        <f t="shared" si="4"/>
        <v>2422770</v>
      </c>
      <c r="P25" s="195">
        <f t="shared" si="4"/>
        <v>8539513</v>
      </c>
      <c r="Q25" s="195">
        <f t="shared" si="4"/>
        <v>11150947</v>
      </c>
      <c r="R25" s="195">
        <f t="shared" si="4"/>
        <v>3614315</v>
      </c>
      <c r="S25" s="195">
        <f t="shared" si="4"/>
        <v>8233321</v>
      </c>
      <c r="T25" s="195">
        <f t="shared" si="4"/>
        <v>0</v>
      </c>
      <c r="U25" s="195">
        <f t="shared" si="4"/>
        <v>11847636</v>
      </c>
      <c r="V25" s="195">
        <f t="shared" si="4"/>
        <v>33999167</v>
      </c>
      <c r="W25" s="195">
        <f t="shared" si="4"/>
        <v>50501988</v>
      </c>
      <c r="X25" s="195">
        <f t="shared" si="4"/>
        <v>-16502821</v>
      </c>
      <c r="Y25" s="207">
        <f>+IF(W25&lt;&gt;0,+(X25/W25)*100,0)</f>
        <v>-32.67756706924092</v>
      </c>
      <c r="Z25" s="208">
        <f>+Z5+Z9+Z15+Z19+Z24</f>
        <v>50501988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8501000</v>
      </c>
      <c r="E28" s="26">
        <v>8501000</v>
      </c>
      <c r="F28" s="26">
        <v>1703448</v>
      </c>
      <c r="G28" s="26">
        <v>2248645</v>
      </c>
      <c r="H28" s="26">
        <v>1591452</v>
      </c>
      <c r="I28" s="26">
        <v>5543545</v>
      </c>
      <c r="J28" s="26">
        <v>802628</v>
      </c>
      <c r="K28" s="26">
        <v>4168075</v>
      </c>
      <c r="L28" s="26">
        <v>446942</v>
      </c>
      <c r="M28" s="26">
        <v>5417645</v>
      </c>
      <c r="N28" s="26">
        <v>188664</v>
      </c>
      <c r="O28" s="26">
        <v>2422770</v>
      </c>
      <c r="P28" s="26">
        <v>8539513</v>
      </c>
      <c r="Q28" s="26">
        <v>11150947</v>
      </c>
      <c r="R28" s="26"/>
      <c r="S28" s="26">
        <v>572470</v>
      </c>
      <c r="T28" s="26"/>
      <c r="U28" s="26">
        <v>572470</v>
      </c>
      <c r="V28" s="26">
        <v>22684607</v>
      </c>
      <c r="W28" s="26">
        <v>8501000</v>
      </c>
      <c r="X28" s="26">
        <v>14183607</v>
      </c>
      <c r="Y28" s="106">
        <v>166.85</v>
      </c>
      <c r="Z28" s="121">
        <v>8501000</v>
      </c>
    </row>
    <row r="29" spans="1:26" ht="13.5">
      <c r="A29" s="210" t="s">
        <v>137</v>
      </c>
      <c r="B29" s="102"/>
      <c r="C29" s="121"/>
      <c r="D29" s="122">
        <v>12160287</v>
      </c>
      <c r="E29" s="26">
        <v>12160287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12160287</v>
      </c>
      <c r="X29" s="26">
        <v>-12160287</v>
      </c>
      <c r="Y29" s="106">
        <v>-100</v>
      </c>
      <c r="Z29" s="28">
        <v>12160287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>
        <v>1200000</v>
      </c>
      <c r="E31" s="26">
        <v>1200000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1200000</v>
      </c>
      <c r="X31" s="26">
        <v>-1200000</v>
      </c>
      <c r="Y31" s="106">
        <v>-100</v>
      </c>
      <c r="Z31" s="28">
        <v>1200000</v>
      </c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21861287</v>
      </c>
      <c r="E32" s="43">
        <f t="shared" si="5"/>
        <v>21861287</v>
      </c>
      <c r="F32" s="43">
        <f t="shared" si="5"/>
        <v>1703448</v>
      </c>
      <c r="G32" s="43">
        <f t="shared" si="5"/>
        <v>2248645</v>
      </c>
      <c r="H32" s="43">
        <f t="shared" si="5"/>
        <v>1591452</v>
      </c>
      <c r="I32" s="43">
        <f t="shared" si="5"/>
        <v>5543545</v>
      </c>
      <c r="J32" s="43">
        <f t="shared" si="5"/>
        <v>802628</v>
      </c>
      <c r="K32" s="43">
        <f t="shared" si="5"/>
        <v>4168075</v>
      </c>
      <c r="L32" s="43">
        <f t="shared" si="5"/>
        <v>446942</v>
      </c>
      <c r="M32" s="43">
        <f t="shared" si="5"/>
        <v>5417645</v>
      </c>
      <c r="N32" s="43">
        <f t="shared" si="5"/>
        <v>188664</v>
      </c>
      <c r="O32" s="43">
        <f t="shared" si="5"/>
        <v>2422770</v>
      </c>
      <c r="P32" s="43">
        <f t="shared" si="5"/>
        <v>8539513</v>
      </c>
      <c r="Q32" s="43">
        <f t="shared" si="5"/>
        <v>11150947</v>
      </c>
      <c r="R32" s="43">
        <f t="shared" si="5"/>
        <v>0</v>
      </c>
      <c r="S32" s="43">
        <f t="shared" si="5"/>
        <v>572470</v>
      </c>
      <c r="T32" s="43">
        <f t="shared" si="5"/>
        <v>0</v>
      </c>
      <c r="U32" s="43">
        <f t="shared" si="5"/>
        <v>572470</v>
      </c>
      <c r="V32" s="43">
        <f t="shared" si="5"/>
        <v>22684607</v>
      </c>
      <c r="W32" s="43">
        <f t="shared" si="5"/>
        <v>21861287</v>
      </c>
      <c r="X32" s="43">
        <f t="shared" si="5"/>
        <v>823320</v>
      </c>
      <c r="Y32" s="188">
        <f>+IF(W32&lt;&gt;0,+(X32/W32)*100,0)</f>
        <v>3.766109470133209</v>
      </c>
      <c r="Z32" s="45">
        <f>SUM(Z28:Z31)</f>
        <v>21861287</v>
      </c>
    </row>
    <row r="33" spans="1:26" ht="13.5">
      <c r="A33" s="213" t="s">
        <v>50</v>
      </c>
      <c r="B33" s="102" t="s">
        <v>140</v>
      </c>
      <c r="C33" s="121"/>
      <c r="D33" s="122">
        <v>13490201</v>
      </c>
      <c r="E33" s="26">
        <v>13490201</v>
      </c>
      <c r="F33" s="26">
        <v>39395</v>
      </c>
      <c r="G33" s="26"/>
      <c r="H33" s="26"/>
      <c r="I33" s="26">
        <v>39395</v>
      </c>
      <c r="J33" s="26"/>
      <c r="K33" s="26"/>
      <c r="L33" s="26"/>
      <c r="M33" s="26"/>
      <c r="N33" s="26"/>
      <c r="O33" s="26"/>
      <c r="P33" s="26"/>
      <c r="Q33" s="26"/>
      <c r="R33" s="26">
        <v>3614315</v>
      </c>
      <c r="S33" s="26">
        <v>7660851</v>
      </c>
      <c r="T33" s="26"/>
      <c r="U33" s="26">
        <v>11275166</v>
      </c>
      <c r="V33" s="26">
        <v>11314561</v>
      </c>
      <c r="W33" s="26">
        <v>13490201</v>
      </c>
      <c r="X33" s="26">
        <v>-2175640</v>
      </c>
      <c r="Y33" s="106">
        <v>-16.13</v>
      </c>
      <c r="Z33" s="28">
        <v>13490201</v>
      </c>
    </row>
    <row r="34" spans="1:26" ht="13.5">
      <c r="A34" s="213" t="s">
        <v>51</v>
      </c>
      <c r="B34" s="102" t="s">
        <v>125</v>
      </c>
      <c r="C34" s="121"/>
      <c r="D34" s="122">
        <v>1000000</v>
      </c>
      <c r="E34" s="26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1000000</v>
      </c>
      <c r="X34" s="26">
        <v>-1000000</v>
      </c>
      <c r="Y34" s="106">
        <v>-100</v>
      </c>
      <c r="Z34" s="28">
        <v>1000000</v>
      </c>
    </row>
    <row r="35" spans="1:26" ht="13.5">
      <c r="A35" s="213" t="s">
        <v>52</v>
      </c>
      <c r="B35" s="102"/>
      <c r="C35" s="121"/>
      <c r="D35" s="122">
        <v>650500</v>
      </c>
      <c r="E35" s="26">
        <v>650500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650500</v>
      </c>
      <c r="X35" s="26">
        <v>-650500</v>
      </c>
      <c r="Y35" s="106">
        <v>-100</v>
      </c>
      <c r="Z35" s="28">
        <v>650500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37001988</v>
      </c>
      <c r="E36" s="196">
        <f t="shared" si="6"/>
        <v>37001988</v>
      </c>
      <c r="F36" s="196">
        <f t="shared" si="6"/>
        <v>1742843</v>
      </c>
      <c r="G36" s="196">
        <f t="shared" si="6"/>
        <v>2248645</v>
      </c>
      <c r="H36" s="196">
        <f t="shared" si="6"/>
        <v>1591452</v>
      </c>
      <c r="I36" s="196">
        <f t="shared" si="6"/>
        <v>5582940</v>
      </c>
      <c r="J36" s="196">
        <f t="shared" si="6"/>
        <v>802628</v>
      </c>
      <c r="K36" s="196">
        <f t="shared" si="6"/>
        <v>4168075</v>
      </c>
      <c r="L36" s="196">
        <f t="shared" si="6"/>
        <v>446942</v>
      </c>
      <c r="M36" s="196">
        <f t="shared" si="6"/>
        <v>5417645</v>
      </c>
      <c r="N36" s="196">
        <f t="shared" si="6"/>
        <v>188664</v>
      </c>
      <c r="O36" s="196">
        <f t="shared" si="6"/>
        <v>2422770</v>
      </c>
      <c r="P36" s="196">
        <f t="shared" si="6"/>
        <v>8539513</v>
      </c>
      <c r="Q36" s="196">
        <f t="shared" si="6"/>
        <v>11150947</v>
      </c>
      <c r="R36" s="196">
        <f t="shared" si="6"/>
        <v>3614315</v>
      </c>
      <c r="S36" s="196">
        <f t="shared" si="6"/>
        <v>8233321</v>
      </c>
      <c r="T36" s="196">
        <f t="shared" si="6"/>
        <v>0</v>
      </c>
      <c r="U36" s="196">
        <f t="shared" si="6"/>
        <v>11847636</v>
      </c>
      <c r="V36" s="196">
        <f t="shared" si="6"/>
        <v>33999168</v>
      </c>
      <c r="W36" s="196">
        <f t="shared" si="6"/>
        <v>37001988</v>
      </c>
      <c r="X36" s="196">
        <f t="shared" si="6"/>
        <v>-3002820</v>
      </c>
      <c r="Y36" s="197">
        <f>+IF(W36&lt;&gt;0,+(X36/W36)*100,0)</f>
        <v>-8.115293697192701</v>
      </c>
      <c r="Z36" s="215">
        <f>SUM(Z32:Z35)</f>
        <v>37001988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-4286274</v>
      </c>
      <c r="D6" s="25">
        <v>200000</v>
      </c>
      <c r="E6" s="26">
        <v>200000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200000</v>
      </c>
      <c r="X6" s="26">
        <v>-200000</v>
      </c>
      <c r="Y6" s="106">
        <v>-100</v>
      </c>
      <c r="Z6" s="28">
        <v>200000</v>
      </c>
    </row>
    <row r="7" spans="1:26" ht="13.5">
      <c r="A7" s="225" t="s">
        <v>146</v>
      </c>
      <c r="B7" s="158" t="s">
        <v>71</v>
      </c>
      <c r="C7" s="121"/>
      <c r="D7" s="25">
        <v>6535000</v>
      </c>
      <c r="E7" s="26">
        <v>6535000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6535000</v>
      </c>
      <c r="X7" s="26">
        <v>-6535000</v>
      </c>
      <c r="Y7" s="106">
        <v>-100</v>
      </c>
      <c r="Z7" s="28">
        <v>6535000</v>
      </c>
    </row>
    <row r="8" spans="1:26" ht="13.5">
      <c r="A8" s="225" t="s">
        <v>147</v>
      </c>
      <c r="B8" s="158" t="s">
        <v>71</v>
      </c>
      <c r="C8" s="121">
        <v>26901738</v>
      </c>
      <c r="D8" s="25">
        <v>64800000</v>
      </c>
      <c r="E8" s="26">
        <v>64800000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64800000</v>
      </c>
      <c r="X8" s="26">
        <v>-64800000</v>
      </c>
      <c r="Y8" s="106">
        <v>-100</v>
      </c>
      <c r="Z8" s="28">
        <v>64800000</v>
      </c>
    </row>
    <row r="9" spans="1:26" ht="13.5">
      <c r="A9" s="225" t="s">
        <v>148</v>
      </c>
      <c r="B9" s="158"/>
      <c r="C9" s="121">
        <v>1723486</v>
      </c>
      <c r="D9" s="25">
        <v>1150000</v>
      </c>
      <c r="E9" s="26">
        <v>1150000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1150000</v>
      </c>
      <c r="X9" s="26">
        <v>-1150000</v>
      </c>
      <c r="Y9" s="106">
        <v>-100</v>
      </c>
      <c r="Z9" s="28">
        <v>1150000</v>
      </c>
    </row>
    <row r="10" spans="1:26" ht="13.5">
      <c r="A10" s="225" t="s">
        <v>149</v>
      </c>
      <c r="B10" s="158"/>
      <c r="C10" s="121"/>
      <c r="D10" s="25">
        <v>1500000</v>
      </c>
      <c r="E10" s="26">
        <v>1500000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1500000</v>
      </c>
      <c r="X10" s="125">
        <v>-1500000</v>
      </c>
      <c r="Y10" s="107">
        <v>-100</v>
      </c>
      <c r="Z10" s="200">
        <v>1500000</v>
      </c>
    </row>
    <row r="11" spans="1:26" ht="13.5">
      <c r="A11" s="225" t="s">
        <v>150</v>
      </c>
      <c r="B11" s="158" t="s">
        <v>95</v>
      </c>
      <c r="C11" s="121">
        <v>531295</v>
      </c>
      <c r="D11" s="25">
        <v>500000</v>
      </c>
      <c r="E11" s="26">
        <v>500000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500000</v>
      </c>
      <c r="X11" s="26">
        <v>-500000</v>
      </c>
      <c r="Y11" s="106">
        <v>-100</v>
      </c>
      <c r="Z11" s="28">
        <v>500000</v>
      </c>
    </row>
    <row r="12" spans="1:26" ht="13.5">
      <c r="A12" s="226" t="s">
        <v>55</v>
      </c>
      <c r="B12" s="227"/>
      <c r="C12" s="138">
        <f aca="true" t="shared" si="0" ref="C12:X12">SUM(C6:C11)</f>
        <v>24870245</v>
      </c>
      <c r="D12" s="38">
        <f t="shared" si="0"/>
        <v>74685000</v>
      </c>
      <c r="E12" s="39">
        <f t="shared" si="0"/>
        <v>74685000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74685000</v>
      </c>
      <c r="X12" s="39">
        <f t="shared" si="0"/>
        <v>-74685000</v>
      </c>
      <c r="Y12" s="140">
        <f>+IF(W12&lt;&gt;0,+(X12/W12)*100,0)</f>
        <v>-100</v>
      </c>
      <c r="Z12" s="40">
        <f>SUM(Z6:Z11)</f>
        <v>74685000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>
        <v>200000</v>
      </c>
      <c r="E15" s="26">
        <v>200000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v>200000</v>
      </c>
      <c r="X15" s="26">
        <v>-200000</v>
      </c>
      <c r="Y15" s="106">
        <v>-100</v>
      </c>
      <c r="Z15" s="28">
        <v>200000</v>
      </c>
    </row>
    <row r="16" spans="1:26" ht="13.5">
      <c r="A16" s="225" t="s">
        <v>153</v>
      </c>
      <c r="B16" s="158"/>
      <c r="C16" s="121">
        <v>58989187</v>
      </c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57327362</v>
      </c>
      <c r="D17" s="25">
        <v>5000000</v>
      </c>
      <c r="E17" s="26">
        <v>5000000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5000000</v>
      </c>
      <c r="X17" s="26">
        <v>-5000000</v>
      </c>
      <c r="Y17" s="106">
        <v>-100</v>
      </c>
      <c r="Z17" s="28">
        <v>5000000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147045000</v>
      </c>
      <c r="E19" s="26">
        <v>147045000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147045000</v>
      </c>
      <c r="X19" s="26">
        <v>-147045000</v>
      </c>
      <c r="Y19" s="106">
        <v>-100</v>
      </c>
      <c r="Z19" s="28">
        <v>147045000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262979</v>
      </c>
      <c r="D22" s="25">
        <v>250000</v>
      </c>
      <c r="E22" s="26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250000</v>
      </c>
      <c r="X22" s="26">
        <v>-250000</v>
      </c>
      <c r="Y22" s="106">
        <v>-100</v>
      </c>
      <c r="Z22" s="28">
        <v>250000</v>
      </c>
    </row>
    <row r="23" spans="1:26" ht="13.5">
      <c r="A23" s="225" t="s">
        <v>160</v>
      </c>
      <c r="B23" s="158"/>
      <c r="C23" s="121"/>
      <c r="D23" s="25">
        <v>1350000</v>
      </c>
      <c r="E23" s="26">
        <v>1350000</v>
      </c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>
        <v>1350000</v>
      </c>
      <c r="X23" s="125">
        <v>-1350000</v>
      </c>
      <c r="Y23" s="107">
        <v>-100</v>
      </c>
      <c r="Z23" s="200">
        <v>1350000</v>
      </c>
    </row>
    <row r="24" spans="1:26" ht="13.5">
      <c r="A24" s="226" t="s">
        <v>56</v>
      </c>
      <c r="B24" s="229"/>
      <c r="C24" s="138">
        <f aca="true" t="shared" si="1" ref="C24:X24">SUM(C15:C23)</f>
        <v>116579528</v>
      </c>
      <c r="D24" s="42">
        <f t="shared" si="1"/>
        <v>153845000</v>
      </c>
      <c r="E24" s="43">
        <f t="shared" si="1"/>
        <v>153845000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153845000</v>
      </c>
      <c r="X24" s="43">
        <f t="shared" si="1"/>
        <v>-153845000</v>
      </c>
      <c r="Y24" s="188">
        <f>+IF(W24&lt;&gt;0,+(X24/W24)*100,0)</f>
        <v>-100</v>
      </c>
      <c r="Z24" s="45">
        <f>SUM(Z15:Z23)</f>
        <v>153845000</v>
      </c>
    </row>
    <row r="25" spans="1:26" ht="13.5">
      <c r="A25" s="226" t="s">
        <v>161</v>
      </c>
      <c r="B25" s="227"/>
      <c r="C25" s="138">
        <f aca="true" t="shared" si="2" ref="C25:X25">+C12+C24</f>
        <v>141449773</v>
      </c>
      <c r="D25" s="38">
        <f t="shared" si="2"/>
        <v>228530000</v>
      </c>
      <c r="E25" s="39">
        <f t="shared" si="2"/>
        <v>228530000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228530000</v>
      </c>
      <c r="X25" s="39">
        <f t="shared" si="2"/>
        <v>-228530000</v>
      </c>
      <c r="Y25" s="140">
        <f>+IF(W25&lt;&gt;0,+(X25/W25)*100,0)</f>
        <v>-100</v>
      </c>
      <c r="Z25" s="40">
        <f>+Z12+Z24</f>
        <v>228530000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5701948</v>
      </c>
      <c r="D29" s="25">
        <v>2300000</v>
      </c>
      <c r="E29" s="26">
        <v>2300000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2300000</v>
      </c>
      <c r="X29" s="26">
        <v>-2300000</v>
      </c>
      <c r="Y29" s="106">
        <v>-100</v>
      </c>
      <c r="Z29" s="28">
        <v>2300000</v>
      </c>
    </row>
    <row r="30" spans="1:26" ht="13.5">
      <c r="A30" s="225" t="s">
        <v>51</v>
      </c>
      <c r="B30" s="158" t="s">
        <v>93</v>
      </c>
      <c r="C30" s="121"/>
      <c r="D30" s="25">
        <v>1375000</v>
      </c>
      <c r="E30" s="26">
        <v>1375000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1375000</v>
      </c>
      <c r="X30" s="26">
        <v>-1375000</v>
      </c>
      <c r="Y30" s="106">
        <v>-100</v>
      </c>
      <c r="Z30" s="28">
        <v>1375000</v>
      </c>
    </row>
    <row r="31" spans="1:26" ht="13.5">
      <c r="A31" s="225" t="s">
        <v>165</v>
      </c>
      <c r="B31" s="158"/>
      <c r="C31" s="121">
        <v>440034</v>
      </c>
      <c r="D31" s="25">
        <v>320000</v>
      </c>
      <c r="E31" s="26">
        <v>320000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320000</v>
      </c>
      <c r="X31" s="26">
        <v>-320000</v>
      </c>
      <c r="Y31" s="106">
        <v>-100</v>
      </c>
      <c r="Z31" s="28">
        <v>320000</v>
      </c>
    </row>
    <row r="32" spans="1:26" ht="13.5">
      <c r="A32" s="225" t="s">
        <v>166</v>
      </c>
      <c r="B32" s="158" t="s">
        <v>93</v>
      </c>
      <c r="C32" s="121">
        <v>30448880</v>
      </c>
      <c r="D32" s="25">
        <v>8625000</v>
      </c>
      <c r="E32" s="26">
        <v>8625000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8625000</v>
      </c>
      <c r="X32" s="26">
        <v>-8625000</v>
      </c>
      <c r="Y32" s="106">
        <v>-100</v>
      </c>
      <c r="Z32" s="28">
        <v>8625000</v>
      </c>
    </row>
    <row r="33" spans="1:26" ht="13.5">
      <c r="A33" s="225" t="s">
        <v>167</v>
      </c>
      <c r="B33" s="158"/>
      <c r="C33" s="121">
        <v>1206816</v>
      </c>
      <c r="D33" s="25">
        <v>3500000</v>
      </c>
      <c r="E33" s="26">
        <v>3500000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3500000</v>
      </c>
      <c r="X33" s="26">
        <v>-3500000</v>
      </c>
      <c r="Y33" s="106">
        <v>-100</v>
      </c>
      <c r="Z33" s="28">
        <v>3500000</v>
      </c>
    </row>
    <row r="34" spans="1:26" ht="13.5">
      <c r="A34" s="226" t="s">
        <v>57</v>
      </c>
      <c r="B34" s="227"/>
      <c r="C34" s="138">
        <f aca="true" t="shared" si="3" ref="C34:X34">SUM(C29:C33)</f>
        <v>37797678</v>
      </c>
      <c r="D34" s="38">
        <f t="shared" si="3"/>
        <v>16120000</v>
      </c>
      <c r="E34" s="39">
        <f t="shared" si="3"/>
        <v>16120000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16120000</v>
      </c>
      <c r="X34" s="39">
        <f t="shared" si="3"/>
        <v>-16120000</v>
      </c>
      <c r="Y34" s="140">
        <f>+IF(W34&lt;&gt;0,+(X34/W34)*100,0)</f>
        <v>-100</v>
      </c>
      <c r="Z34" s="40">
        <f>SUM(Z29:Z33)</f>
        <v>16120000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2739930</v>
      </c>
      <c r="D37" s="25">
        <v>8045000</v>
      </c>
      <c r="E37" s="26">
        <v>8045000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8045000</v>
      </c>
      <c r="X37" s="26">
        <v>-8045000</v>
      </c>
      <c r="Y37" s="106">
        <v>-100</v>
      </c>
      <c r="Z37" s="28">
        <v>8045000</v>
      </c>
    </row>
    <row r="38" spans="1:26" ht="13.5">
      <c r="A38" s="225" t="s">
        <v>167</v>
      </c>
      <c r="B38" s="158"/>
      <c r="C38" s="121">
        <v>650</v>
      </c>
      <c r="D38" s="25">
        <v>129000</v>
      </c>
      <c r="E38" s="26">
        <v>129000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129000</v>
      </c>
      <c r="X38" s="26">
        <v>-129000</v>
      </c>
      <c r="Y38" s="106">
        <v>-100</v>
      </c>
      <c r="Z38" s="28">
        <v>129000</v>
      </c>
    </row>
    <row r="39" spans="1:26" ht="13.5">
      <c r="A39" s="226" t="s">
        <v>58</v>
      </c>
      <c r="B39" s="229"/>
      <c r="C39" s="138">
        <f aca="true" t="shared" si="4" ref="C39:X39">SUM(C37:C38)</f>
        <v>2740580</v>
      </c>
      <c r="D39" s="42">
        <f t="shared" si="4"/>
        <v>8174000</v>
      </c>
      <c r="E39" s="43">
        <f t="shared" si="4"/>
        <v>8174000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8174000</v>
      </c>
      <c r="X39" s="43">
        <f t="shared" si="4"/>
        <v>-8174000</v>
      </c>
      <c r="Y39" s="188">
        <f>+IF(W39&lt;&gt;0,+(X39/W39)*100,0)</f>
        <v>-100</v>
      </c>
      <c r="Z39" s="45">
        <f>SUM(Z37:Z38)</f>
        <v>8174000</v>
      </c>
    </row>
    <row r="40" spans="1:26" ht="13.5">
      <c r="A40" s="226" t="s">
        <v>169</v>
      </c>
      <c r="B40" s="227"/>
      <c r="C40" s="138">
        <f aca="true" t="shared" si="5" ref="C40:X40">+C34+C39</f>
        <v>40538258</v>
      </c>
      <c r="D40" s="38">
        <f t="shared" si="5"/>
        <v>24294000</v>
      </c>
      <c r="E40" s="39">
        <f t="shared" si="5"/>
        <v>24294000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24294000</v>
      </c>
      <c r="X40" s="39">
        <f t="shared" si="5"/>
        <v>-24294000</v>
      </c>
      <c r="Y40" s="140">
        <f>+IF(W40&lt;&gt;0,+(X40/W40)*100,0)</f>
        <v>-100</v>
      </c>
      <c r="Z40" s="40">
        <f>+Z34+Z39</f>
        <v>24294000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100911515</v>
      </c>
      <c r="D42" s="234">
        <f t="shared" si="6"/>
        <v>204236000</v>
      </c>
      <c r="E42" s="235">
        <f t="shared" si="6"/>
        <v>204236000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204236000</v>
      </c>
      <c r="X42" s="235">
        <f t="shared" si="6"/>
        <v>-204236000</v>
      </c>
      <c r="Y42" s="236">
        <f>+IF(W42&lt;&gt;0,+(X42/W42)*100,0)</f>
        <v>-100</v>
      </c>
      <c r="Z42" s="237">
        <f>+Z25-Z40</f>
        <v>204236000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100911515</v>
      </c>
      <c r="D45" s="25">
        <v>-3500000</v>
      </c>
      <c r="E45" s="26">
        <v>-3500000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-3500000</v>
      </c>
      <c r="X45" s="26">
        <v>3500000</v>
      </c>
      <c r="Y45" s="105">
        <v>-100</v>
      </c>
      <c r="Z45" s="28">
        <v>-3500000</v>
      </c>
    </row>
    <row r="46" spans="1:26" ht="13.5">
      <c r="A46" s="225" t="s">
        <v>173</v>
      </c>
      <c r="B46" s="158" t="s">
        <v>93</v>
      </c>
      <c r="C46" s="121"/>
      <c r="D46" s="25">
        <v>12750000</v>
      </c>
      <c r="E46" s="26">
        <v>12750000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12750000</v>
      </c>
      <c r="X46" s="26">
        <v>-12750000</v>
      </c>
      <c r="Y46" s="105">
        <v>-100</v>
      </c>
      <c r="Z46" s="28">
        <v>12750000</v>
      </c>
    </row>
    <row r="47" spans="1:26" ht="13.5">
      <c r="A47" s="225" t="s">
        <v>174</v>
      </c>
      <c r="B47" s="158"/>
      <c r="C47" s="121"/>
      <c r="D47" s="25">
        <v>194986000</v>
      </c>
      <c r="E47" s="26">
        <v>194986000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v>194986000</v>
      </c>
      <c r="X47" s="26">
        <v>-194986000</v>
      </c>
      <c r="Y47" s="105">
        <v>-100</v>
      </c>
      <c r="Z47" s="28">
        <v>194986000</v>
      </c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100911515</v>
      </c>
      <c r="D48" s="240">
        <f t="shared" si="7"/>
        <v>204236000</v>
      </c>
      <c r="E48" s="195">
        <f t="shared" si="7"/>
        <v>204236000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204236000</v>
      </c>
      <c r="X48" s="195">
        <f t="shared" si="7"/>
        <v>-204236000</v>
      </c>
      <c r="Y48" s="241">
        <f>+IF(W48&lt;&gt;0,+(X48/W48)*100,0)</f>
        <v>-100</v>
      </c>
      <c r="Z48" s="208">
        <f>SUM(Z45:Z47)</f>
        <v>204236000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38564726</v>
      </c>
      <c r="D6" s="25">
        <v>68437149</v>
      </c>
      <c r="E6" s="26">
        <v>68437149</v>
      </c>
      <c r="F6" s="26">
        <v>6839046</v>
      </c>
      <c r="G6" s="26">
        <v>2974112</v>
      </c>
      <c r="H6" s="26">
        <v>7850945</v>
      </c>
      <c r="I6" s="26">
        <v>17664103</v>
      </c>
      <c r="J6" s="26">
        <v>3866428</v>
      </c>
      <c r="K6" s="26">
        <v>3625543</v>
      </c>
      <c r="L6" s="26">
        <v>1685438</v>
      </c>
      <c r="M6" s="26">
        <v>9177409</v>
      </c>
      <c r="N6" s="26">
        <v>4355298</v>
      </c>
      <c r="O6" s="26">
        <v>7750477</v>
      </c>
      <c r="P6" s="26"/>
      <c r="Q6" s="26">
        <v>12105775</v>
      </c>
      <c r="R6" s="26">
        <v>8270721</v>
      </c>
      <c r="S6" s="26">
        <v>8117889</v>
      </c>
      <c r="T6" s="26"/>
      <c r="U6" s="26">
        <v>16388610</v>
      </c>
      <c r="V6" s="26">
        <v>55335897</v>
      </c>
      <c r="W6" s="26">
        <v>68437149</v>
      </c>
      <c r="X6" s="26">
        <v>-13101252</v>
      </c>
      <c r="Y6" s="106">
        <v>-19.14</v>
      </c>
      <c r="Z6" s="28">
        <v>68437149</v>
      </c>
    </row>
    <row r="7" spans="1:26" ht="13.5">
      <c r="A7" s="225" t="s">
        <v>180</v>
      </c>
      <c r="B7" s="158" t="s">
        <v>71</v>
      </c>
      <c r="C7" s="121">
        <v>93658768</v>
      </c>
      <c r="D7" s="25">
        <v>81972</v>
      </c>
      <c r="E7" s="26">
        <v>81972</v>
      </c>
      <c r="F7" s="26">
        <v>23725080</v>
      </c>
      <c r="G7" s="26">
        <v>1895470</v>
      </c>
      <c r="H7" s="26">
        <v>1605857</v>
      </c>
      <c r="I7" s="26">
        <v>27226407</v>
      </c>
      <c r="J7" s="26">
        <v>7503913</v>
      </c>
      <c r="K7" s="26">
        <v>2031133</v>
      </c>
      <c r="L7" s="26">
        <v>2473625</v>
      </c>
      <c r="M7" s="26">
        <v>12008671</v>
      </c>
      <c r="N7" s="26"/>
      <c r="O7" s="26">
        <v>558151</v>
      </c>
      <c r="P7" s="26"/>
      <c r="Q7" s="26">
        <v>558151</v>
      </c>
      <c r="R7" s="26">
        <v>1680000</v>
      </c>
      <c r="S7" s="26">
        <v>3333755</v>
      </c>
      <c r="T7" s="26"/>
      <c r="U7" s="26">
        <v>5013755</v>
      </c>
      <c r="V7" s="26">
        <v>44806984</v>
      </c>
      <c r="W7" s="26">
        <v>81972</v>
      </c>
      <c r="X7" s="26">
        <v>44725012</v>
      </c>
      <c r="Y7" s="106">
        <v>54561.33</v>
      </c>
      <c r="Z7" s="28">
        <v>81972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>
        <v>226050</v>
      </c>
      <c r="E9" s="26">
        <v>226050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226050</v>
      </c>
      <c r="X9" s="26">
        <v>-226050</v>
      </c>
      <c r="Y9" s="106">
        <v>-100</v>
      </c>
      <c r="Z9" s="28">
        <v>226050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-26537322</v>
      </c>
      <c r="D12" s="25">
        <v>-18806193</v>
      </c>
      <c r="E12" s="26">
        <v>-18806193</v>
      </c>
      <c r="F12" s="26">
        <v>-2540526</v>
      </c>
      <c r="G12" s="26">
        <v>-2550673</v>
      </c>
      <c r="H12" s="26">
        <v>-2426544</v>
      </c>
      <c r="I12" s="26">
        <v>-7517743</v>
      </c>
      <c r="J12" s="26">
        <v>-2655265</v>
      </c>
      <c r="K12" s="26">
        <v>-2678470</v>
      </c>
      <c r="L12" s="26">
        <v>-314490</v>
      </c>
      <c r="M12" s="26">
        <v>-5648225</v>
      </c>
      <c r="N12" s="26">
        <v>-3120560</v>
      </c>
      <c r="O12" s="26">
        <v>-2838492</v>
      </c>
      <c r="P12" s="26"/>
      <c r="Q12" s="26">
        <v>-5959052</v>
      </c>
      <c r="R12" s="26">
        <v>-3632778</v>
      </c>
      <c r="S12" s="26">
        <v>-3804124</v>
      </c>
      <c r="T12" s="26"/>
      <c r="U12" s="26">
        <v>-7436902</v>
      </c>
      <c r="V12" s="26">
        <v>-26561922</v>
      </c>
      <c r="W12" s="26">
        <v>-18806193</v>
      </c>
      <c r="X12" s="26">
        <v>-7755729</v>
      </c>
      <c r="Y12" s="106">
        <v>41.24</v>
      </c>
      <c r="Z12" s="28">
        <v>-18806193</v>
      </c>
    </row>
    <row r="13" spans="1:26" ht="13.5">
      <c r="A13" s="225" t="s">
        <v>39</v>
      </c>
      <c r="B13" s="158"/>
      <c r="C13" s="121">
        <v>-58098469</v>
      </c>
      <c r="D13" s="25"/>
      <c r="E13" s="26"/>
      <c r="F13" s="26">
        <v>-8080255</v>
      </c>
      <c r="G13" s="26">
        <v>-4331515</v>
      </c>
      <c r="H13" s="26">
        <v>-2670997</v>
      </c>
      <c r="I13" s="26">
        <v>-15082767</v>
      </c>
      <c r="J13" s="26">
        <v>-3750594</v>
      </c>
      <c r="K13" s="26">
        <v>-1140799</v>
      </c>
      <c r="L13" s="26">
        <v>-4735116</v>
      </c>
      <c r="M13" s="26">
        <v>-9626509</v>
      </c>
      <c r="N13" s="26">
        <v>-3674697</v>
      </c>
      <c r="O13" s="26">
        <v>-1948649</v>
      </c>
      <c r="P13" s="26"/>
      <c r="Q13" s="26">
        <v>-5623346</v>
      </c>
      <c r="R13" s="26">
        <v>-3317009</v>
      </c>
      <c r="S13" s="26">
        <v>-6666378</v>
      </c>
      <c r="T13" s="26"/>
      <c r="U13" s="26">
        <v>-9983387</v>
      </c>
      <c r="V13" s="26">
        <v>-40316009</v>
      </c>
      <c r="W13" s="26"/>
      <c r="X13" s="26">
        <v>-40316009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47587703</v>
      </c>
      <c r="D15" s="38">
        <f t="shared" si="0"/>
        <v>49938978</v>
      </c>
      <c r="E15" s="39">
        <f t="shared" si="0"/>
        <v>49938978</v>
      </c>
      <c r="F15" s="39">
        <f t="shared" si="0"/>
        <v>19943345</v>
      </c>
      <c r="G15" s="39">
        <f t="shared" si="0"/>
        <v>-2012606</v>
      </c>
      <c r="H15" s="39">
        <f t="shared" si="0"/>
        <v>4359261</v>
      </c>
      <c r="I15" s="39">
        <f t="shared" si="0"/>
        <v>22290000</v>
      </c>
      <c r="J15" s="39">
        <f t="shared" si="0"/>
        <v>4964482</v>
      </c>
      <c r="K15" s="39">
        <f t="shared" si="0"/>
        <v>1837407</v>
      </c>
      <c r="L15" s="39">
        <f t="shared" si="0"/>
        <v>-890543</v>
      </c>
      <c r="M15" s="39">
        <f t="shared" si="0"/>
        <v>5911346</v>
      </c>
      <c r="N15" s="39">
        <f t="shared" si="0"/>
        <v>-2439959</v>
      </c>
      <c r="O15" s="39">
        <f t="shared" si="0"/>
        <v>3521487</v>
      </c>
      <c r="P15" s="39">
        <f t="shared" si="0"/>
        <v>0</v>
      </c>
      <c r="Q15" s="39">
        <f t="shared" si="0"/>
        <v>1081528</v>
      </c>
      <c r="R15" s="39">
        <f t="shared" si="0"/>
        <v>3000934</v>
      </c>
      <c r="S15" s="39">
        <f t="shared" si="0"/>
        <v>981142</v>
      </c>
      <c r="T15" s="39">
        <f t="shared" si="0"/>
        <v>0</v>
      </c>
      <c r="U15" s="39">
        <f t="shared" si="0"/>
        <v>3982076</v>
      </c>
      <c r="V15" s="39">
        <f t="shared" si="0"/>
        <v>33264950</v>
      </c>
      <c r="W15" s="39">
        <f t="shared" si="0"/>
        <v>49938978</v>
      </c>
      <c r="X15" s="39">
        <f t="shared" si="0"/>
        <v>-16674028</v>
      </c>
      <c r="Y15" s="140">
        <f>+IF(W15&lt;&gt;0,+(X15/W15)*100,0)</f>
        <v>-33.38880503321474</v>
      </c>
      <c r="Z15" s="40">
        <f>SUM(Z6:Z14)</f>
        <v>49938978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>
        <v>7000000</v>
      </c>
      <c r="E19" s="26">
        <v>7000000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7000000</v>
      </c>
      <c r="X19" s="125">
        <v>-7000000</v>
      </c>
      <c r="Y19" s="107">
        <v>-100</v>
      </c>
      <c r="Z19" s="200">
        <v>7000000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-15000000</v>
      </c>
      <c r="G22" s="26"/>
      <c r="H22" s="26"/>
      <c r="I22" s="26">
        <v>-15000000</v>
      </c>
      <c r="J22" s="26"/>
      <c r="K22" s="26"/>
      <c r="L22" s="26"/>
      <c r="M22" s="26"/>
      <c r="N22" s="26">
        <v>2000000</v>
      </c>
      <c r="O22" s="26"/>
      <c r="P22" s="26"/>
      <c r="Q22" s="26">
        <v>2000000</v>
      </c>
      <c r="R22" s="26">
        <v>4474496</v>
      </c>
      <c r="S22" s="26">
        <v>4898565</v>
      </c>
      <c r="T22" s="26"/>
      <c r="U22" s="26">
        <v>9373061</v>
      </c>
      <c r="V22" s="26">
        <v>-3626939</v>
      </c>
      <c r="W22" s="26"/>
      <c r="X22" s="26">
        <v>-3626939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-48336100</v>
      </c>
      <c r="D24" s="25"/>
      <c r="E24" s="26"/>
      <c r="F24" s="26">
        <v>-1742843</v>
      </c>
      <c r="G24" s="26">
        <v>-2248645</v>
      </c>
      <c r="H24" s="26">
        <v>-1591452</v>
      </c>
      <c r="I24" s="26">
        <v>-5582940</v>
      </c>
      <c r="J24" s="26">
        <v>-802628</v>
      </c>
      <c r="K24" s="26">
        <v>-4168075</v>
      </c>
      <c r="L24" s="26">
        <v>-446942</v>
      </c>
      <c r="M24" s="26">
        <v>-5417645</v>
      </c>
      <c r="N24" s="26">
        <v>-188664</v>
      </c>
      <c r="O24" s="26">
        <v>-2422770</v>
      </c>
      <c r="P24" s="26"/>
      <c r="Q24" s="26">
        <v>-2611434</v>
      </c>
      <c r="R24" s="26">
        <v>-3614316</v>
      </c>
      <c r="S24" s="26">
        <v>-8233321</v>
      </c>
      <c r="T24" s="26"/>
      <c r="U24" s="26">
        <v>-11847637</v>
      </c>
      <c r="V24" s="26">
        <v>-25459656</v>
      </c>
      <c r="W24" s="26"/>
      <c r="X24" s="26">
        <v>-25459656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-48336100</v>
      </c>
      <c r="D25" s="38">
        <f t="shared" si="1"/>
        <v>7000000</v>
      </c>
      <c r="E25" s="39">
        <f t="shared" si="1"/>
        <v>7000000</v>
      </c>
      <c r="F25" s="39">
        <f t="shared" si="1"/>
        <v>-16742843</v>
      </c>
      <c r="G25" s="39">
        <f t="shared" si="1"/>
        <v>-2248645</v>
      </c>
      <c r="H25" s="39">
        <f t="shared" si="1"/>
        <v>-1591452</v>
      </c>
      <c r="I25" s="39">
        <f t="shared" si="1"/>
        <v>-20582940</v>
      </c>
      <c r="J25" s="39">
        <f t="shared" si="1"/>
        <v>-802628</v>
      </c>
      <c r="K25" s="39">
        <f t="shared" si="1"/>
        <v>-4168075</v>
      </c>
      <c r="L25" s="39">
        <f t="shared" si="1"/>
        <v>-446942</v>
      </c>
      <c r="M25" s="39">
        <f t="shared" si="1"/>
        <v>-5417645</v>
      </c>
      <c r="N25" s="39">
        <f t="shared" si="1"/>
        <v>1811336</v>
      </c>
      <c r="O25" s="39">
        <f t="shared" si="1"/>
        <v>-2422770</v>
      </c>
      <c r="P25" s="39">
        <f t="shared" si="1"/>
        <v>0</v>
      </c>
      <c r="Q25" s="39">
        <f t="shared" si="1"/>
        <v>-611434</v>
      </c>
      <c r="R25" s="39">
        <f t="shared" si="1"/>
        <v>860180</v>
      </c>
      <c r="S25" s="39">
        <f t="shared" si="1"/>
        <v>-3334756</v>
      </c>
      <c r="T25" s="39">
        <f t="shared" si="1"/>
        <v>0</v>
      </c>
      <c r="U25" s="39">
        <f t="shared" si="1"/>
        <v>-2474576</v>
      </c>
      <c r="V25" s="39">
        <f t="shared" si="1"/>
        <v>-29086595</v>
      </c>
      <c r="W25" s="39">
        <f t="shared" si="1"/>
        <v>7000000</v>
      </c>
      <c r="X25" s="39">
        <f t="shared" si="1"/>
        <v>-36086595</v>
      </c>
      <c r="Y25" s="140">
        <f>+IF(W25&lt;&gt;0,+(X25/W25)*100,0)</f>
        <v>-515.5227857142858</v>
      </c>
      <c r="Z25" s="40">
        <f>SUM(Z19:Z24)</f>
        <v>7000000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-1057311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-1057311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-1805708</v>
      </c>
      <c r="D36" s="65">
        <f t="shared" si="3"/>
        <v>56938978</v>
      </c>
      <c r="E36" s="66">
        <f t="shared" si="3"/>
        <v>56938978</v>
      </c>
      <c r="F36" s="66">
        <f t="shared" si="3"/>
        <v>3200502</v>
      </c>
      <c r="G36" s="66">
        <f t="shared" si="3"/>
        <v>-4261251</v>
      </c>
      <c r="H36" s="66">
        <f t="shared" si="3"/>
        <v>2767809</v>
      </c>
      <c r="I36" s="66">
        <f t="shared" si="3"/>
        <v>1707060</v>
      </c>
      <c r="J36" s="66">
        <f t="shared" si="3"/>
        <v>4161854</v>
      </c>
      <c r="K36" s="66">
        <f t="shared" si="3"/>
        <v>-2330668</v>
      </c>
      <c r="L36" s="66">
        <f t="shared" si="3"/>
        <v>-1337485</v>
      </c>
      <c r="M36" s="66">
        <f t="shared" si="3"/>
        <v>493701</v>
      </c>
      <c r="N36" s="66">
        <f t="shared" si="3"/>
        <v>-628623</v>
      </c>
      <c r="O36" s="66">
        <f t="shared" si="3"/>
        <v>1098717</v>
      </c>
      <c r="P36" s="66">
        <f t="shared" si="3"/>
        <v>0</v>
      </c>
      <c r="Q36" s="66">
        <f t="shared" si="3"/>
        <v>470094</v>
      </c>
      <c r="R36" s="66">
        <f t="shared" si="3"/>
        <v>3861114</v>
      </c>
      <c r="S36" s="66">
        <f t="shared" si="3"/>
        <v>-2353614</v>
      </c>
      <c r="T36" s="66">
        <f t="shared" si="3"/>
        <v>0</v>
      </c>
      <c r="U36" s="66">
        <f t="shared" si="3"/>
        <v>1507500</v>
      </c>
      <c r="V36" s="66">
        <f t="shared" si="3"/>
        <v>4178355</v>
      </c>
      <c r="W36" s="66">
        <f t="shared" si="3"/>
        <v>56938978</v>
      </c>
      <c r="X36" s="66">
        <f t="shared" si="3"/>
        <v>-52760623</v>
      </c>
      <c r="Y36" s="103">
        <f>+IF(W36&lt;&gt;0,+(X36/W36)*100,0)</f>
        <v>-92.66169652711365</v>
      </c>
      <c r="Z36" s="68">
        <f>+Z15+Z25+Z34</f>
        <v>56938978</v>
      </c>
    </row>
    <row r="37" spans="1:26" ht="13.5">
      <c r="A37" s="225" t="s">
        <v>201</v>
      </c>
      <c r="B37" s="158" t="s">
        <v>95</v>
      </c>
      <c r="C37" s="119">
        <v>762623</v>
      </c>
      <c r="D37" s="65"/>
      <c r="E37" s="66"/>
      <c r="F37" s="66">
        <v>-1043085</v>
      </c>
      <c r="G37" s="66">
        <v>2157417</v>
      </c>
      <c r="H37" s="66">
        <v>-2103834</v>
      </c>
      <c r="I37" s="66">
        <v>-1043085</v>
      </c>
      <c r="J37" s="66">
        <v>663975</v>
      </c>
      <c r="K37" s="66">
        <v>4825829</v>
      </c>
      <c r="L37" s="66">
        <v>2495161</v>
      </c>
      <c r="M37" s="66">
        <v>663975</v>
      </c>
      <c r="N37" s="66">
        <v>1157676</v>
      </c>
      <c r="O37" s="66">
        <v>529053</v>
      </c>
      <c r="P37" s="66">
        <v>1627770</v>
      </c>
      <c r="Q37" s="66">
        <v>1157676</v>
      </c>
      <c r="R37" s="66">
        <v>1627770</v>
      </c>
      <c r="S37" s="66">
        <v>5488884</v>
      </c>
      <c r="T37" s="66">
        <v>3135270</v>
      </c>
      <c r="U37" s="66">
        <v>1627770</v>
      </c>
      <c r="V37" s="66">
        <v>-1043085</v>
      </c>
      <c r="W37" s="66"/>
      <c r="X37" s="66">
        <v>-1043085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-1043085</v>
      </c>
      <c r="D38" s="234">
        <v>56938978</v>
      </c>
      <c r="E38" s="235">
        <v>56938978</v>
      </c>
      <c r="F38" s="235">
        <v>2157417</v>
      </c>
      <c r="G38" s="235">
        <v>-2103834</v>
      </c>
      <c r="H38" s="235">
        <v>663975</v>
      </c>
      <c r="I38" s="235">
        <v>663975</v>
      </c>
      <c r="J38" s="235">
        <v>4825829</v>
      </c>
      <c r="K38" s="235">
        <v>2495161</v>
      </c>
      <c r="L38" s="235">
        <v>1157676</v>
      </c>
      <c r="M38" s="235">
        <v>1157676</v>
      </c>
      <c r="N38" s="235">
        <v>529053</v>
      </c>
      <c r="O38" s="235">
        <v>1627770</v>
      </c>
      <c r="P38" s="235">
        <v>1627770</v>
      </c>
      <c r="Q38" s="235">
        <v>1627770</v>
      </c>
      <c r="R38" s="235">
        <v>5488884</v>
      </c>
      <c r="S38" s="235">
        <v>3135270</v>
      </c>
      <c r="T38" s="235">
        <v>3135270</v>
      </c>
      <c r="U38" s="235">
        <v>3135270</v>
      </c>
      <c r="V38" s="235">
        <v>3135270</v>
      </c>
      <c r="W38" s="235">
        <v>56938978</v>
      </c>
      <c r="X38" s="235">
        <v>-53803708</v>
      </c>
      <c r="Y38" s="236">
        <v>-94.49</v>
      </c>
      <c r="Z38" s="237">
        <v>56938978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2011-08-12T15:40:47Z</dcterms:created>
  <dcterms:modified xsi:type="dcterms:W3CDTF">2011-08-12T15:40:47Z</dcterms:modified>
  <cp:category/>
  <cp:version/>
  <cp:contentType/>
  <cp:contentStatus/>
</cp:coreProperties>
</file>