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<sst xmlns="http://schemas.openxmlformats.org/spreadsheetml/2006/main" count="497" uniqueCount="248">
  <si>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Northern Cape: Kgatelopele(NC086)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</si>
  <si>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</si>
  <si>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</si>
  <si>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</si>
  <si>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</si>
  <si>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</si>
  <si>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</si>
  <si>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</si>
  <si>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</si>
  <si>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</si>
  <si>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</si>
  <si>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</si>
  <si>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</si>
  <si>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</si>
  <si>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</si>
  <si>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</si>
  <si>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</si>
  <si>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</si>
  <si>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</si>
  <si>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</si>
  <si>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</si>
  <si>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</si>
  <si>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</si>
  <si>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</si>
  <si>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</si>
  <si>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</si>
  <si>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</si>
  <si>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</si>
  <si>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</si>
  <si>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</si>
  <si>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</si>
  <si>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</si>
  <si>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</si>
  <si>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</si>
  <si>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</si>
  <si>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</si>
  <si>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</si>
  <si>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</si>
  <si>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</si>
  <si>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</si>
  <si>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</si>
  <si>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</si>
  <si>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</si>
  <si>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</si>
  <si>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</si>
  <si>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</si>
  <si>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</si>
  <si>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</si>
  <si>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</si>
  <si>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</si>
  <si>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</si>
  <si>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</si>
  <si>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</si>
  <si>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</si>
  <si>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</si>
  <si>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</si>
  <si>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</si>
  <si>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</si>
  <si>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</si>
  <si>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</si>
  <si>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</si>
  <si>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</si>
  <si>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</si>
  <si>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</si>
  <si>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</si>
  <si>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</si>
  <si>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</si>
  <si>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</si>
  <si>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</si>
  <si>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Kgatelopele(NC086)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</si>
  <si>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</si>
  <si>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</si>
  <si>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</si>
  <si>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</si>
  <si>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</si>
  <si>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</si>
  <si>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</si>
  <si>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</si>
  <si>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</si>
  <si>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</si>
  <si>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</si>
  <si>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</si>
  <si>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</si>
  <si>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</si>
  <si>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</si>
  <si>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</si>
  <si>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</si>
  <si>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</si>
  <si>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</si>
  <si>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</si>
  <si>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</si>
  <si>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</si>
  <si>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</si>
  <si>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</si>
  <si>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</si>
  <si>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</si>
  <si>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</si>
  <si>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</si>
  <si>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</si>
  <si>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Kgatelopele(NC086)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</si>
  <si>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</si>
  <si>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</si>
  <si>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</si>
  <si>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</si>
  <si>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</si>
  <si>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</si>
  <si>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</si>
  <si>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</si>
  <si>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</si>
  <si>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</si>
  <si>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</si>
  <si>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</si>
  <si>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</si>
  <si>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</si>
  <si>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</si>
  <si>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</si>
  <si>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</si>
  <si>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</si>
  <si>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</si>
  <si>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</si>
  <si>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</si>
  <si>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</si>
  <si>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</si>
  <si>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</si>
  <si>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</si>
  <si>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</si>
  <si>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</si>
  <si>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</si>
  <si>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</si>
  <si>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</si>
  <si>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</si>
  <si>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</si>
  <si>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Northern Cape: Kgatelopele(NC086)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</si>
  <si>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</si>
  <si>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</si>
  <si>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</si>
  <si>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</si>
  <si>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</si>
  <si>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</si>
  <si>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</si>
  <si>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</si>
  <si>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</si>
  <si>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Northern Cape: Kgatelopele(NC086)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</si>
  <si>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</si>
  <si>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</si>
  <si>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</si>
  <si>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</si>
  <si>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</si>
  <si>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</si>
  <si>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</si>
  <si>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</si>
  <si>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</si>
  <si>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</si>
  <si>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</si>
  <si>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</si>
  <si>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</si>
  <si>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</si>
  <si>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</si>
  <si>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</si>
  <si>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</si>
  <si>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</si>
  <si>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</si>
  <si>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</si>
  <si>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</si>
  <si>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</si>
  <si>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</si>
  <si>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</si>
  <si>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</si>
  <si>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</si>
  <si>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</si>
  <si>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</si>
  <si>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</si>
  <si>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</si>
  <si>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</si>
  <si>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</si>
  <si>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</si>
  <si>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Kgatelopele(NC086)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</si>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</sst>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7955765</v>
      </c>
      <c r="C5" s="25">
        <v>0</v>
      </c>
      <c r="D5" s="26">
        <v>0</v>
      </c>
      <c r="E5" s="26">
        <v>0</v>
      </c>
      <c r="F5" s="26">
        <v>5019929</v>
      </c>
      <c r="G5" s="26">
        <v>0</v>
      </c>
      <c r="H5" s="26">
        <v>5019929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5019929</v>
      </c>
      <c r="V5" s="26">
        <v>0</v>
      </c>
      <c r="W5" s="26">
        <v>5019929</v>
      </c>
      <c r="X5" s="27">
        <v>0</v>
      </c>
      <c r="Y5" s="28">
        <v>0</v>
      </c>
    </row>
    <row r="6" spans="1:25" ht="13.5">
      <c r="A6" s="24" t="s">
        <v>31</v>
      </c>
      <c r="B6" s="2">
        <v>16007400</v>
      </c>
      <c r="C6" s="25">
        <v>19179834</v>
      </c>
      <c r="D6" s="26">
        <v>19179834</v>
      </c>
      <c r="E6" s="26">
        <v>1204182</v>
      </c>
      <c r="F6" s="26">
        <v>1484426</v>
      </c>
      <c r="G6" s="26">
        <v>6416866</v>
      </c>
      <c r="H6" s="26">
        <v>9105474</v>
      </c>
      <c r="I6" s="26">
        <v>1295750</v>
      </c>
      <c r="J6" s="26">
        <v>2920968</v>
      </c>
      <c r="K6" s="26">
        <v>2444375</v>
      </c>
      <c r="L6" s="26">
        <v>6661093</v>
      </c>
      <c r="M6" s="26">
        <v>1650721</v>
      </c>
      <c r="N6" s="26">
        <v>1213809</v>
      </c>
      <c r="O6" s="26">
        <v>1316250</v>
      </c>
      <c r="P6" s="26">
        <v>4180780</v>
      </c>
      <c r="Q6" s="26">
        <v>1666349</v>
      </c>
      <c r="R6" s="26">
        <v>1214801</v>
      </c>
      <c r="S6" s="26">
        <v>1693127</v>
      </c>
      <c r="T6" s="26">
        <v>4574277</v>
      </c>
      <c r="U6" s="26">
        <v>24521624</v>
      </c>
      <c r="V6" s="26">
        <v>19179834</v>
      </c>
      <c r="W6" s="26">
        <v>5341790</v>
      </c>
      <c r="X6" s="27">
        <v>27.85</v>
      </c>
      <c r="Y6" s="28">
        <v>19179834</v>
      </c>
    </row>
    <row r="7" spans="1:25" ht="13.5">
      <c r="A7" s="24" t="s">
        <v>32</v>
      </c>
      <c r="B7" s="2">
        <v>168502</v>
      </c>
      <c r="C7" s="25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15644</v>
      </c>
      <c r="O7" s="26">
        <v>0</v>
      </c>
      <c r="P7" s="26">
        <v>15644</v>
      </c>
      <c r="Q7" s="26">
        <v>0</v>
      </c>
      <c r="R7" s="26">
        <v>0</v>
      </c>
      <c r="S7" s="26">
        <v>0</v>
      </c>
      <c r="T7" s="26">
        <v>0</v>
      </c>
      <c r="U7" s="26">
        <v>15644</v>
      </c>
      <c r="V7" s="26">
        <v>0</v>
      </c>
      <c r="W7" s="26">
        <v>15644</v>
      </c>
      <c r="X7" s="27">
        <v>0</v>
      </c>
      <c r="Y7" s="28">
        <v>0</v>
      </c>
    </row>
    <row r="8" spans="1:25" ht="13.5">
      <c r="A8" s="24" t="s">
        <v>33</v>
      </c>
      <c r="B8" s="2">
        <v>0</v>
      </c>
      <c r="C8" s="25">
        <v>0</v>
      </c>
      <c r="D8" s="26">
        <v>0</v>
      </c>
      <c r="E8" s="26">
        <v>6887618</v>
      </c>
      <c r="F8" s="26">
        <v>0</v>
      </c>
      <c r="G8" s="26">
        <v>0</v>
      </c>
      <c r="H8" s="26">
        <v>6887618</v>
      </c>
      <c r="I8" s="26">
        <v>0</v>
      </c>
      <c r="J8" s="26">
        <v>3864000</v>
      </c>
      <c r="K8" s="26">
        <v>0</v>
      </c>
      <c r="L8" s="26">
        <v>3864000</v>
      </c>
      <c r="M8" s="26">
        <v>0</v>
      </c>
      <c r="N8" s="26">
        <v>0</v>
      </c>
      <c r="O8" s="26">
        <v>0</v>
      </c>
      <c r="P8" s="26">
        <v>0</v>
      </c>
      <c r="Q8" s="26">
        <v>2897818</v>
      </c>
      <c r="R8" s="26">
        <v>0</v>
      </c>
      <c r="S8" s="26">
        <v>0</v>
      </c>
      <c r="T8" s="26">
        <v>2897818</v>
      </c>
      <c r="U8" s="26">
        <v>13649436</v>
      </c>
      <c r="V8" s="26">
        <v>0</v>
      </c>
      <c r="W8" s="26">
        <v>13649436</v>
      </c>
      <c r="X8" s="27">
        <v>0</v>
      </c>
      <c r="Y8" s="28">
        <v>0</v>
      </c>
    </row>
    <row r="9" spans="1:25" ht="13.5">
      <c r="A9" s="24" t="s">
        <v>34</v>
      </c>
      <c r="B9" s="2">
        <v>3555019</v>
      </c>
      <c r="C9" s="25">
        <v>25939666</v>
      </c>
      <c r="D9" s="26">
        <v>25939666</v>
      </c>
      <c r="E9" s="26">
        <v>57921</v>
      </c>
      <c r="F9" s="26">
        <v>765324</v>
      </c>
      <c r="G9" s="26">
        <v>4185</v>
      </c>
      <c r="H9" s="26">
        <v>827430</v>
      </c>
      <c r="I9" s="26">
        <v>25626</v>
      </c>
      <c r="J9" s="26">
        <v>4775</v>
      </c>
      <c r="K9" s="26">
        <v>854739</v>
      </c>
      <c r="L9" s="26">
        <v>885140</v>
      </c>
      <c r="M9" s="26">
        <v>12573</v>
      </c>
      <c r="N9" s="26">
        <v>363273</v>
      </c>
      <c r="O9" s="26">
        <v>436364</v>
      </c>
      <c r="P9" s="26">
        <v>812210</v>
      </c>
      <c r="Q9" s="26">
        <v>297572</v>
      </c>
      <c r="R9" s="26">
        <v>506888</v>
      </c>
      <c r="S9" s="26">
        <v>461070</v>
      </c>
      <c r="T9" s="26">
        <v>1265530</v>
      </c>
      <c r="U9" s="26">
        <v>3790310</v>
      </c>
      <c r="V9" s="26">
        <v>25939666</v>
      </c>
      <c r="W9" s="26">
        <v>-22149356</v>
      </c>
      <c r="X9" s="27">
        <v>-85.39</v>
      </c>
      <c r="Y9" s="28">
        <v>25939666</v>
      </c>
    </row>
    <row r="10" spans="1:25" ht="25.5">
      <c r="A10" s="29" t="s">
        <v>212</v>
      </c>
      <c r="B10" s="30">
        <f>SUM(B5:B9)</f>
        <v>27686686</v>
      </c>
      <c r="C10" s="31">
        <f aca="true" t="shared" si="0" ref="C10:Y10">SUM(C5:C9)</f>
        <v>45119500</v>
      </c>
      <c r="D10" s="32">
        <f t="shared" si="0"/>
        <v>45119500</v>
      </c>
      <c r="E10" s="32">
        <f t="shared" si="0"/>
        <v>8149721</v>
      </c>
      <c r="F10" s="32">
        <f t="shared" si="0"/>
        <v>7269679</v>
      </c>
      <c r="G10" s="32">
        <f t="shared" si="0"/>
        <v>6421051</v>
      </c>
      <c r="H10" s="32">
        <f t="shared" si="0"/>
        <v>21840451</v>
      </c>
      <c r="I10" s="32">
        <f t="shared" si="0"/>
        <v>1321376</v>
      </c>
      <c r="J10" s="32">
        <f t="shared" si="0"/>
        <v>6789743</v>
      </c>
      <c r="K10" s="32">
        <f t="shared" si="0"/>
        <v>3299114</v>
      </c>
      <c r="L10" s="32">
        <f t="shared" si="0"/>
        <v>11410233</v>
      </c>
      <c r="M10" s="32">
        <f t="shared" si="0"/>
        <v>1663294</v>
      </c>
      <c r="N10" s="32">
        <f t="shared" si="0"/>
        <v>1592726</v>
      </c>
      <c r="O10" s="32">
        <f t="shared" si="0"/>
        <v>1752614</v>
      </c>
      <c r="P10" s="32">
        <f t="shared" si="0"/>
        <v>5008634</v>
      </c>
      <c r="Q10" s="32">
        <f t="shared" si="0"/>
        <v>4861739</v>
      </c>
      <c r="R10" s="32">
        <f t="shared" si="0"/>
        <v>1721689</v>
      </c>
      <c r="S10" s="32">
        <f t="shared" si="0"/>
        <v>2154197</v>
      </c>
      <c r="T10" s="32">
        <f t="shared" si="0"/>
        <v>8737625</v>
      </c>
      <c r="U10" s="32">
        <f t="shared" si="0"/>
        <v>46996943</v>
      </c>
      <c r="V10" s="32">
        <f t="shared" si="0"/>
        <v>45119500</v>
      </c>
      <c r="W10" s="32">
        <f t="shared" si="0"/>
        <v>1877443</v>
      </c>
      <c r="X10" s="33">
        <f>+IF(V10&lt;&gt;0,(W10/V10)*100,0)</f>
        <v>4.161045667615997</v>
      </c>
      <c r="Y10" s="34">
        <f t="shared" si="0"/>
        <v>45119500</v>
      </c>
    </row>
    <row r="11" spans="1:25" ht="13.5">
      <c r="A11" s="24" t="s">
        <v>36</v>
      </c>
      <c r="B11" s="2">
        <v>9252958</v>
      </c>
      <c r="C11" s="25">
        <v>0</v>
      </c>
      <c r="D11" s="26">
        <v>0</v>
      </c>
      <c r="E11" s="26">
        <v>726584</v>
      </c>
      <c r="F11" s="26">
        <v>827065</v>
      </c>
      <c r="G11" s="26">
        <v>694511</v>
      </c>
      <c r="H11" s="26">
        <v>2248160</v>
      </c>
      <c r="I11" s="26">
        <v>1615789</v>
      </c>
      <c r="J11" s="26">
        <v>1152420</v>
      </c>
      <c r="K11" s="26">
        <v>780366</v>
      </c>
      <c r="L11" s="26">
        <v>3548575</v>
      </c>
      <c r="M11" s="26">
        <v>554515</v>
      </c>
      <c r="N11" s="26">
        <v>605110</v>
      </c>
      <c r="O11" s="26">
        <v>557958</v>
      </c>
      <c r="P11" s="26">
        <v>1717583</v>
      </c>
      <c r="Q11" s="26">
        <v>678166</v>
      </c>
      <c r="R11" s="26">
        <v>472517</v>
      </c>
      <c r="S11" s="26">
        <v>424909</v>
      </c>
      <c r="T11" s="26">
        <v>1575592</v>
      </c>
      <c r="U11" s="26">
        <v>9089910</v>
      </c>
      <c r="V11" s="26">
        <v>0</v>
      </c>
      <c r="W11" s="26">
        <v>9089910</v>
      </c>
      <c r="X11" s="27">
        <v>0</v>
      </c>
      <c r="Y11" s="28">
        <v>0</v>
      </c>
    </row>
    <row r="12" spans="1:25" ht="13.5">
      <c r="A12" s="24" t="s">
        <v>37</v>
      </c>
      <c r="B12" s="2">
        <v>1987180</v>
      </c>
      <c r="C12" s="25">
        <v>0</v>
      </c>
      <c r="D12" s="26">
        <v>0</v>
      </c>
      <c r="E12" s="26">
        <v>143233</v>
      </c>
      <c r="F12" s="26">
        <v>122243</v>
      </c>
      <c r="G12" s="26">
        <v>137436</v>
      </c>
      <c r="H12" s="26">
        <v>402912</v>
      </c>
      <c r="I12" s="26">
        <v>833454</v>
      </c>
      <c r="J12" s="26">
        <v>139230</v>
      </c>
      <c r="K12" s="26">
        <v>178352</v>
      </c>
      <c r="L12" s="26">
        <v>1151036</v>
      </c>
      <c r="M12" s="26">
        <v>147727</v>
      </c>
      <c r="N12" s="26">
        <v>147727</v>
      </c>
      <c r="O12" s="26">
        <v>147728</v>
      </c>
      <c r="P12" s="26">
        <v>443182</v>
      </c>
      <c r="Q12" s="26">
        <v>70108</v>
      </c>
      <c r="R12" s="26">
        <v>76673</v>
      </c>
      <c r="S12" s="26">
        <v>130535</v>
      </c>
      <c r="T12" s="26">
        <v>277316</v>
      </c>
      <c r="U12" s="26">
        <v>2274446</v>
      </c>
      <c r="V12" s="26">
        <v>0</v>
      </c>
      <c r="W12" s="26">
        <v>2274446</v>
      </c>
      <c r="X12" s="27">
        <v>0</v>
      </c>
      <c r="Y12" s="28">
        <v>0</v>
      </c>
    </row>
    <row r="13" spans="1:25" ht="13.5">
      <c r="A13" s="24" t="s">
        <v>213</v>
      </c>
      <c r="B13" s="2">
        <v>0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7">
        <v>0</v>
      </c>
      <c r="Y13" s="28">
        <v>0</v>
      </c>
    </row>
    <row r="14" spans="1:25" ht="13.5">
      <c r="A14" s="24" t="s">
        <v>39</v>
      </c>
      <c r="B14" s="2">
        <v>1009294</v>
      </c>
      <c r="C14" s="25">
        <v>0</v>
      </c>
      <c r="D14" s="26">
        <v>0</v>
      </c>
      <c r="E14" s="26">
        <v>50000</v>
      </c>
      <c r="F14" s="26">
        <v>50000</v>
      </c>
      <c r="G14" s="26">
        <v>50000</v>
      </c>
      <c r="H14" s="26">
        <v>150000</v>
      </c>
      <c r="I14" s="26">
        <v>50000</v>
      </c>
      <c r="J14" s="26">
        <v>50000</v>
      </c>
      <c r="K14" s="26">
        <v>50000</v>
      </c>
      <c r="L14" s="26">
        <v>150000</v>
      </c>
      <c r="M14" s="26">
        <v>50000</v>
      </c>
      <c r="N14" s="26">
        <v>50000</v>
      </c>
      <c r="O14" s="26">
        <v>50000</v>
      </c>
      <c r="P14" s="26">
        <v>150000</v>
      </c>
      <c r="Q14" s="26">
        <v>50000</v>
      </c>
      <c r="R14" s="26">
        <v>50000</v>
      </c>
      <c r="S14" s="26">
        <v>50000</v>
      </c>
      <c r="T14" s="26">
        <v>150000</v>
      </c>
      <c r="U14" s="26">
        <v>600000</v>
      </c>
      <c r="V14" s="26">
        <v>0</v>
      </c>
      <c r="W14" s="26">
        <v>600000</v>
      </c>
      <c r="X14" s="27">
        <v>0</v>
      </c>
      <c r="Y14" s="28">
        <v>0</v>
      </c>
    </row>
    <row r="15" spans="1:25" ht="13.5">
      <c r="A15" s="24" t="s">
        <v>40</v>
      </c>
      <c r="B15" s="2">
        <v>5663125</v>
      </c>
      <c r="C15" s="25">
        <v>0</v>
      </c>
      <c r="D15" s="26">
        <v>0</v>
      </c>
      <c r="E15" s="26">
        <v>951023</v>
      </c>
      <c r="F15" s="26">
        <v>1218283</v>
      </c>
      <c r="G15" s="26">
        <v>594921</v>
      </c>
      <c r="H15" s="26">
        <v>2764227</v>
      </c>
      <c r="I15" s="26">
        <v>599707</v>
      </c>
      <c r="J15" s="26">
        <v>596378</v>
      </c>
      <c r="K15" s="26">
        <v>581219</v>
      </c>
      <c r="L15" s="26">
        <v>1777304</v>
      </c>
      <c r="M15" s="26">
        <v>613371</v>
      </c>
      <c r="N15" s="26">
        <v>565193</v>
      </c>
      <c r="O15" s="26">
        <v>643471</v>
      </c>
      <c r="P15" s="26">
        <v>1822035</v>
      </c>
      <c r="Q15" s="26">
        <v>809827</v>
      </c>
      <c r="R15" s="26">
        <v>630280</v>
      </c>
      <c r="S15" s="26">
        <v>630750</v>
      </c>
      <c r="T15" s="26">
        <v>2070857</v>
      </c>
      <c r="U15" s="26">
        <v>8434423</v>
      </c>
      <c r="V15" s="26">
        <v>0</v>
      </c>
      <c r="W15" s="26">
        <v>8434423</v>
      </c>
      <c r="X15" s="27">
        <v>0</v>
      </c>
      <c r="Y15" s="28">
        <v>0</v>
      </c>
    </row>
    <row r="16" spans="1:25" ht="13.5">
      <c r="A16" s="35" t="s">
        <v>41</v>
      </c>
      <c r="B16" s="2">
        <v>27779016</v>
      </c>
      <c r="C16" s="25">
        <v>0</v>
      </c>
      <c r="D16" s="26">
        <v>0</v>
      </c>
      <c r="E16" s="26">
        <v>5030697</v>
      </c>
      <c r="F16" s="26">
        <v>0</v>
      </c>
      <c r="G16" s="26">
        <v>0</v>
      </c>
      <c r="H16" s="26">
        <v>5030697</v>
      </c>
      <c r="I16" s="26">
        <v>800000</v>
      </c>
      <c r="J16" s="26">
        <v>0</v>
      </c>
      <c r="K16" s="26">
        <v>0</v>
      </c>
      <c r="L16" s="26">
        <v>800000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5830697</v>
      </c>
      <c r="V16" s="26">
        <v>0</v>
      </c>
      <c r="W16" s="26">
        <v>5830697</v>
      </c>
      <c r="X16" s="27">
        <v>0</v>
      </c>
      <c r="Y16" s="28">
        <v>0</v>
      </c>
    </row>
    <row r="17" spans="1:25" ht="13.5">
      <c r="A17" s="24" t="s">
        <v>42</v>
      </c>
      <c r="B17" s="2">
        <v>12425788</v>
      </c>
      <c r="C17" s="25">
        <v>44803853</v>
      </c>
      <c r="D17" s="26">
        <v>44803853</v>
      </c>
      <c r="E17" s="26">
        <v>485887</v>
      </c>
      <c r="F17" s="26">
        <v>703351</v>
      </c>
      <c r="G17" s="26">
        <v>945606</v>
      </c>
      <c r="H17" s="26">
        <v>2134844</v>
      </c>
      <c r="I17" s="26">
        <v>1175742</v>
      </c>
      <c r="J17" s="26">
        <v>1315102</v>
      </c>
      <c r="K17" s="26">
        <v>919699</v>
      </c>
      <c r="L17" s="26">
        <v>3410543</v>
      </c>
      <c r="M17" s="26">
        <v>426427</v>
      </c>
      <c r="N17" s="26">
        <v>501039</v>
      </c>
      <c r="O17" s="26">
        <v>1013751</v>
      </c>
      <c r="P17" s="26">
        <v>1941217</v>
      </c>
      <c r="Q17" s="26">
        <v>552536</v>
      </c>
      <c r="R17" s="26">
        <v>432453</v>
      </c>
      <c r="S17" s="26">
        <v>937169</v>
      </c>
      <c r="T17" s="26">
        <v>1922158</v>
      </c>
      <c r="U17" s="26">
        <v>9408762</v>
      </c>
      <c r="V17" s="26">
        <v>44803853</v>
      </c>
      <c r="W17" s="26">
        <v>-35395091</v>
      </c>
      <c r="X17" s="27">
        <v>-79</v>
      </c>
      <c r="Y17" s="28">
        <v>44803853</v>
      </c>
    </row>
    <row r="18" spans="1:25" ht="13.5">
      <c r="A18" s="36" t="s">
        <v>43</v>
      </c>
      <c r="B18" s="37">
        <f>SUM(B11:B17)</f>
        <v>58117361</v>
      </c>
      <c r="C18" s="38">
        <f aca="true" t="shared" si="1" ref="C18:Y18">SUM(C11:C17)</f>
        <v>44803853</v>
      </c>
      <c r="D18" s="39">
        <f t="shared" si="1"/>
        <v>44803853</v>
      </c>
      <c r="E18" s="39">
        <f t="shared" si="1"/>
        <v>7387424</v>
      </c>
      <c r="F18" s="39">
        <f t="shared" si="1"/>
        <v>2920942</v>
      </c>
      <c r="G18" s="39">
        <f t="shared" si="1"/>
        <v>2422474</v>
      </c>
      <c r="H18" s="39">
        <f t="shared" si="1"/>
        <v>12730840</v>
      </c>
      <c r="I18" s="39">
        <f t="shared" si="1"/>
        <v>5074692</v>
      </c>
      <c r="J18" s="39">
        <f t="shared" si="1"/>
        <v>3253130</v>
      </c>
      <c r="K18" s="39">
        <f t="shared" si="1"/>
        <v>2509636</v>
      </c>
      <c r="L18" s="39">
        <f t="shared" si="1"/>
        <v>10837458</v>
      </c>
      <c r="M18" s="39">
        <f t="shared" si="1"/>
        <v>1792040</v>
      </c>
      <c r="N18" s="39">
        <f t="shared" si="1"/>
        <v>1869069</v>
      </c>
      <c r="O18" s="39">
        <f t="shared" si="1"/>
        <v>2412908</v>
      </c>
      <c r="P18" s="39">
        <f t="shared" si="1"/>
        <v>6074017</v>
      </c>
      <c r="Q18" s="39">
        <f t="shared" si="1"/>
        <v>2160637</v>
      </c>
      <c r="R18" s="39">
        <f t="shared" si="1"/>
        <v>1661923</v>
      </c>
      <c r="S18" s="39">
        <f t="shared" si="1"/>
        <v>2173363</v>
      </c>
      <c r="T18" s="39">
        <f t="shared" si="1"/>
        <v>5995923</v>
      </c>
      <c r="U18" s="39">
        <f t="shared" si="1"/>
        <v>35638238</v>
      </c>
      <c r="V18" s="39">
        <f t="shared" si="1"/>
        <v>44803853</v>
      </c>
      <c r="W18" s="39">
        <f t="shared" si="1"/>
        <v>-9165615</v>
      </c>
      <c r="X18" s="33">
        <f>+IF(V18&lt;&gt;0,(W18/V18)*100,0)</f>
        <v>-20.45720264281735</v>
      </c>
      <c r="Y18" s="40">
        <f t="shared" si="1"/>
        <v>44803853</v>
      </c>
    </row>
    <row r="19" spans="1:25" ht="13.5">
      <c r="A19" s="36" t="s">
        <v>44</v>
      </c>
      <c r="B19" s="41">
        <f>+B10-B18</f>
        <v>-30430675</v>
      </c>
      <c r="C19" s="42">
        <f aca="true" t="shared" si="2" ref="C19:Y19">+C10-C18</f>
        <v>315647</v>
      </c>
      <c r="D19" s="43">
        <f t="shared" si="2"/>
        <v>315647</v>
      </c>
      <c r="E19" s="43">
        <f t="shared" si="2"/>
        <v>762297</v>
      </c>
      <c r="F19" s="43">
        <f t="shared" si="2"/>
        <v>4348737</v>
      </c>
      <c r="G19" s="43">
        <f t="shared" si="2"/>
        <v>3998577</v>
      </c>
      <c r="H19" s="43">
        <f t="shared" si="2"/>
        <v>9109611</v>
      </c>
      <c r="I19" s="43">
        <f t="shared" si="2"/>
        <v>-3753316</v>
      </c>
      <c r="J19" s="43">
        <f t="shared" si="2"/>
        <v>3536613</v>
      </c>
      <c r="K19" s="43">
        <f t="shared" si="2"/>
        <v>789478</v>
      </c>
      <c r="L19" s="43">
        <f t="shared" si="2"/>
        <v>572775</v>
      </c>
      <c r="M19" s="43">
        <f t="shared" si="2"/>
        <v>-128746</v>
      </c>
      <c r="N19" s="43">
        <f t="shared" si="2"/>
        <v>-276343</v>
      </c>
      <c r="O19" s="43">
        <f t="shared" si="2"/>
        <v>-660294</v>
      </c>
      <c r="P19" s="43">
        <f t="shared" si="2"/>
        <v>-1065383</v>
      </c>
      <c r="Q19" s="43">
        <f t="shared" si="2"/>
        <v>2701102</v>
      </c>
      <c r="R19" s="43">
        <f t="shared" si="2"/>
        <v>59766</v>
      </c>
      <c r="S19" s="43">
        <f t="shared" si="2"/>
        <v>-19166</v>
      </c>
      <c r="T19" s="43">
        <f t="shared" si="2"/>
        <v>2741702</v>
      </c>
      <c r="U19" s="43">
        <f t="shared" si="2"/>
        <v>11358705</v>
      </c>
      <c r="V19" s="43">
        <f>IF(D10=D18,0,V10-V18)</f>
        <v>315647</v>
      </c>
      <c r="W19" s="43">
        <f t="shared" si="2"/>
        <v>11043058</v>
      </c>
      <c r="X19" s="44">
        <f>+IF(V19&lt;&gt;0,(W19/V19)*100,0)</f>
        <v>3498.546794362056</v>
      </c>
      <c r="Y19" s="45">
        <f t="shared" si="2"/>
        <v>315647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-30430675</v>
      </c>
      <c r="C22" s="53">
        <f aca="true" t="shared" si="3" ref="C22:Y22">SUM(C19:C21)</f>
        <v>315647</v>
      </c>
      <c r="D22" s="54">
        <f t="shared" si="3"/>
        <v>315647</v>
      </c>
      <c r="E22" s="54">
        <f t="shared" si="3"/>
        <v>762297</v>
      </c>
      <c r="F22" s="54">
        <f t="shared" si="3"/>
        <v>4348737</v>
      </c>
      <c r="G22" s="54">
        <f t="shared" si="3"/>
        <v>3998577</v>
      </c>
      <c r="H22" s="54">
        <f t="shared" si="3"/>
        <v>9109611</v>
      </c>
      <c r="I22" s="54">
        <f t="shared" si="3"/>
        <v>-3753316</v>
      </c>
      <c r="J22" s="54">
        <f t="shared" si="3"/>
        <v>3536613</v>
      </c>
      <c r="K22" s="54">
        <f t="shared" si="3"/>
        <v>789478</v>
      </c>
      <c r="L22" s="54">
        <f t="shared" si="3"/>
        <v>572775</v>
      </c>
      <c r="M22" s="54">
        <f t="shared" si="3"/>
        <v>-128746</v>
      </c>
      <c r="N22" s="54">
        <f t="shared" si="3"/>
        <v>-276343</v>
      </c>
      <c r="O22" s="54">
        <f t="shared" si="3"/>
        <v>-660294</v>
      </c>
      <c r="P22" s="54">
        <f t="shared" si="3"/>
        <v>-1065383</v>
      </c>
      <c r="Q22" s="54">
        <f t="shared" si="3"/>
        <v>2701102</v>
      </c>
      <c r="R22" s="54">
        <f t="shared" si="3"/>
        <v>59766</v>
      </c>
      <c r="S22" s="54">
        <f t="shared" si="3"/>
        <v>-19166</v>
      </c>
      <c r="T22" s="54">
        <f t="shared" si="3"/>
        <v>2741702</v>
      </c>
      <c r="U22" s="54">
        <f t="shared" si="3"/>
        <v>11358705</v>
      </c>
      <c r="V22" s="54">
        <f t="shared" si="3"/>
        <v>315647</v>
      </c>
      <c r="W22" s="54">
        <f t="shared" si="3"/>
        <v>11043058</v>
      </c>
      <c r="X22" s="55">
        <f>+IF(V22&lt;&gt;0,(W22/V22)*100,0)</f>
        <v>3498.546794362056</v>
      </c>
      <c r="Y22" s="56">
        <f t="shared" si="3"/>
        <v>315647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-30430675</v>
      </c>
      <c r="C24" s="42">
        <f aca="true" t="shared" si="4" ref="C24:Y24">SUM(C22:C23)</f>
        <v>315647</v>
      </c>
      <c r="D24" s="43">
        <f t="shared" si="4"/>
        <v>315647</v>
      </c>
      <c r="E24" s="43">
        <f t="shared" si="4"/>
        <v>762297</v>
      </c>
      <c r="F24" s="43">
        <f t="shared" si="4"/>
        <v>4348737</v>
      </c>
      <c r="G24" s="43">
        <f t="shared" si="4"/>
        <v>3998577</v>
      </c>
      <c r="H24" s="43">
        <f t="shared" si="4"/>
        <v>9109611</v>
      </c>
      <c r="I24" s="43">
        <f t="shared" si="4"/>
        <v>-3753316</v>
      </c>
      <c r="J24" s="43">
        <f t="shared" si="4"/>
        <v>3536613</v>
      </c>
      <c r="K24" s="43">
        <f t="shared" si="4"/>
        <v>789478</v>
      </c>
      <c r="L24" s="43">
        <f t="shared" si="4"/>
        <v>572775</v>
      </c>
      <c r="M24" s="43">
        <f t="shared" si="4"/>
        <v>-128746</v>
      </c>
      <c r="N24" s="43">
        <f t="shared" si="4"/>
        <v>-276343</v>
      </c>
      <c r="O24" s="43">
        <f t="shared" si="4"/>
        <v>-660294</v>
      </c>
      <c r="P24" s="43">
        <f t="shared" si="4"/>
        <v>-1065383</v>
      </c>
      <c r="Q24" s="43">
        <f t="shared" si="4"/>
        <v>2701102</v>
      </c>
      <c r="R24" s="43">
        <f t="shared" si="4"/>
        <v>59766</v>
      </c>
      <c r="S24" s="43">
        <f t="shared" si="4"/>
        <v>-19166</v>
      </c>
      <c r="T24" s="43">
        <f t="shared" si="4"/>
        <v>2741702</v>
      </c>
      <c r="U24" s="43">
        <f t="shared" si="4"/>
        <v>11358705</v>
      </c>
      <c r="V24" s="43">
        <f t="shared" si="4"/>
        <v>315647</v>
      </c>
      <c r="W24" s="43">
        <f t="shared" si="4"/>
        <v>11043058</v>
      </c>
      <c r="X24" s="44">
        <f>+IF(V24&lt;&gt;0,(W24/V24)*100,0)</f>
        <v>3498.546794362056</v>
      </c>
      <c r="Y24" s="45">
        <f t="shared" si="4"/>
        <v>315647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16530082</v>
      </c>
      <c r="C27" s="65">
        <v>22882600</v>
      </c>
      <c r="D27" s="66">
        <v>22882600</v>
      </c>
      <c r="E27" s="66">
        <v>415524</v>
      </c>
      <c r="F27" s="66">
        <v>1236909</v>
      </c>
      <c r="G27" s="66">
        <v>1858088</v>
      </c>
      <c r="H27" s="66">
        <v>3510521</v>
      </c>
      <c r="I27" s="66">
        <v>1559708</v>
      </c>
      <c r="J27" s="66">
        <v>77926</v>
      </c>
      <c r="K27" s="66">
        <v>334446</v>
      </c>
      <c r="L27" s="66">
        <v>1972080</v>
      </c>
      <c r="M27" s="66">
        <v>0</v>
      </c>
      <c r="N27" s="66">
        <v>468449</v>
      </c>
      <c r="O27" s="66">
        <v>0</v>
      </c>
      <c r="P27" s="66">
        <v>468449</v>
      </c>
      <c r="Q27" s="66">
        <v>0</v>
      </c>
      <c r="R27" s="66">
        <v>0</v>
      </c>
      <c r="S27" s="66">
        <v>175647</v>
      </c>
      <c r="T27" s="66">
        <v>175647</v>
      </c>
      <c r="U27" s="66">
        <v>6126697</v>
      </c>
      <c r="V27" s="66">
        <v>22882600</v>
      </c>
      <c r="W27" s="66">
        <v>-16755903</v>
      </c>
      <c r="X27" s="67">
        <v>-73.23</v>
      </c>
      <c r="Y27" s="68">
        <v>22882600</v>
      </c>
    </row>
    <row r="28" spans="1:25" ht="13.5">
      <c r="A28" s="69" t="s">
        <v>45</v>
      </c>
      <c r="B28" s="2">
        <v>0</v>
      </c>
      <c r="C28" s="25">
        <v>20225480</v>
      </c>
      <c r="D28" s="26">
        <v>20225480</v>
      </c>
      <c r="E28" s="26">
        <v>1547234</v>
      </c>
      <c r="F28" s="26">
        <v>0</v>
      </c>
      <c r="G28" s="26">
        <v>0</v>
      </c>
      <c r="H28" s="26">
        <v>1547234</v>
      </c>
      <c r="I28" s="26">
        <v>2973959</v>
      </c>
      <c r="J28" s="26">
        <v>800551</v>
      </c>
      <c r="K28" s="26">
        <v>1569516</v>
      </c>
      <c r="L28" s="26">
        <v>5344026</v>
      </c>
      <c r="M28" s="26">
        <v>0</v>
      </c>
      <c r="N28" s="26">
        <v>2924000</v>
      </c>
      <c r="O28" s="26">
        <v>0</v>
      </c>
      <c r="P28" s="26">
        <v>2924000</v>
      </c>
      <c r="Q28" s="26">
        <v>0</v>
      </c>
      <c r="R28" s="26">
        <v>0</v>
      </c>
      <c r="S28" s="26">
        <v>0</v>
      </c>
      <c r="T28" s="26">
        <v>0</v>
      </c>
      <c r="U28" s="26">
        <v>9815260</v>
      </c>
      <c r="V28" s="26">
        <v>20225480</v>
      </c>
      <c r="W28" s="26">
        <v>-10410220</v>
      </c>
      <c r="X28" s="27">
        <v>-51.47</v>
      </c>
      <c r="Y28" s="28">
        <v>20225480</v>
      </c>
    </row>
    <row r="29" spans="1:25" ht="13.5">
      <c r="A29" s="24" t="s">
        <v>217</v>
      </c>
      <c r="B29" s="2">
        <v>0</v>
      </c>
      <c r="C29" s="25">
        <v>2657120</v>
      </c>
      <c r="D29" s="26">
        <v>2657120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2657120</v>
      </c>
      <c r="W29" s="26">
        <v>-2657120</v>
      </c>
      <c r="X29" s="27">
        <v>-100</v>
      </c>
      <c r="Y29" s="28">
        <v>2657120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22882600</v>
      </c>
      <c r="D32" s="66">
        <f t="shared" si="5"/>
        <v>22882600</v>
      </c>
      <c r="E32" s="66">
        <f t="shared" si="5"/>
        <v>1547234</v>
      </c>
      <c r="F32" s="66">
        <f t="shared" si="5"/>
        <v>0</v>
      </c>
      <c r="G32" s="66">
        <f t="shared" si="5"/>
        <v>0</v>
      </c>
      <c r="H32" s="66">
        <f t="shared" si="5"/>
        <v>1547234</v>
      </c>
      <c r="I32" s="66">
        <f t="shared" si="5"/>
        <v>2973959</v>
      </c>
      <c r="J32" s="66">
        <f t="shared" si="5"/>
        <v>800551</v>
      </c>
      <c r="K32" s="66">
        <f t="shared" si="5"/>
        <v>1569516</v>
      </c>
      <c r="L32" s="66">
        <f t="shared" si="5"/>
        <v>5344026</v>
      </c>
      <c r="M32" s="66">
        <f t="shared" si="5"/>
        <v>0</v>
      </c>
      <c r="N32" s="66">
        <f t="shared" si="5"/>
        <v>2924000</v>
      </c>
      <c r="O32" s="66">
        <f t="shared" si="5"/>
        <v>0</v>
      </c>
      <c r="P32" s="66">
        <f t="shared" si="5"/>
        <v>2924000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0</v>
      </c>
      <c r="U32" s="66">
        <f t="shared" si="5"/>
        <v>9815260</v>
      </c>
      <c r="V32" s="66">
        <f t="shared" si="5"/>
        <v>22882600</v>
      </c>
      <c r="W32" s="66">
        <f t="shared" si="5"/>
        <v>-13067340</v>
      </c>
      <c r="X32" s="67">
        <f>+IF(V32&lt;&gt;0,(W32/V32)*100,0)</f>
        <v>-57.10601068060448</v>
      </c>
      <c r="Y32" s="68">
        <f t="shared" si="5"/>
        <v>22882600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15162627</v>
      </c>
      <c r="C35" s="25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7">
        <v>0</v>
      </c>
      <c r="Y35" s="28">
        <v>0</v>
      </c>
    </row>
    <row r="36" spans="1:25" ht="13.5">
      <c r="A36" s="24" t="s">
        <v>56</v>
      </c>
      <c r="B36" s="2">
        <v>118632020</v>
      </c>
      <c r="C36" s="25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8">
        <v>0</v>
      </c>
    </row>
    <row r="37" spans="1:25" ht="13.5">
      <c r="A37" s="24" t="s">
        <v>57</v>
      </c>
      <c r="B37" s="2">
        <v>11531414</v>
      </c>
      <c r="C37" s="25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7">
        <v>0</v>
      </c>
      <c r="Y37" s="28">
        <v>0</v>
      </c>
    </row>
    <row r="38" spans="1:25" ht="13.5">
      <c r="A38" s="24" t="s">
        <v>58</v>
      </c>
      <c r="B38" s="2">
        <v>6170426</v>
      </c>
      <c r="C38" s="25">
        <v>2624323</v>
      </c>
      <c r="D38" s="26">
        <v>2624323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2624323</v>
      </c>
      <c r="W38" s="26">
        <v>-2624323</v>
      </c>
      <c r="X38" s="27">
        <v>-100</v>
      </c>
      <c r="Y38" s="28">
        <v>2624323</v>
      </c>
    </row>
    <row r="39" spans="1:25" ht="13.5">
      <c r="A39" s="24" t="s">
        <v>59</v>
      </c>
      <c r="B39" s="2">
        <v>116092807</v>
      </c>
      <c r="C39" s="25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8">
        <v>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7994122</v>
      </c>
      <c r="C42" s="25">
        <v>5138124</v>
      </c>
      <c r="D42" s="26">
        <v>5138124</v>
      </c>
      <c r="E42" s="26">
        <v>6424788</v>
      </c>
      <c r="F42" s="26">
        <v>-2229876</v>
      </c>
      <c r="G42" s="26">
        <v>8717295</v>
      </c>
      <c r="H42" s="26">
        <v>12912207</v>
      </c>
      <c r="I42" s="26">
        <v>-257825</v>
      </c>
      <c r="J42" s="26">
        <v>4837116</v>
      </c>
      <c r="K42" s="26">
        <v>379169</v>
      </c>
      <c r="L42" s="26">
        <v>4958460</v>
      </c>
      <c r="M42" s="26">
        <v>-291523</v>
      </c>
      <c r="N42" s="26">
        <v>3938711</v>
      </c>
      <c r="O42" s="26">
        <v>1219292</v>
      </c>
      <c r="P42" s="26">
        <v>4866480</v>
      </c>
      <c r="Q42" s="26">
        <v>-1051000</v>
      </c>
      <c r="R42" s="26">
        <v>-1674000</v>
      </c>
      <c r="S42" s="26">
        <v>-1723000</v>
      </c>
      <c r="T42" s="26">
        <v>-4448000</v>
      </c>
      <c r="U42" s="26">
        <v>18289147</v>
      </c>
      <c r="V42" s="26">
        <v>5138124</v>
      </c>
      <c r="W42" s="26">
        <v>13151023</v>
      </c>
      <c r="X42" s="27">
        <v>255.95</v>
      </c>
      <c r="Y42" s="28">
        <v>5138124</v>
      </c>
    </row>
    <row r="43" spans="1:25" ht="13.5">
      <c r="A43" s="24" t="s">
        <v>62</v>
      </c>
      <c r="B43" s="2">
        <v>-2324885</v>
      </c>
      <c r="C43" s="25">
        <v>-16356996</v>
      </c>
      <c r="D43" s="26">
        <v>-16356996</v>
      </c>
      <c r="E43" s="26">
        <v>-415524</v>
      </c>
      <c r="F43" s="26">
        <v>-1236909</v>
      </c>
      <c r="G43" s="26">
        <v>-1858088</v>
      </c>
      <c r="H43" s="26">
        <v>-3510521</v>
      </c>
      <c r="I43" s="26">
        <v>-1559708</v>
      </c>
      <c r="J43" s="26">
        <v>-77926</v>
      </c>
      <c r="K43" s="26">
        <v>-334446</v>
      </c>
      <c r="L43" s="26">
        <v>-1972080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-5482601</v>
      </c>
      <c r="V43" s="26">
        <v>-16356996</v>
      </c>
      <c r="W43" s="26">
        <v>10874395</v>
      </c>
      <c r="X43" s="27">
        <v>-66.48</v>
      </c>
      <c r="Y43" s="28">
        <v>-16356996</v>
      </c>
    </row>
    <row r="44" spans="1:25" ht="13.5">
      <c r="A44" s="24" t="s">
        <v>63</v>
      </c>
      <c r="B44" s="2">
        <v>-200005</v>
      </c>
      <c r="C44" s="25">
        <v>-600000</v>
      </c>
      <c r="D44" s="26">
        <v>-600000</v>
      </c>
      <c r="E44" s="26">
        <v>-50000</v>
      </c>
      <c r="F44" s="26">
        <v>-50000</v>
      </c>
      <c r="G44" s="26">
        <v>-50000</v>
      </c>
      <c r="H44" s="26">
        <v>-150000</v>
      </c>
      <c r="I44" s="26">
        <v>-50000</v>
      </c>
      <c r="J44" s="26">
        <v>-50000</v>
      </c>
      <c r="K44" s="26">
        <v>-50000</v>
      </c>
      <c r="L44" s="26">
        <v>-150000</v>
      </c>
      <c r="M44" s="26">
        <v>-50000</v>
      </c>
      <c r="N44" s="26">
        <v>-50000</v>
      </c>
      <c r="O44" s="26">
        <v>-50000</v>
      </c>
      <c r="P44" s="26">
        <v>-150000</v>
      </c>
      <c r="Q44" s="26">
        <v>0</v>
      </c>
      <c r="R44" s="26">
        <v>0</v>
      </c>
      <c r="S44" s="26">
        <v>0</v>
      </c>
      <c r="T44" s="26">
        <v>0</v>
      </c>
      <c r="U44" s="26">
        <v>-450000</v>
      </c>
      <c r="V44" s="26">
        <v>-600000</v>
      </c>
      <c r="W44" s="26">
        <v>150000</v>
      </c>
      <c r="X44" s="27">
        <v>-25</v>
      </c>
      <c r="Y44" s="28">
        <v>-600000</v>
      </c>
    </row>
    <row r="45" spans="1:25" ht="13.5">
      <c r="A45" s="36" t="s">
        <v>64</v>
      </c>
      <c r="B45" s="3">
        <v>5469232</v>
      </c>
      <c r="C45" s="65">
        <v>-11818872</v>
      </c>
      <c r="D45" s="66">
        <v>-11818872</v>
      </c>
      <c r="E45" s="66">
        <v>5959264</v>
      </c>
      <c r="F45" s="66">
        <v>2442479</v>
      </c>
      <c r="G45" s="66">
        <v>9251686</v>
      </c>
      <c r="H45" s="66">
        <v>9251686</v>
      </c>
      <c r="I45" s="66">
        <v>7384153</v>
      </c>
      <c r="J45" s="66">
        <v>12093343</v>
      </c>
      <c r="K45" s="66">
        <v>12088066</v>
      </c>
      <c r="L45" s="66">
        <v>12088066</v>
      </c>
      <c r="M45" s="66">
        <v>11746543</v>
      </c>
      <c r="N45" s="66">
        <v>15635254</v>
      </c>
      <c r="O45" s="66">
        <v>16804546</v>
      </c>
      <c r="P45" s="66">
        <v>16804546</v>
      </c>
      <c r="Q45" s="66">
        <v>15753546</v>
      </c>
      <c r="R45" s="66">
        <v>14079546</v>
      </c>
      <c r="S45" s="66">
        <v>12356546</v>
      </c>
      <c r="T45" s="66">
        <v>12356546</v>
      </c>
      <c r="U45" s="66">
        <v>12356546</v>
      </c>
      <c r="V45" s="66">
        <v>-11818872</v>
      </c>
      <c r="W45" s="66">
        <v>24175418</v>
      </c>
      <c r="X45" s="67">
        <v>-204.55</v>
      </c>
      <c r="Y45" s="68">
        <v>-11818872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1020506</v>
      </c>
      <c r="C49" s="95">
        <v>1309500</v>
      </c>
      <c r="D49" s="20">
        <v>960728</v>
      </c>
      <c r="E49" s="20">
        <v>0</v>
      </c>
      <c r="F49" s="20">
        <v>0</v>
      </c>
      <c r="G49" s="20">
        <v>0</v>
      </c>
      <c r="H49" s="20">
        <v>642639</v>
      </c>
      <c r="I49" s="20">
        <v>0</v>
      </c>
      <c r="J49" s="20">
        <v>0</v>
      </c>
      <c r="K49" s="20">
        <v>0</v>
      </c>
      <c r="L49" s="20">
        <v>1301821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2436563</v>
      </c>
      <c r="U49" s="20">
        <v>17634733</v>
      </c>
      <c r="V49" s="20">
        <v>25306490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318002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318002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11679286</v>
      </c>
      <c r="D5" s="120">
        <f t="shared" si="0"/>
        <v>22406007</v>
      </c>
      <c r="E5" s="66">
        <f t="shared" si="0"/>
        <v>22406007</v>
      </c>
      <c r="F5" s="66">
        <f t="shared" si="0"/>
        <v>6909821</v>
      </c>
      <c r="G5" s="66">
        <f t="shared" si="0"/>
        <v>5771060</v>
      </c>
      <c r="H5" s="66">
        <f t="shared" si="0"/>
        <v>337634</v>
      </c>
      <c r="I5" s="66">
        <f t="shared" si="0"/>
        <v>13018515</v>
      </c>
      <c r="J5" s="66">
        <f t="shared" si="0"/>
        <v>262368</v>
      </c>
      <c r="K5" s="66">
        <f t="shared" si="0"/>
        <v>5388775</v>
      </c>
      <c r="L5" s="66">
        <f t="shared" si="0"/>
        <v>27369</v>
      </c>
      <c r="M5" s="66">
        <f t="shared" si="0"/>
        <v>5678512</v>
      </c>
      <c r="N5" s="66">
        <f t="shared" si="0"/>
        <v>298187</v>
      </c>
      <c r="O5" s="66">
        <f t="shared" si="0"/>
        <v>192736</v>
      </c>
      <c r="P5" s="66">
        <f t="shared" si="0"/>
        <v>371961</v>
      </c>
      <c r="Q5" s="66">
        <f t="shared" si="0"/>
        <v>862884</v>
      </c>
      <c r="R5" s="66">
        <f t="shared" si="0"/>
        <v>3231417</v>
      </c>
      <c r="S5" s="66">
        <f t="shared" si="0"/>
        <v>68765</v>
      </c>
      <c r="T5" s="66">
        <f t="shared" si="0"/>
        <v>373128</v>
      </c>
      <c r="U5" s="66">
        <f t="shared" si="0"/>
        <v>3673310</v>
      </c>
      <c r="V5" s="66">
        <f t="shared" si="0"/>
        <v>23233221</v>
      </c>
      <c r="W5" s="66">
        <f t="shared" si="0"/>
        <v>22406007</v>
      </c>
      <c r="X5" s="66">
        <f t="shared" si="0"/>
        <v>827214</v>
      </c>
      <c r="Y5" s="103">
        <f>+IF(W5&lt;&gt;0,+(X5/W5)*100,0)</f>
        <v>3.691929579420376</v>
      </c>
      <c r="Z5" s="119">
        <f>SUM(Z6:Z8)</f>
        <v>22406007</v>
      </c>
    </row>
    <row r="6" spans="1:26" ht="13.5">
      <c r="A6" s="104" t="s">
        <v>74</v>
      </c>
      <c r="B6" s="102"/>
      <c r="C6" s="121"/>
      <c r="D6" s="122">
        <v>6896900</v>
      </c>
      <c r="E6" s="26">
        <v>6896900</v>
      </c>
      <c r="F6" s="26">
        <v>12857</v>
      </c>
      <c r="G6" s="26">
        <v>56160</v>
      </c>
      <c r="H6" s="26"/>
      <c r="I6" s="26">
        <v>69017</v>
      </c>
      <c r="J6" s="26"/>
      <c r="K6" s="26"/>
      <c r="L6" s="26"/>
      <c r="M6" s="26"/>
      <c r="N6" s="26"/>
      <c r="O6" s="26"/>
      <c r="P6" s="26">
        <v>10338</v>
      </c>
      <c r="Q6" s="26">
        <v>10338</v>
      </c>
      <c r="R6" s="26">
        <v>300767</v>
      </c>
      <c r="S6" s="26"/>
      <c r="T6" s="26">
        <v>351059</v>
      </c>
      <c r="U6" s="26">
        <v>651826</v>
      </c>
      <c r="V6" s="26">
        <v>731181</v>
      </c>
      <c r="W6" s="26">
        <v>6896900</v>
      </c>
      <c r="X6" s="26">
        <v>-6165719</v>
      </c>
      <c r="Y6" s="106">
        <v>-89.4</v>
      </c>
      <c r="Z6" s="121">
        <v>6896900</v>
      </c>
    </row>
    <row r="7" spans="1:26" ht="13.5">
      <c r="A7" s="104" t="s">
        <v>75</v>
      </c>
      <c r="B7" s="102"/>
      <c r="C7" s="123">
        <v>11679286</v>
      </c>
      <c r="D7" s="124">
        <v>15508000</v>
      </c>
      <c r="E7" s="125">
        <v>15508000</v>
      </c>
      <c r="F7" s="125">
        <v>6896964</v>
      </c>
      <c r="G7" s="125">
        <v>5714900</v>
      </c>
      <c r="H7" s="125">
        <v>337634</v>
      </c>
      <c r="I7" s="125">
        <v>12949498</v>
      </c>
      <c r="J7" s="125">
        <v>262368</v>
      </c>
      <c r="K7" s="125">
        <v>5388775</v>
      </c>
      <c r="L7" s="125">
        <v>27369</v>
      </c>
      <c r="M7" s="125">
        <v>5678512</v>
      </c>
      <c r="N7" s="125">
        <v>298187</v>
      </c>
      <c r="O7" s="125">
        <v>139462</v>
      </c>
      <c r="P7" s="125">
        <v>361623</v>
      </c>
      <c r="Q7" s="125">
        <v>799272</v>
      </c>
      <c r="R7" s="125">
        <v>2909398</v>
      </c>
      <c r="S7" s="125">
        <v>4107</v>
      </c>
      <c r="T7" s="125"/>
      <c r="U7" s="125">
        <v>2913505</v>
      </c>
      <c r="V7" s="125">
        <v>22340787</v>
      </c>
      <c r="W7" s="125">
        <v>15508000</v>
      </c>
      <c r="X7" s="125">
        <v>6832787</v>
      </c>
      <c r="Y7" s="107">
        <v>44.06</v>
      </c>
      <c r="Z7" s="123">
        <v>15508000</v>
      </c>
    </row>
    <row r="8" spans="1:26" ht="13.5">
      <c r="A8" s="104" t="s">
        <v>76</v>
      </c>
      <c r="B8" s="102"/>
      <c r="C8" s="121"/>
      <c r="D8" s="122">
        <v>1107</v>
      </c>
      <c r="E8" s="26">
        <v>1107</v>
      </c>
      <c r="F8" s="26"/>
      <c r="G8" s="26"/>
      <c r="H8" s="26"/>
      <c r="I8" s="26"/>
      <c r="J8" s="26"/>
      <c r="K8" s="26"/>
      <c r="L8" s="26"/>
      <c r="M8" s="26"/>
      <c r="N8" s="26"/>
      <c r="O8" s="26">
        <v>53274</v>
      </c>
      <c r="P8" s="26"/>
      <c r="Q8" s="26">
        <v>53274</v>
      </c>
      <c r="R8" s="26">
        <v>21252</v>
      </c>
      <c r="S8" s="26">
        <v>64658</v>
      </c>
      <c r="T8" s="26">
        <v>22069</v>
      </c>
      <c r="U8" s="26">
        <v>107979</v>
      </c>
      <c r="V8" s="26">
        <v>161253</v>
      </c>
      <c r="W8" s="26">
        <v>1107</v>
      </c>
      <c r="X8" s="26">
        <v>160146</v>
      </c>
      <c r="Y8" s="106">
        <v>14466.67</v>
      </c>
      <c r="Z8" s="121">
        <v>1107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48773</v>
      </c>
      <c r="E9" s="66">
        <f t="shared" si="1"/>
        <v>48773</v>
      </c>
      <c r="F9" s="66">
        <f t="shared" si="1"/>
        <v>35718</v>
      </c>
      <c r="G9" s="66">
        <f t="shared" si="1"/>
        <v>12423</v>
      </c>
      <c r="H9" s="66">
        <f t="shared" si="1"/>
        <v>3703692</v>
      </c>
      <c r="I9" s="66">
        <f t="shared" si="1"/>
        <v>3751833</v>
      </c>
      <c r="J9" s="66">
        <f t="shared" si="1"/>
        <v>26303</v>
      </c>
      <c r="K9" s="66">
        <f t="shared" si="1"/>
        <v>2874</v>
      </c>
      <c r="L9" s="66">
        <f t="shared" si="1"/>
        <v>528678</v>
      </c>
      <c r="M9" s="66">
        <f t="shared" si="1"/>
        <v>557855</v>
      </c>
      <c r="N9" s="66">
        <f t="shared" si="1"/>
        <v>324173</v>
      </c>
      <c r="O9" s="66">
        <f t="shared" si="1"/>
        <v>4223</v>
      </c>
      <c r="P9" s="66">
        <f t="shared" si="1"/>
        <v>15704</v>
      </c>
      <c r="Q9" s="66">
        <f t="shared" si="1"/>
        <v>344100</v>
      </c>
      <c r="R9" s="66">
        <f t="shared" si="1"/>
        <v>3164</v>
      </c>
      <c r="S9" s="66">
        <f t="shared" si="1"/>
        <v>805</v>
      </c>
      <c r="T9" s="66">
        <f t="shared" si="1"/>
        <v>2027</v>
      </c>
      <c r="U9" s="66">
        <f t="shared" si="1"/>
        <v>5996</v>
      </c>
      <c r="V9" s="66">
        <f t="shared" si="1"/>
        <v>4659784</v>
      </c>
      <c r="W9" s="66">
        <f t="shared" si="1"/>
        <v>48773</v>
      </c>
      <c r="X9" s="66">
        <f t="shared" si="1"/>
        <v>4611011</v>
      </c>
      <c r="Y9" s="103">
        <f>+IF(W9&lt;&gt;0,+(X9/W9)*100,0)</f>
        <v>9454.023742644496</v>
      </c>
      <c r="Z9" s="119">
        <f>SUM(Z10:Z14)</f>
        <v>48773</v>
      </c>
    </row>
    <row r="10" spans="1:26" ht="13.5">
      <c r="A10" s="104" t="s">
        <v>78</v>
      </c>
      <c r="B10" s="102"/>
      <c r="C10" s="121"/>
      <c r="D10" s="122">
        <v>48773</v>
      </c>
      <c r="E10" s="26">
        <v>48773</v>
      </c>
      <c r="F10" s="26">
        <v>35718</v>
      </c>
      <c r="G10" s="26">
        <v>12423</v>
      </c>
      <c r="H10" s="26">
        <v>3703692</v>
      </c>
      <c r="I10" s="26">
        <v>3751833</v>
      </c>
      <c r="J10" s="26">
        <v>26303</v>
      </c>
      <c r="K10" s="26">
        <v>2874</v>
      </c>
      <c r="L10" s="26">
        <v>528678</v>
      </c>
      <c r="M10" s="26">
        <v>557855</v>
      </c>
      <c r="N10" s="26">
        <v>324173</v>
      </c>
      <c r="O10" s="26">
        <v>4223</v>
      </c>
      <c r="P10" s="26">
        <v>15704</v>
      </c>
      <c r="Q10" s="26">
        <v>344100</v>
      </c>
      <c r="R10" s="26">
        <v>3164</v>
      </c>
      <c r="S10" s="26">
        <v>805</v>
      </c>
      <c r="T10" s="26">
        <v>2027</v>
      </c>
      <c r="U10" s="26">
        <v>5996</v>
      </c>
      <c r="V10" s="26">
        <v>4659784</v>
      </c>
      <c r="W10" s="26">
        <v>48773</v>
      </c>
      <c r="X10" s="26">
        <v>4611011</v>
      </c>
      <c r="Y10" s="106">
        <v>9454.02</v>
      </c>
      <c r="Z10" s="121">
        <v>48773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3484886</v>
      </c>
      <c r="E15" s="66">
        <f t="shared" si="2"/>
        <v>3484886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117340</v>
      </c>
      <c r="L15" s="66">
        <f t="shared" si="2"/>
        <v>0</v>
      </c>
      <c r="M15" s="66">
        <f t="shared" si="2"/>
        <v>117340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117340</v>
      </c>
      <c r="W15" s="66">
        <f t="shared" si="2"/>
        <v>3484886</v>
      </c>
      <c r="X15" s="66">
        <f t="shared" si="2"/>
        <v>-3367546</v>
      </c>
      <c r="Y15" s="103">
        <f>+IF(W15&lt;&gt;0,+(X15/W15)*100,0)</f>
        <v>-96.63288842160117</v>
      </c>
      <c r="Z15" s="119">
        <f>SUM(Z16:Z18)</f>
        <v>3484886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>
        <v>0</v>
      </c>
      <c r="Z16" s="121"/>
    </row>
    <row r="17" spans="1:26" ht="13.5">
      <c r="A17" s="104" t="s">
        <v>85</v>
      </c>
      <c r="B17" s="102"/>
      <c r="C17" s="121"/>
      <c r="D17" s="122">
        <v>3484886</v>
      </c>
      <c r="E17" s="26">
        <v>3484886</v>
      </c>
      <c r="F17" s="26"/>
      <c r="G17" s="26"/>
      <c r="H17" s="26"/>
      <c r="I17" s="26"/>
      <c r="J17" s="26"/>
      <c r="K17" s="26">
        <v>117340</v>
      </c>
      <c r="L17" s="26"/>
      <c r="M17" s="26">
        <v>117340</v>
      </c>
      <c r="N17" s="26"/>
      <c r="O17" s="26"/>
      <c r="P17" s="26"/>
      <c r="Q17" s="26"/>
      <c r="R17" s="26"/>
      <c r="S17" s="26"/>
      <c r="T17" s="26"/>
      <c r="U17" s="26"/>
      <c r="V17" s="26">
        <v>117340</v>
      </c>
      <c r="W17" s="26">
        <v>3484886</v>
      </c>
      <c r="X17" s="26">
        <v>-3367546</v>
      </c>
      <c r="Y17" s="106">
        <v>-96.63</v>
      </c>
      <c r="Z17" s="121">
        <v>3484886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16007400</v>
      </c>
      <c r="D19" s="120">
        <f t="shared" si="3"/>
        <v>19179834</v>
      </c>
      <c r="E19" s="66">
        <f t="shared" si="3"/>
        <v>19179834</v>
      </c>
      <c r="F19" s="66">
        <f t="shared" si="3"/>
        <v>1204182</v>
      </c>
      <c r="G19" s="66">
        <f t="shared" si="3"/>
        <v>1486196</v>
      </c>
      <c r="H19" s="66">
        <f t="shared" si="3"/>
        <v>2379725</v>
      </c>
      <c r="I19" s="66">
        <f t="shared" si="3"/>
        <v>5070103</v>
      </c>
      <c r="J19" s="66">
        <f t="shared" si="3"/>
        <v>1032705</v>
      </c>
      <c r="K19" s="66">
        <f t="shared" si="3"/>
        <v>1280754</v>
      </c>
      <c r="L19" s="66">
        <f t="shared" si="3"/>
        <v>2743067</v>
      </c>
      <c r="M19" s="66">
        <f t="shared" si="3"/>
        <v>5056526</v>
      </c>
      <c r="N19" s="66">
        <f t="shared" si="3"/>
        <v>1040934</v>
      </c>
      <c r="O19" s="66">
        <f t="shared" si="3"/>
        <v>1395767</v>
      </c>
      <c r="P19" s="66">
        <f t="shared" si="3"/>
        <v>1364949</v>
      </c>
      <c r="Q19" s="66">
        <f t="shared" si="3"/>
        <v>3801650</v>
      </c>
      <c r="R19" s="66">
        <f t="shared" si="3"/>
        <v>1627158</v>
      </c>
      <c r="S19" s="66">
        <f t="shared" si="3"/>
        <v>1652119</v>
      </c>
      <c r="T19" s="66">
        <f t="shared" si="3"/>
        <v>1779042</v>
      </c>
      <c r="U19" s="66">
        <f t="shared" si="3"/>
        <v>5058319</v>
      </c>
      <c r="V19" s="66">
        <f t="shared" si="3"/>
        <v>18986598</v>
      </c>
      <c r="W19" s="66">
        <f t="shared" si="3"/>
        <v>19179834</v>
      </c>
      <c r="X19" s="66">
        <f t="shared" si="3"/>
        <v>-193236</v>
      </c>
      <c r="Y19" s="103">
        <f>+IF(W19&lt;&gt;0,+(X19/W19)*100,0)</f>
        <v>-1.0074956853119792</v>
      </c>
      <c r="Z19" s="119">
        <f>SUM(Z20:Z23)</f>
        <v>19179834</v>
      </c>
    </row>
    <row r="20" spans="1:26" ht="13.5">
      <c r="A20" s="104" t="s">
        <v>88</v>
      </c>
      <c r="B20" s="102"/>
      <c r="C20" s="121">
        <v>8206589</v>
      </c>
      <c r="D20" s="122">
        <v>10371487</v>
      </c>
      <c r="E20" s="26">
        <v>10371487</v>
      </c>
      <c r="F20" s="26">
        <v>528654</v>
      </c>
      <c r="G20" s="26">
        <v>802809</v>
      </c>
      <c r="H20" s="26">
        <v>1798981</v>
      </c>
      <c r="I20" s="26">
        <v>3130444</v>
      </c>
      <c r="J20" s="26">
        <v>626843</v>
      </c>
      <c r="K20" s="26">
        <v>681776</v>
      </c>
      <c r="L20" s="26">
        <v>1045944</v>
      </c>
      <c r="M20" s="26">
        <v>2354563</v>
      </c>
      <c r="N20" s="26">
        <v>242177</v>
      </c>
      <c r="O20" s="26">
        <v>640613</v>
      </c>
      <c r="P20" s="26">
        <v>655676</v>
      </c>
      <c r="Q20" s="26">
        <v>1538466</v>
      </c>
      <c r="R20" s="26">
        <v>768858</v>
      </c>
      <c r="S20" s="26">
        <v>817969</v>
      </c>
      <c r="T20" s="26">
        <v>642734</v>
      </c>
      <c r="U20" s="26">
        <v>2229561</v>
      </c>
      <c r="V20" s="26">
        <v>9253034</v>
      </c>
      <c r="W20" s="26">
        <v>10371487</v>
      </c>
      <c r="X20" s="26">
        <v>-1118453</v>
      </c>
      <c r="Y20" s="106">
        <v>-10.78</v>
      </c>
      <c r="Z20" s="121">
        <v>10371487</v>
      </c>
    </row>
    <row r="21" spans="1:26" ht="13.5">
      <c r="A21" s="104" t="s">
        <v>89</v>
      </c>
      <c r="B21" s="102"/>
      <c r="C21" s="121">
        <v>3571852</v>
      </c>
      <c r="D21" s="122">
        <v>3735018</v>
      </c>
      <c r="E21" s="26">
        <v>3735018</v>
      </c>
      <c r="F21" s="26">
        <v>210003</v>
      </c>
      <c r="G21" s="26">
        <v>273226</v>
      </c>
      <c r="H21" s="26">
        <v>360785</v>
      </c>
      <c r="I21" s="26">
        <v>844014</v>
      </c>
      <c r="J21" s="26">
        <v>405862</v>
      </c>
      <c r="K21" s="26">
        <v>378572</v>
      </c>
      <c r="L21" s="26">
        <v>1255479</v>
      </c>
      <c r="M21" s="26">
        <v>2039913</v>
      </c>
      <c r="N21" s="26">
        <v>317217</v>
      </c>
      <c r="O21" s="26">
        <v>274598</v>
      </c>
      <c r="P21" s="26">
        <v>228995</v>
      </c>
      <c r="Q21" s="26">
        <v>820810</v>
      </c>
      <c r="R21" s="26">
        <v>374735</v>
      </c>
      <c r="S21" s="26">
        <v>353479</v>
      </c>
      <c r="T21" s="26">
        <v>209752</v>
      </c>
      <c r="U21" s="26">
        <v>937966</v>
      </c>
      <c r="V21" s="26">
        <v>4642703</v>
      </c>
      <c r="W21" s="26">
        <v>3735018</v>
      </c>
      <c r="X21" s="26">
        <v>907685</v>
      </c>
      <c r="Y21" s="106">
        <v>24.3</v>
      </c>
      <c r="Z21" s="121">
        <v>3735018</v>
      </c>
    </row>
    <row r="22" spans="1:26" ht="13.5">
      <c r="A22" s="104" t="s">
        <v>90</v>
      </c>
      <c r="B22" s="102"/>
      <c r="C22" s="123">
        <v>4228959</v>
      </c>
      <c r="D22" s="124">
        <v>3086000</v>
      </c>
      <c r="E22" s="125">
        <v>3086000</v>
      </c>
      <c r="F22" s="125">
        <v>249841</v>
      </c>
      <c r="G22" s="125">
        <v>220946</v>
      </c>
      <c r="H22" s="125">
        <v>219959</v>
      </c>
      <c r="I22" s="125">
        <v>690746</v>
      </c>
      <c r="J22" s="125"/>
      <c r="K22" s="125">
        <v>220406</v>
      </c>
      <c r="L22" s="125">
        <v>441644</v>
      </c>
      <c r="M22" s="125">
        <v>662050</v>
      </c>
      <c r="N22" s="125">
        <v>220696</v>
      </c>
      <c r="O22" s="125">
        <v>220875</v>
      </c>
      <c r="P22" s="125">
        <v>218742</v>
      </c>
      <c r="Q22" s="125">
        <v>660313</v>
      </c>
      <c r="R22" s="125">
        <v>221778</v>
      </c>
      <c r="S22" s="125">
        <v>219972</v>
      </c>
      <c r="T22" s="125">
        <v>222105</v>
      </c>
      <c r="U22" s="125">
        <v>663855</v>
      </c>
      <c r="V22" s="125">
        <v>2676964</v>
      </c>
      <c r="W22" s="125">
        <v>3086000</v>
      </c>
      <c r="X22" s="125">
        <v>-409036</v>
      </c>
      <c r="Y22" s="107">
        <v>-13.25</v>
      </c>
      <c r="Z22" s="123">
        <v>3086000</v>
      </c>
    </row>
    <row r="23" spans="1:26" ht="13.5">
      <c r="A23" s="104" t="s">
        <v>91</v>
      </c>
      <c r="B23" s="102"/>
      <c r="C23" s="121"/>
      <c r="D23" s="122">
        <v>1987329</v>
      </c>
      <c r="E23" s="26">
        <v>1987329</v>
      </c>
      <c r="F23" s="26">
        <v>215684</v>
      </c>
      <c r="G23" s="26">
        <v>189215</v>
      </c>
      <c r="H23" s="26"/>
      <c r="I23" s="26">
        <v>404899</v>
      </c>
      <c r="J23" s="26"/>
      <c r="K23" s="26"/>
      <c r="L23" s="26"/>
      <c r="M23" s="26"/>
      <c r="N23" s="26">
        <v>260844</v>
      </c>
      <c r="O23" s="26">
        <v>259681</v>
      </c>
      <c r="P23" s="26">
        <v>261536</v>
      </c>
      <c r="Q23" s="26">
        <v>782061</v>
      </c>
      <c r="R23" s="26">
        <v>261787</v>
      </c>
      <c r="S23" s="26">
        <v>260699</v>
      </c>
      <c r="T23" s="26">
        <v>704451</v>
      </c>
      <c r="U23" s="26">
        <v>1226937</v>
      </c>
      <c r="V23" s="26">
        <v>2413897</v>
      </c>
      <c r="W23" s="26">
        <v>1987329</v>
      </c>
      <c r="X23" s="26">
        <v>426568</v>
      </c>
      <c r="Y23" s="106">
        <v>21.46</v>
      </c>
      <c r="Z23" s="121">
        <v>1987329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27686686</v>
      </c>
      <c r="D25" s="139">
        <f t="shared" si="4"/>
        <v>45119500</v>
      </c>
      <c r="E25" s="39">
        <f t="shared" si="4"/>
        <v>45119500</v>
      </c>
      <c r="F25" s="39">
        <f t="shared" si="4"/>
        <v>8149721</v>
      </c>
      <c r="G25" s="39">
        <f t="shared" si="4"/>
        <v>7269679</v>
      </c>
      <c r="H25" s="39">
        <f t="shared" si="4"/>
        <v>6421051</v>
      </c>
      <c r="I25" s="39">
        <f t="shared" si="4"/>
        <v>21840451</v>
      </c>
      <c r="J25" s="39">
        <f t="shared" si="4"/>
        <v>1321376</v>
      </c>
      <c r="K25" s="39">
        <f t="shared" si="4"/>
        <v>6789743</v>
      </c>
      <c r="L25" s="39">
        <f t="shared" si="4"/>
        <v>3299114</v>
      </c>
      <c r="M25" s="39">
        <f t="shared" si="4"/>
        <v>11410233</v>
      </c>
      <c r="N25" s="39">
        <f t="shared" si="4"/>
        <v>1663294</v>
      </c>
      <c r="O25" s="39">
        <f t="shared" si="4"/>
        <v>1592726</v>
      </c>
      <c r="P25" s="39">
        <f t="shared" si="4"/>
        <v>1752614</v>
      </c>
      <c r="Q25" s="39">
        <f t="shared" si="4"/>
        <v>5008634</v>
      </c>
      <c r="R25" s="39">
        <f t="shared" si="4"/>
        <v>4861739</v>
      </c>
      <c r="S25" s="39">
        <f t="shared" si="4"/>
        <v>1721689</v>
      </c>
      <c r="T25" s="39">
        <f t="shared" si="4"/>
        <v>2154197</v>
      </c>
      <c r="U25" s="39">
        <f t="shared" si="4"/>
        <v>8737625</v>
      </c>
      <c r="V25" s="39">
        <f t="shared" si="4"/>
        <v>46996943</v>
      </c>
      <c r="W25" s="39">
        <f t="shared" si="4"/>
        <v>45119500</v>
      </c>
      <c r="X25" s="39">
        <f t="shared" si="4"/>
        <v>1877443</v>
      </c>
      <c r="Y25" s="140">
        <f>+IF(W25&lt;&gt;0,+(X25/W25)*100,0)</f>
        <v>4.161045667615997</v>
      </c>
      <c r="Z25" s="138">
        <f>+Z5+Z9+Z15+Z19+Z24</f>
        <v>45119500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49626703</v>
      </c>
      <c r="D28" s="120">
        <f t="shared" si="5"/>
        <v>38853038</v>
      </c>
      <c r="E28" s="66">
        <f t="shared" si="5"/>
        <v>38853038</v>
      </c>
      <c r="F28" s="66">
        <f t="shared" si="5"/>
        <v>5613718</v>
      </c>
      <c r="G28" s="66">
        <f t="shared" si="5"/>
        <v>858139</v>
      </c>
      <c r="H28" s="66">
        <f t="shared" si="5"/>
        <v>866406</v>
      </c>
      <c r="I28" s="66">
        <f t="shared" si="5"/>
        <v>7338263</v>
      </c>
      <c r="J28" s="66">
        <f t="shared" si="5"/>
        <v>3078356</v>
      </c>
      <c r="K28" s="66">
        <f t="shared" si="5"/>
        <v>1012030</v>
      </c>
      <c r="L28" s="66">
        <f t="shared" si="5"/>
        <v>954807</v>
      </c>
      <c r="M28" s="66">
        <f t="shared" si="5"/>
        <v>5045193</v>
      </c>
      <c r="N28" s="66">
        <f t="shared" si="5"/>
        <v>844805</v>
      </c>
      <c r="O28" s="66">
        <f t="shared" si="5"/>
        <v>821383</v>
      </c>
      <c r="P28" s="66">
        <f t="shared" si="5"/>
        <v>1383383</v>
      </c>
      <c r="Q28" s="66">
        <f t="shared" si="5"/>
        <v>3049571</v>
      </c>
      <c r="R28" s="66">
        <f t="shared" si="5"/>
        <v>997180</v>
      </c>
      <c r="S28" s="66">
        <f t="shared" si="5"/>
        <v>684776</v>
      </c>
      <c r="T28" s="66">
        <f t="shared" si="5"/>
        <v>1064597</v>
      </c>
      <c r="U28" s="66">
        <f t="shared" si="5"/>
        <v>2746553</v>
      </c>
      <c r="V28" s="66">
        <f t="shared" si="5"/>
        <v>18179580</v>
      </c>
      <c r="W28" s="66">
        <f t="shared" si="5"/>
        <v>38853038</v>
      </c>
      <c r="X28" s="66">
        <f t="shared" si="5"/>
        <v>-20673458</v>
      </c>
      <c r="Y28" s="103">
        <f>+IF(W28&lt;&gt;0,+(X28/W28)*100,0)</f>
        <v>-53.20937322842039</v>
      </c>
      <c r="Z28" s="119">
        <f>SUM(Z29:Z31)</f>
        <v>38853038</v>
      </c>
    </row>
    <row r="29" spans="1:26" ht="13.5">
      <c r="A29" s="104" t="s">
        <v>74</v>
      </c>
      <c r="B29" s="102"/>
      <c r="C29" s="121">
        <v>1987180</v>
      </c>
      <c r="D29" s="122">
        <v>5995156</v>
      </c>
      <c r="E29" s="26">
        <v>5995156</v>
      </c>
      <c r="F29" s="26">
        <v>498677</v>
      </c>
      <c r="G29" s="26">
        <v>639598</v>
      </c>
      <c r="H29" s="26">
        <v>508478</v>
      </c>
      <c r="I29" s="26">
        <v>1646753</v>
      </c>
      <c r="J29" s="26">
        <v>1101100</v>
      </c>
      <c r="K29" s="26">
        <v>278625</v>
      </c>
      <c r="L29" s="26">
        <v>303784</v>
      </c>
      <c r="M29" s="26">
        <v>1683509</v>
      </c>
      <c r="N29" s="26">
        <v>205948</v>
      </c>
      <c r="O29" s="26">
        <v>219293</v>
      </c>
      <c r="P29" s="26">
        <v>207877</v>
      </c>
      <c r="Q29" s="26">
        <v>633118</v>
      </c>
      <c r="R29" s="26">
        <v>276177</v>
      </c>
      <c r="S29" s="26">
        <v>113210</v>
      </c>
      <c r="T29" s="26">
        <v>609018</v>
      </c>
      <c r="U29" s="26">
        <v>998405</v>
      </c>
      <c r="V29" s="26">
        <v>4961785</v>
      </c>
      <c r="W29" s="26">
        <v>5995156</v>
      </c>
      <c r="X29" s="26">
        <v>-1033371</v>
      </c>
      <c r="Y29" s="106">
        <v>-17.24</v>
      </c>
      <c r="Z29" s="121">
        <v>5995156</v>
      </c>
    </row>
    <row r="30" spans="1:26" ht="13.5">
      <c r="A30" s="104" t="s">
        <v>75</v>
      </c>
      <c r="B30" s="102"/>
      <c r="C30" s="123">
        <v>47639523</v>
      </c>
      <c r="D30" s="124">
        <v>13227738</v>
      </c>
      <c r="E30" s="125">
        <v>13227738</v>
      </c>
      <c r="F30" s="125">
        <v>5017098</v>
      </c>
      <c r="G30" s="125">
        <v>153218</v>
      </c>
      <c r="H30" s="125">
        <v>253505</v>
      </c>
      <c r="I30" s="125">
        <v>5423821</v>
      </c>
      <c r="J30" s="125">
        <v>1722841</v>
      </c>
      <c r="K30" s="125">
        <v>594336</v>
      </c>
      <c r="L30" s="125">
        <v>504402</v>
      </c>
      <c r="M30" s="125">
        <v>2821579</v>
      </c>
      <c r="N30" s="125">
        <v>288510</v>
      </c>
      <c r="O30" s="125">
        <v>224402</v>
      </c>
      <c r="P30" s="125">
        <v>816185</v>
      </c>
      <c r="Q30" s="125">
        <v>1329097</v>
      </c>
      <c r="R30" s="125">
        <v>250370</v>
      </c>
      <c r="S30" s="125">
        <v>235774</v>
      </c>
      <c r="T30" s="125">
        <v>180363</v>
      </c>
      <c r="U30" s="125">
        <v>666507</v>
      </c>
      <c r="V30" s="125">
        <v>10241004</v>
      </c>
      <c r="W30" s="125">
        <v>13227738</v>
      </c>
      <c r="X30" s="125">
        <v>-2986734</v>
      </c>
      <c r="Y30" s="107">
        <v>-22.58</v>
      </c>
      <c r="Z30" s="123">
        <v>13227738</v>
      </c>
    </row>
    <row r="31" spans="1:26" ht="13.5">
      <c r="A31" s="104" t="s">
        <v>76</v>
      </c>
      <c r="B31" s="102"/>
      <c r="C31" s="121"/>
      <c r="D31" s="122">
        <v>19630144</v>
      </c>
      <c r="E31" s="26">
        <v>19630144</v>
      </c>
      <c r="F31" s="26">
        <v>97943</v>
      </c>
      <c r="G31" s="26">
        <v>65323</v>
      </c>
      <c r="H31" s="26">
        <v>104423</v>
      </c>
      <c r="I31" s="26">
        <v>267689</v>
      </c>
      <c r="J31" s="26">
        <v>254415</v>
      </c>
      <c r="K31" s="26">
        <v>139069</v>
      </c>
      <c r="L31" s="26">
        <v>146621</v>
      </c>
      <c r="M31" s="26">
        <v>540105</v>
      </c>
      <c r="N31" s="26">
        <v>350347</v>
      </c>
      <c r="O31" s="26">
        <v>377688</v>
      </c>
      <c r="P31" s="26">
        <v>359321</v>
      </c>
      <c r="Q31" s="26">
        <v>1087356</v>
      </c>
      <c r="R31" s="26">
        <v>470633</v>
      </c>
      <c r="S31" s="26">
        <v>335792</v>
      </c>
      <c r="T31" s="26">
        <v>275216</v>
      </c>
      <c r="U31" s="26">
        <v>1081641</v>
      </c>
      <c r="V31" s="26">
        <v>2976791</v>
      </c>
      <c r="W31" s="26">
        <v>19630144</v>
      </c>
      <c r="X31" s="26">
        <v>-16653353</v>
      </c>
      <c r="Y31" s="106">
        <v>-84.84</v>
      </c>
      <c r="Z31" s="121">
        <v>19630144</v>
      </c>
    </row>
    <row r="32" spans="1:26" ht="13.5">
      <c r="A32" s="101" t="s">
        <v>77</v>
      </c>
      <c r="B32" s="102"/>
      <c r="C32" s="119">
        <f aca="true" t="shared" si="6" ref="C32:X32">SUM(C33:C37)</f>
        <v>146000</v>
      </c>
      <c r="D32" s="120">
        <f t="shared" si="6"/>
        <v>4365864</v>
      </c>
      <c r="E32" s="66">
        <f t="shared" si="6"/>
        <v>4365864</v>
      </c>
      <c r="F32" s="66">
        <f t="shared" si="6"/>
        <v>279717</v>
      </c>
      <c r="G32" s="66">
        <f t="shared" si="6"/>
        <v>454220</v>
      </c>
      <c r="H32" s="66">
        <f t="shared" si="6"/>
        <v>507336</v>
      </c>
      <c r="I32" s="66">
        <f t="shared" si="6"/>
        <v>1241273</v>
      </c>
      <c r="J32" s="66">
        <f t="shared" si="6"/>
        <v>602277</v>
      </c>
      <c r="K32" s="66">
        <f t="shared" si="6"/>
        <v>503996</v>
      </c>
      <c r="L32" s="66">
        <f t="shared" si="6"/>
        <v>238225</v>
      </c>
      <c r="M32" s="66">
        <f t="shared" si="6"/>
        <v>1344498</v>
      </c>
      <c r="N32" s="66">
        <f t="shared" si="6"/>
        <v>14540</v>
      </c>
      <c r="O32" s="66">
        <f t="shared" si="6"/>
        <v>27232</v>
      </c>
      <c r="P32" s="66">
        <f t="shared" si="6"/>
        <v>2354</v>
      </c>
      <c r="Q32" s="66">
        <f t="shared" si="6"/>
        <v>44126</v>
      </c>
      <c r="R32" s="66">
        <f t="shared" si="6"/>
        <v>85671</v>
      </c>
      <c r="S32" s="66">
        <f t="shared" si="6"/>
        <v>35563</v>
      </c>
      <c r="T32" s="66">
        <f t="shared" si="6"/>
        <v>65408</v>
      </c>
      <c r="U32" s="66">
        <f t="shared" si="6"/>
        <v>186642</v>
      </c>
      <c r="V32" s="66">
        <f t="shared" si="6"/>
        <v>2816539</v>
      </c>
      <c r="W32" s="66">
        <f t="shared" si="6"/>
        <v>4365864</v>
      </c>
      <c r="X32" s="66">
        <f t="shared" si="6"/>
        <v>-1549325</v>
      </c>
      <c r="Y32" s="103">
        <f>+IF(W32&lt;&gt;0,+(X32/W32)*100,0)</f>
        <v>-35.487248343054205</v>
      </c>
      <c r="Z32" s="119">
        <f>SUM(Z33:Z37)</f>
        <v>4365864</v>
      </c>
    </row>
    <row r="33" spans="1:26" ht="13.5">
      <c r="A33" s="104" t="s">
        <v>78</v>
      </c>
      <c r="B33" s="102"/>
      <c r="C33" s="121">
        <v>146000</v>
      </c>
      <c r="D33" s="122">
        <v>1179018</v>
      </c>
      <c r="E33" s="26">
        <v>1179018</v>
      </c>
      <c r="F33" s="26">
        <v>266302</v>
      </c>
      <c r="G33" s="26">
        <v>440718</v>
      </c>
      <c r="H33" s="26">
        <v>493660</v>
      </c>
      <c r="I33" s="26">
        <v>1200680</v>
      </c>
      <c r="J33" s="26">
        <v>548080</v>
      </c>
      <c r="K33" s="26">
        <v>480830</v>
      </c>
      <c r="L33" s="26">
        <v>225718</v>
      </c>
      <c r="M33" s="26">
        <v>1254628</v>
      </c>
      <c r="N33" s="26">
        <v>14540</v>
      </c>
      <c r="O33" s="26">
        <v>27232</v>
      </c>
      <c r="P33" s="26">
        <v>1830</v>
      </c>
      <c r="Q33" s="26">
        <v>43602</v>
      </c>
      <c r="R33" s="26">
        <v>85409</v>
      </c>
      <c r="S33" s="26"/>
      <c r="T33" s="26">
        <v>64622</v>
      </c>
      <c r="U33" s="26">
        <v>150031</v>
      </c>
      <c r="V33" s="26">
        <v>2648941</v>
      </c>
      <c r="W33" s="26">
        <v>1179018</v>
      </c>
      <c r="X33" s="26">
        <v>1469923</v>
      </c>
      <c r="Y33" s="106">
        <v>124.67</v>
      </c>
      <c r="Z33" s="121">
        <v>1179018</v>
      </c>
    </row>
    <row r="34" spans="1:26" ht="13.5">
      <c r="A34" s="104" t="s">
        <v>79</v>
      </c>
      <c r="B34" s="102"/>
      <c r="C34" s="121"/>
      <c r="D34" s="122">
        <v>2657096</v>
      </c>
      <c r="E34" s="26">
        <v>2657096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>
        <v>2657096</v>
      </c>
      <c r="X34" s="26">
        <v>-2657096</v>
      </c>
      <c r="Y34" s="106">
        <v>-100</v>
      </c>
      <c r="Z34" s="121">
        <v>2657096</v>
      </c>
    </row>
    <row r="35" spans="1:26" ht="13.5">
      <c r="A35" s="104" t="s">
        <v>80</v>
      </c>
      <c r="B35" s="102"/>
      <c r="C35" s="121"/>
      <c r="D35" s="122">
        <v>57000</v>
      </c>
      <c r="E35" s="26">
        <v>57000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>
        <v>57000</v>
      </c>
      <c r="X35" s="26">
        <v>-57000</v>
      </c>
      <c r="Y35" s="106">
        <v>-100</v>
      </c>
      <c r="Z35" s="121">
        <v>57000</v>
      </c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>
        <v>472750</v>
      </c>
      <c r="E37" s="125">
        <v>472750</v>
      </c>
      <c r="F37" s="125">
        <v>13415</v>
      </c>
      <c r="G37" s="125">
        <v>13502</v>
      </c>
      <c r="H37" s="125">
        <v>13676</v>
      </c>
      <c r="I37" s="125">
        <v>40593</v>
      </c>
      <c r="J37" s="125">
        <v>54197</v>
      </c>
      <c r="K37" s="125">
        <v>23166</v>
      </c>
      <c r="L37" s="125">
        <v>12507</v>
      </c>
      <c r="M37" s="125">
        <v>89870</v>
      </c>
      <c r="N37" s="125"/>
      <c r="O37" s="125"/>
      <c r="P37" s="125">
        <v>524</v>
      </c>
      <c r="Q37" s="125">
        <v>524</v>
      </c>
      <c r="R37" s="125">
        <v>262</v>
      </c>
      <c r="S37" s="125">
        <v>35563</v>
      </c>
      <c r="T37" s="125">
        <v>786</v>
      </c>
      <c r="U37" s="125">
        <v>36611</v>
      </c>
      <c r="V37" s="125">
        <v>167598</v>
      </c>
      <c r="W37" s="125">
        <v>472750</v>
      </c>
      <c r="X37" s="125">
        <v>-305152</v>
      </c>
      <c r="Y37" s="107">
        <v>-64.55</v>
      </c>
      <c r="Z37" s="123">
        <v>472750</v>
      </c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1584951</v>
      </c>
      <c r="E38" s="66">
        <f t="shared" si="7"/>
        <v>1584951</v>
      </c>
      <c r="F38" s="66">
        <f t="shared" si="7"/>
        <v>0</v>
      </c>
      <c r="G38" s="66">
        <f t="shared" si="7"/>
        <v>0</v>
      </c>
      <c r="H38" s="66">
        <f t="shared" si="7"/>
        <v>0</v>
      </c>
      <c r="I38" s="66">
        <f t="shared" si="7"/>
        <v>0</v>
      </c>
      <c r="J38" s="66">
        <f t="shared" si="7"/>
        <v>0</v>
      </c>
      <c r="K38" s="66">
        <f t="shared" si="7"/>
        <v>39031</v>
      </c>
      <c r="L38" s="66">
        <f t="shared" si="7"/>
        <v>0</v>
      </c>
      <c r="M38" s="66">
        <f t="shared" si="7"/>
        <v>39031</v>
      </c>
      <c r="N38" s="66">
        <f t="shared" si="7"/>
        <v>0</v>
      </c>
      <c r="O38" s="66">
        <f t="shared" si="7"/>
        <v>0</v>
      </c>
      <c r="P38" s="66">
        <f t="shared" si="7"/>
        <v>0</v>
      </c>
      <c r="Q38" s="66">
        <f t="shared" si="7"/>
        <v>0</v>
      </c>
      <c r="R38" s="66">
        <f t="shared" si="7"/>
        <v>0</v>
      </c>
      <c r="S38" s="66">
        <f t="shared" si="7"/>
        <v>0</v>
      </c>
      <c r="T38" s="66">
        <f t="shared" si="7"/>
        <v>0</v>
      </c>
      <c r="U38" s="66">
        <f t="shared" si="7"/>
        <v>0</v>
      </c>
      <c r="V38" s="66">
        <f t="shared" si="7"/>
        <v>39031</v>
      </c>
      <c r="W38" s="66">
        <f t="shared" si="7"/>
        <v>1584951</v>
      </c>
      <c r="X38" s="66">
        <f t="shared" si="7"/>
        <v>-1545920</v>
      </c>
      <c r="Y38" s="103">
        <f>+IF(W38&lt;&gt;0,+(X38/W38)*100,0)</f>
        <v>-97.53740020984876</v>
      </c>
      <c r="Z38" s="119">
        <f>SUM(Z39:Z41)</f>
        <v>1584951</v>
      </c>
    </row>
    <row r="39" spans="1:26" ht="13.5">
      <c r="A39" s="104" t="s">
        <v>84</v>
      </c>
      <c r="B39" s="102"/>
      <c r="C39" s="121"/>
      <c r="D39" s="122">
        <v>642000</v>
      </c>
      <c r="E39" s="26">
        <v>642000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>
        <v>642000</v>
      </c>
      <c r="X39" s="26">
        <v>-642000</v>
      </c>
      <c r="Y39" s="106">
        <v>-100</v>
      </c>
      <c r="Z39" s="121">
        <v>642000</v>
      </c>
    </row>
    <row r="40" spans="1:26" ht="13.5">
      <c r="A40" s="104" t="s">
        <v>85</v>
      </c>
      <c r="B40" s="102"/>
      <c r="C40" s="121"/>
      <c r="D40" s="122">
        <v>942951</v>
      </c>
      <c r="E40" s="26">
        <v>942951</v>
      </c>
      <c r="F40" s="26"/>
      <c r="G40" s="26"/>
      <c r="H40" s="26"/>
      <c r="I40" s="26"/>
      <c r="J40" s="26"/>
      <c r="K40" s="26">
        <v>39031</v>
      </c>
      <c r="L40" s="26"/>
      <c r="M40" s="26">
        <v>39031</v>
      </c>
      <c r="N40" s="26"/>
      <c r="O40" s="26"/>
      <c r="P40" s="26"/>
      <c r="Q40" s="26"/>
      <c r="R40" s="26"/>
      <c r="S40" s="26"/>
      <c r="T40" s="26"/>
      <c r="U40" s="26"/>
      <c r="V40" s="26">
        <v>39031</v>
      </c>
      <c r="W40" s="26">
        <v>942951</v>
      </c>
      <c r="X40" s="26">
        <v>-903920</v>
      </c>
      <c r="Y40" s="106">
        <v>-95.86</v>
      </c>
      <c r="Z40" s="121">
        <v>942951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8344658</v>
      </c>
      <c r="D42" s="120">
        <f t="shared" si="8"/>
        <v>0</v>
      </c>
      <c r="E42" s="66">
        <f t="shared" si="8"/>
        <v>0</v>
      </c>
      <c r="F42" s="66">
        <f t="shared" si="8"/>
        <v>1493989</v>
      </c>
      <c r="G42" s="66">
        <f t="shared" si="8"/>
        <v>1608583</v>
      </c>
      <c r="H42" s="66">
        <f t="shared" si="8"/>
        <v>1048732</v>
      </c>
      <c r="I42" s="66">
        <f t="shared" si="8"/>
        <v>4151304</v>
      </c>
      <c r="J42" s="66">
        <f t="shared" si="8"/>
        <v>1394059</v>
      </c>
      <c r="K42" s="66">
        <f t="shared" si="8"/>
        <v>1698073</v>
      </c>
      <c r="L42" s="66">
        <f t="shared" si="8"/>
        <v>1316604</v>
      </c>
      <c r="M42" s="66">
        <f t="shared" si="8"/>
        <v>4408736</v>
      </c>
      <c r="N42" s="66">
        <f t="shared" si="8"/>
        <v>932695</v>
      </c>
      <c r="O42" s="66">
        <f t="shared" si="8"/>
        <v>1020454</v>
      </c>
      <c r="P42" s="66">
        <f t="shared" si="8"/>
        <v>1027171</v>
      </c>
      <c r="Q42" s="66">
        <f t="shared" si="8"/>
        <v>2980320</v>
      </c>
      <c r="R42" s="66">
        <f t="shared" si="8"/>
        <v>1077786</v>
      </c>
      <c r="S42" s="66">
        <f t="shared" si="8"/>
        <v>941584</v>
      </c>
      <c r="T42" s="66">
        <f t="shared" si="8"/>
        <v>1043358</v>
      </c>
      <c r="U42" s="66">
        <f t="shared" si="8"/>
        <v>3062728</v>
      </c>
      <c r="V42" s="66">
        <f t="shared" si="8"/>
        <v>14603088</v>
      </c>
      <c r="W42" s="66">
        <f t="shared" si="8"/>
        <v>0</v>
      </c>
      <c r="X42" s="66">
        <f t="shared" si="8"/>
        <v>14603088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>
        <v>5663125</v>
      </c>
      <c r="D43" s="122"/>
      <c r="E43" s="26"/>
      <c r="F43" s="26">
        <v>1160820</v>
      </c>
      <c r="G43" s="26">
        <v>1245620</v>
      </c>
      <c r="H43" s="26">
        <v>622872</v>
      </c>
      <c r="I43" s="26">
        <v>3029312</v>
      </c>
      <c r="J43" s="26">
        <v>1204742</v>
      </c>
      <c r="K43" s="26">
        <v>1273691</v>
      </c>
      <c r="L43" s="26">
        <v>724968</v>
      </c>
      <c r="M43" s="26">
        <v>3203401</v>
      </c>
      <c r="N43" s="26">
        <v>634352</v>
      </c>
      <c r="O43" s="26">
        <v>592083</v>
      </c>
      <c r="P43" s="26">
        <v>679243</v>
      </c>
      <c r="Q43" s="26">
        <v>1905678</v>
      </c>
      <c r="R43" s="26">
        <v>674989</v>
      </c>
      <c r="S43" s="26">
        <v>604335</v>
      </c>
      <c r="T43" s="26">
        <v>667740</v>
      </c>
      <c r="U43" s="26">
        <v>1947064</v>
      </c>
      <c r="V43" s="26">
        <v>10085455</v>
      </c>
      <c r="W43" s="26"/>
      <c r="X43" s="26">
        <v>10085455</v>
      </c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>
        <v>26798</v>
      </c>
      <c r="G44" s="26">
        <v>36104</v>
      </c>
      <c r="H44" s="26">
        <v>56905</v>
      </c>
      <c r="I44" s="26">
        <v>119807</v>
      </c>
      <c r="J44" s="26">
        <v>53841</v>
      </c>
      <c r="K44" s="26">
        <v>88540</v>
      </c>
      <c r="L44" s="26">
        <v>216863</v>
      </c>
      <c r="M44" s="26">
        <v>359244</v>
      </c>
      <c r="N44" s="26">
        <v>17328</v>
      </c>
      <c r="O44" s="26">
        <v>83818</v>
      </c>
      <c r="P44" s="26">
        <v>56029</v>
      </c>
      <c r="Q44" s="26">
        <v>157175</v>
      </c>
      <c r="R44" s="26">
        <v>93778</v>
      </c>
      <c r="S44" s="26">
        <v>33785</v>
      </c>
      <c r="T44" s="26">
        <v>30543</v>
      </c>
      <c r="U44" s="26">
        <v>158106</v>
      </c>
      <c r="V44" s="26">
        <v>794332</v>
      </c>
      <c r="W44" s="26"/>
      <c r="X44" s="26">
        <v>794332</v>
      </c>
      <c r="Y44" s="106">
        <v>0</v>
      </c>
      <c r="Z44" s="121"/>
    </row>
    <row r="45" spans="1:26" ht="13.5">
      <c r="A45" s="104" t="s">
        <v>90</v>
      </c>
      <c r="B45" s="102"/>
      <c r="C45" s="123">
        <v>2681533</v>
      </c>
      <c r="D45" s="124"/>
      <c r="E45" s="125"/>
      <c r="F45" s="125">
        <v>52739</v>
      </c>
      <c r="G45" s="125">
        <v>73227</v>
      </c>
      <c r="H45" s="125">
        <v>116857</v>
      </c>
      <c r="I45" s="125">
        <v>242823</v>
      </c>
      <c r="J45" s="125">
        <v>135476</v>
      </c>
      <c r="K45" s="125">
        <v>83744</v>
      </c>
      <c r="L45" s="125">
        <v>153634</v>
      </c>
      <c r="M45" s="125">
        <v>372854</v>
      </c>
      <c r="N45" s="125">
        <v>28917</v>
      </c>
      <c r="O45" s="125">
        <v>92455</v>
      </c>
      <c r="P45" s="125">
        <v>39801</v>
      </c>
      <c r="Q45" s="125">
        <v>161173</v>
      </c>
      <c r="R45" s="125">
        <v>56921</v>
      </c>
      <c r="S45" s="125">
        <v>51366</v>
      </c>
      <c r="T45" s="125">
        <v>92977</v>
      </c>
      <c r="U45" s="125">
        <v>201264</v>
      </c>
      <c r="V45" s="125">
        <v>978114</v>
      </c>
      <c r="W45" s="125"/>
      <c r="X45" s="125">
        <v>978114</v>
      </c>
      <c r="Y45" s="107">
        <v>0</v>
      </c>
      <c r="Z45" s="123"/>
    </row>
    <row r="46" spans="1:26" ht="13.5">
      <c r="A46" s="104" t="s">
        <v>91</v>
      </c>
      <c r="B46" s="102"/>
      <c r="C46" s="121"/>
      <c r="D46" s="122"/>
      <c r="E46" s="26"/>
      <c r="F46" s="26">
        <v>253632</v>
      </c>
      <c r="G46" s="26">
        <v>253632</v>
      </c>
      <c r="H46" s="26">
        <v>252098</v>
      </c>
      <c r="I46" s="26">
        <v>759362</v>
      </c>
      <c r="J46" s="26"/>
      <c r="K46" s="26">
        <v>252098</v>
      </c>
      <c r="L46" s="26">
        <v>221139</v>
      </c>
      <c r="M46" s="26">
        <v>473237</v>
      </c>
      <c r="N46" s="26">
        <v>252098</v>
      </c>
      <c r="O46" s="26">
        <v>252098</v>
      </c>
      <c r="P46" s="26">
        <v>252098</v>
      </c>
      <c r="Q46" s="26">
        <v>756294</v>
      </c>
      <c r="R46" s="26">
        <v>252098</v>
      </c>
      <c r="S46" s="26">
        <v>252098</v>
      </c>
      <c r="T46" s="26">
        <v>252098</v>
      </c>
      <c r="U46" s="26">
        <v>756294</v>
      </c>
      <c r="V46" s="26">
        <v>2745187</v>
      </c>
      <c r="W46" s="26"/>
      <c r="X46" s="26">
        <v>2745187</v>
      </c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58117361</v>
      </c>
      <c r="D48" s="139">
        <f t="shared" si="9"/>
        <v>44803853</v>
      </c>
      <c r="E48" s="39">
        <f t="shared" si="9"/>
        <v>44803853</v>
      </c>
      <c r="F48" s="39">
        <f t="shared" si="9"/>
        <v>7387424</v>
      </c>
      <c r="G48" s="39">
        <f t="shared" si="9"/>
        <v>2920942</v>
      </c>
      <c r="H48" s="39">
        <f t="shared" si="9"/>
        <v>2422474</v>
      </c>
      <c r="I48" s="39">
        <f t="shared" si="9"/>
        <v>12730840</v>
      </c>
      <c r="J48" s="39">
        <f t="shared" si="9"/>
        <v>5074692</v>
      </c>
      <c r="K48" s="39">
        <f t="shared" si="9"/>
        <v>3253130</v>
      </c>
      <c r="L48" s="39">
        <f t="shared" si="9"/>
        <v>2509636</v>
      </c>
      <c r="M48" s="39">
        <f t="shared" si="9"/>
        <v>10837458</v>
      </c>
      <c r="N48" s="39">
        <f t="shared" si="9"/>
        <v>1792040</v>
      </c>
      <c r="O48" s="39">
        <f t="shared" si="9"/>
        <v>1869069</v>
      </c>
      <c r="P48" s="39">
        <f t="shared" si="9"/>
        <v>2412908</v>
      </c>
      <c r="Q48" s="39">
        <f t="shared" si="9"/>
        <v>6074017</v>
      </c>
      <c r="R48" s="39">
        <f t="shared" si="9"/>
        <v>2160637</v>
      </c>
      <c r="S48" s="39">
        <f t="shared" si="9"/>
        <v>1661923</v>
      </c>
      <c r="T48" s="39">
        <f t="shared" si="9"/>
        <v>2173363</v>
      </c>
      <c r="U48" s="39">
        <f t="shared" si="9"/>
        <v>5995923</v>
      </c>
      <c r="V48" s="39">
        <f t="shared" si="9"/>
        <v>35638238</v>
      </c>
      <c r="W48" s="39">
        <f t="shared" si="9"/>
        <v>44803853</v>
      </c>
      <c r="X48" s="39">
        <f t="shared" si="9"/>
        <v>-9165615</v>
      </c>
      <c r="Y48" s="140">
        <f>+IF(W48&lt;&gt;0,+(X48/W48)*100,0)</f>
        <v>-20.45720264281735</v>
      </c>
      <c r="Z48" s="138">
        <f>+Z28+Z32+Z38+Z42+Z47</f>
        <v>44803853</v>
      </c>
    </row>
    <row r="49" spans="1:26" ht="13.5">
      <c r="A49" s="114" t="s">
        <v>48</v>
      </c>
      <c r="B49" s="115"/>
      <c r="C49" s="141">
        <f aca="true" t="shared" si="10" ref="C49:X49">+C25-C48</f>
        <v>-30430675</v>
      </c>
      <c r="D49" s="142">
        <f t="shared" si="10"/>
        <v>315647</v>
      </c>
      <c r="E49" s="143">
        <f t="shared" si="10"/>
        <v>315647</v>
      </c>
      <c r="F49" s="143">
        <f t="shared" si="10"/>
        <v>762297</v>
      </c>
      <c r="G49" s="143">
        <f t="shared" si="10"/>
        <v>4348737</v>
      </c>
      <c r="H49" s="143">
        <f t="shared" si="10"/>
        <v>3998577</v>
      </c>
      <c r="I49" s="143">
        <f t="shared" si="10"/>
        <v>9109611</v>
      </c>
      <c r="J49" s="143">
        <f t="shared" si="10"/>
        <v>-3753316</v>
      </c>
      <c r="K49" s="143">
        <f t="shared" si="10"/>
        <v>3536613</v>
      </c>
      <c r="L49" s="143">
        <f t="shared" si="10"/>
        <v>789478</v>
      </c>
      <c r="M49" s="143">
        <f t="shared" si="10"/>
        <v>572775</v>
      </c>
      <c r="N49" s="143">
        <f t="shared" si="10"/>
        <v>-128746</v>
      </c>
      <c r="O49" s="143">
        <f t="shared" si="10"/>
        <v>-276343</v>
      </c>
      <c r="P49" s="143">
        <f t="shared" si="10"/>
        <v>-660294</v>
      </c>
      <c r="Q49" s="143">
        <f t="shared" si="10"/>
        <v>-1065383</v>
      </c>
      <c r="R49" s="143">
        <f t="shared" si="10"/>
        <v>2701102</v>
      </c>
      <c r="S49" s="143">
        <f t="shared" si="10"/>
        <v>59766</v>
      </c>
      <c r="T49" s="143">
        <f t="shared" si="10"/>
        <v>-19166</v>
      </c>
      <c r="U49" s="143">
        <f t="shared" si="10"/>
        <v>2741702</v>
      </c>
      <c r="V49" s="143">
        <f t="shared" si="10"/>
        <v>11358705</v>
      </c>
      <c r="W49" s="143">
        <f>IF(E25=E48,0,W25-W48)</f>
        <v>315647</v>
      </c>
      <c r="X49" s="143">
        <f t="shared" si="10"/>
        <v>11043058</v>
      </c>
      <c r="Y49" s="144">
        <f>+IF(W49&lt;&gt;0,+(X49/W49)*100,0)</f>
        <v>3498.546794362056</v>
      </c>
      <c r="Z49" s="141">
        <f>+Z25-Z48</f>
        <v>315647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7955765</v>
      </c>
      <c r="D5" s="122">
        <v>0</v>
      </c>
      <c r="E5" s="26">
        <v>0</v>
      </c>
      <c r="F5" s="26">
        <v>0</v>
      </c>
      <c r="G5" s="26">
        <v>5019929</v>
      </c>
      <c r="H5" s="26">
        <v>0</v>
      </c>
      <c r="I5" s="26">
        <v>5019929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5019929</v>
      </c>
      <c r="W5" s="26">
        <v>0</v>
      </c>
      <c r="X5" s="26">
        <v>5019929</v>
      </c>
      <c r="Y5" s="106">
        <v>0</v>
      </c>
      <c r="Z5" s="121">
        <v>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8206589</v>
      </c>
      <c r="D7" s="122">
        <v>10371487</v>
      </c>
      <c r="E7" s="26">
        <v>10371487</v>
      </c>
      <c r="F7" s="26">
        <v>528654</v>
      </c>
      <c r="G7" s="26">
        <v>802809</v>
      </c>
      <c r="H7" s="26">
        <v>1798981</v>
      </c>
      <c r="I7" s="26">
        <v>3130444</v>
      </c>
      <c r="J7" s="26">
        <v>626843</v>
      </c>
      <c r="K7" s="26">
        <v>681776</v>
      </c>
      <c r="L7" s="26">
        <v>791624</v>
      </c>
      <c r="M7" s="26">
        <v>2100243</v>
      </c>
      <c r="N7" s="26">
        <v>242177</v>
      </c>
      <c r="O7" s="26">
        <v>454432</v>
      </c>
      <c r="P7" s="26">
        <v>299766</v>
      </c>
      <c r="Q7" s="26">
        <v>996375</v>
      </c>
      <c r="R7" s="26">
        <v>511922</v>
      </c>
      <c r="S7" s="26">
        <v>379846</v>
      </c>
      <c r="T7" s="26">
        <v>494465</v>
      </c>
      <c r="U7" s="26">
        <v>1386233</v>
      </c>
      <c r="V7" s="26">
        <v>7613295</v>
      </c>
      <c r="W7" s="26">
        <v>10371487</v>
      </c>
      <c r="X7" s="26">
        <v>-2758192</v>
      </c>
      <c r="Y7" s="106">
        <v>-26.59</v>
      </c>
      <c r="Z7" s="121">
        <v>10371487</v>
      </c>
    </row>
    <row r="8" spans="1:26" ht="13.5">
      <c r="A8" s="159" t="s">
        <v>103</v>
      </c>
      <c r="B8" s="158" t="s">
        <v>95</v>
      </c>
      <c r="C8" s="121">
        <v>3571852</v>
      </c>
      <c r="D8" s="122">
        <v>3735018</v>
      </c>
      <c r="E8" s="26">
        <v>3735018</v>
      </c>
      <c r="F8" s="26">
        <v>210003</v>
      </c>
      <c r="G8" s="26">
        <v>273226</v>
      </c>
      <c r="H8" s="26">
        <v>360785</v>
      </c>
      <c r="I8" s="26">
        <v>844014</v>
      </c>
      <c r="J8" s="26">
        <v>380360</v>
      </c>
      <c r="K8" s="26">
        <v>378572</v>
      </c>
      <c r="L8" s="26">
        <v>681611</v>
      </c>
      <c r="M8" s="26">
        <v>1440543</v>
      </c>
      <c r="N8" s="26">
        <v>317217</v>
      </c>
      <c r="O8" s="26">
        <v>274598</v>
      </c>
      <c r="P8" s="26">
        <v>228995</v>
      </c>
      <c r="Q8" s="26">
        <v>820810</v>
      </c>
      <c r="R8" s="26">
        <v>374735</v>
      </c>
      <c r="S8" s="26">
        <v>353479</v>
      </c>
      <c r="T8" s="26">
        <v>209752</v>
      </c>
      <c r="U8" s="26">
        <v>937966</v>
      </c>
      <c r="V8" s="26">
        <v>4043333</v>
      </c>
      <c r="W8" s="26">
        <v>3735018</v>
      </c>
      <c r="X8" s="26">
        <v>308315</v>
      </c>
      <c r="Y8" s="106">
        <v>8.25</v>
      </c>
      <c r="Z8" s="121">
        <v>3735018</v>
      </c>
    </row>
    <row r="9" spans="1:26" ht="13.5">
      <c r="A9" s="159" t="s">
        <v>104</v>
      </c>
      <c r="B9" s="158" t="s">
        <v>95</v>
      </c>
      <c r="C9" s="121">
        <v>4228959</v>
      </c>
      <c r="D9" s="122">
        <v>3086000</v>
      </c>
      <c r="E9" s="26">
        <v>3086000</v>
      </c>
      <c r="F9" s="26">
        <v>249841</v>
      </c>
      <c r="G9" s="26">
        <v>219176</v>
      </c>
      <c r="H9" s="26">
        <v>219959</v>
      </c>
      <c r="I9" s="26">
        <v>688976</v>
      </c>
      <c r="J9" s="26">
        <v>0</v>
      </c>
      <c r="K9" s="26">
        <v>220406</v>
      </c>
      <c r="L9" s="26">
        <v>441644</v>
      </c>
      <c r="M9" s="26">
        <v>662050</v>
      </c>
      <c r="N9" s="26">
        <v>220696</v>
      </c>
      <c r="O9" s="26">
        <v>220875</v>
      </c>
      <c r="P9" s="26">
        <v>218742</v>
      </c>
      <c r="Q9" s="26">
        <v>660313</v>
      </c>
      <c r="R9" s="26">
        <v>221778</v>
      </c>
      <c r="S9" s="26">
        <v>219972</v>
      </c>
      <c r="T9" s="26">
        <v>222105</v>
      </c>
      <c r="U9" s="26">
        <v>663855</v>
      </c>
      <c r="V9" s="26">
        <v>2675194</v>
      </c>
      <c r="W9" s="26">
        <v>3086000</v>
      </c>
      <c r="X9" s="26">
        <v>-410806</v>
      </c>
      <c r="Y9" s="106">
        <v>-13.31</v>
      </c>
      <c r="Z9" s="121">
        <v>3086000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1987329</v>
      </c>
      <c r="E10" s="20">
        <v>1987329</v>
      </c>
      <c r="F10" s="20">
        <v>215684</v>
      </c>
      <c r="G10" s="20">
        <v>189215</v>
      </c>
      <c r="H10" s="20">
        <v>0</v>
      </c>
      <c r="I10" s="20">
        <v>404899</v>
      </c>
      <c r="J10" s="20">
        <v>0</v>
      </c>
      <c r="K10" s="20">
        <v>0</v>
      </c>
      <c r="L10" s="20">
        <v>0</v>
      </c>
      <c r="M10" s="20">
        <v>0</v>
      </c>
      <c r="N10" s="20">
        <v>260844</v>
      </c>
      <c r="O10" s="20">
        <v>259681</v>
      </c>
      <c r="P10" s="20">
        <v>261536</v>
      </c>
      <c r="Q10" s="20">
        <v>782061</v>
      </c>
      <c r="R10" s="20">
        <v>261787</v>
      </c>
      <c r="S10" s="20">
        <v>260699</v>
      </c>
      <c r="T10" s="20">
        <v>442279</v>
      </c>
      <c r="U10" s="20">
        <v>964765</v>
      </c>
      <c r="V10" s="20">
        <v>2151725</v>
      </c>
      <c r="W10" s="20">
        <v>1987329</v>
      </c>
      <c r="X10" s="20">
        <v>164396</v>
      </c>
      <c r="Y10" s="160">
        <v>8.27</v>
      </c>
      <c r="Z10" s="96">
        <v>1987329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4037141</v>
      </c>
      <c r="I11" s="26">
        <v>4037141</v>
      </c>
      <c r="J11" s="26">
        <v>288547</v>
      </c>
      <c r="K11" s="26">
        <v>1640214</v>
      </c>
      <c r="L11" s="26">
        <v>529496</v>
      </c>
      <c r="M11" s="26">
        <v>2458257</v>
      </c>
      <c r="N11" s="26">
        <v>609787</v>
      </c>
      <c r="O11" s="26">
        <v>4223</v>
      </c>
      <c r="P11" s="26">
        <v>307211</v>
      </c>
      <c r="Q11" s="26">
        <v>921221</v>
      </c>
      <c r="R11" s="26">
        <v>296127</v>
      </c>
      <c r="S11" s="26">
        <v>805</v>
      </c>
      <c r="T11" s="26">
        <v>324526</v>
      </c>
      <c r="U11" s="26">
        <v>621458</v>
      </c>
      <c r="V11" s="26">
        <v>8038077</v>
      </c>
      <c r="W11" s="26">
        <v>0</v>
      </c>
      <c r="X11" s="26">
        <v>8038077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205634</v>
      </c>
      <c r="D12" s="122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1359</v>
      </c>
      <c r="L12" s="26">
        <v>0</v>
      </c>
      <c r="M12" s="26">
        <v>1359</v>
      </c>
      <c r="N12" s="26">
        <v>600</v>
      </c>
      <c r="O12" s="26">
        <v>800</v>
      </c>
      <c r="P12" s="26">
        <v>0</v>
      </c>
      <c r="Q12" s="26">
        <v>1400</v>
      </c>
      <c r="R12" s="26">
        <v>0</v>
      </c>
      <c r="S12" s="26">
        <v>0</v>
      </c>
      <c r="T12" s="26">
        <v>600</v>
      </c>
      <c r="U12" s="26">
        <v>600</v>
      </c>
      <c r="V12" s="26">
        <v>3359</v>
      </c>
      <c r="W12" s="26">
        <v>0</v>
      </c>
      <c r="X12" s="26">
        <v>3359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168502</v>
      </c>
      <c r="D13" s="122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15644</v>
      </c>
      <c r="P13" s="26">
        <v>0</v>
      </c>
      <c r="Q13" s="26">
        <v>15644</v>
      </c>
      <c r="R13" s="26">
        <v>0</v>
      </c>
      <c r="S13" s="26">
        <v>0</v>
      </c>
      <c r="T13" s="26">
        <v>0</v>
      </c>
      <c r="U13" s="26">
        <v>0</v>
      </c>
      <c r="V13" s="26">
        <v>15644</v>
      </c>
      <c r="W13" s="26">
        <v>0</v>
      </c>
      <c r="X13" s="26">
        <v>15644</v>
      </c>
      <c r="Y13" s="106">
        <v>0</v>
      </c>
      <c r="Z13" s="121">
        <v>0</v>
      </c>
    </row>
    <row r="14" spans="1:26" ht="13.5">
      <c r="A14" s="157" t="s">
        <v>109</v>
      </c>
      <c r="B14" s="161"/>
      <c r="C14" s="121">
        <v>0</v>
      </c>
      <c r="D14" s="122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10896</v>
      </c>
      <c r="D16" s="122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444236</v>
      </c>
      <c r="D17" s="122">
        <v>0</v>
      </c>
      <c r="E17" s="26">
        <v>0</v>
      </c>
      <c r="F17" s="26">
        <v>0</v>
      </c>
      <c r="G17" s="26">
        <v>0</v>
      </c>
      <c r="H17" s="26">
        <v>4185</v>
      </c>
      <c r="I17" s="26">
        <v>4185</v>
      </c>
      <c r="J17" s="26">
        <v>0</v>
      </c>
      <c r="K17" s="26">
        <v>0</v>
      </c>
      <c r="L17" s="26">
        <v>0</v>
      </c>
      <c r="M17" s="26">
        <v>0</v>
      </c>
      <c r="N17" s="26">
        <v>4620</v>
      </c>
      <c r="O17" s="26">
        <v>504</v>
      </c>
      <c r="P17" s="26">
        <v>0</v>
      </c>
      <c r="Q17" s="26">
        <v>5124</v>
      </c>
      <c r="R17" s="26">
        <v>0</v>
      </c>
      <c r="S17" s="26">
        <v>0</v>
      </c>
      <c r="T17" s="26">
        <v>19396</v>
      </c>
      <c r="U17" s="26">
        <v>19396</v>
      </c>
      <c r="V17" s="26">
        <v>28705</v>
      </c>
      <c r="W17" s="26">
        <v>0</v>
      </c>
      <c r="X17" s="26">
        <v>28705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0</v>
      </c>
      <c r="D19" s="122">
        <v>0</v>
      </c>
      <c r="E19" s="26">
        <v>0</v>
      </c>
      <c r="F19" s="26">
        <v>6887618</v>
      </c>
      <c r="G19" s="26">
        <v>0</v>
      </c>
      <c r="H19" s="26">
        <v>0</v>
      </c>
      <c r="I19" s="26">
        <v>6887618</v>
      </c>
      <c r="J19" s="26">
        <v>0</v>
      </c>
      <c r="K19" s="26">
        <v>3864000</v>
      </c>
      <c r="L19" s="26">
        <v>0</v>
      </c>
      <c r="M19" s="26">
        <v>3864000</v>
      </c>
      <c r="N19" s="26">
        <v>0</v>
      </c>
      <c r="O19" s="26">
        <v>0</v>
      </c>
      <c r="P19" s="26">
        <v>0</v>
      </c>
      <c r="Q19" s="26">
        <v>0</v>
      </c>
      <c r="R19" s="26">
        <v>2897818</v>
      </c>
      <c r="S19" s="26">
        <v>0</v>
      </c>
      <c r="T19" s="26">
        <v>0</v>
      </c>
      <c r="U19" s="26">
        <v>2897818</v>
      </c>
      <c r="V19" s="26">
        <v>13649436</v>
      </c>
      <c r="W19" s="26">
        <v>0</v>
      </c>
      <c r="X19" s="26">
        <v>13649436</v>
      </c>
      <c r="Y19" s="106">
        <v>0</v>
      </c>
      <c r="Z19" s="121">
        <v>0</v>
      </c>
    </row>
    <row r="20" spans="1:26" ht="13.5">
      <c r="A20" s="157" t="s">
        <v>34</v>
      </c>
      <c r="B20" s="161" t="s">
        <v>95</v>
      </c>
      <c r="C20" s="121">
        <v>2894253</v>
      </c>
      <c r="D20" s="122">
        <v>25929251</v>
      </c>
      <c r="E20" s="20">
        <v>25929251</v>
      </c>
      <c r="F20" s="20">
        <v>57921</v>
      </c>
      <c r="G20" s="20">
        <v>765324</v>
      </c>
      <c r="H20" s="20">
        <v>0</v>
      </c>
      <c r="I20" s="20">
        <v>823245</v>
      </c>
      <c r="J20" s="20">
        <v>25626</v>
      </c>
      <c r="K20" s="20">
        <v>3416</v>
      </c>
      <c r="L20" s="20">
        <v>854739</v>
      </c>
      <c r="M20" s="20">
        <v>883781</v>
      </c>
      <c r="N20" s="20">
        <v>7353</v>
      </c>
      <c r="O20" s="20">
        <v>361969</v>
      </c>
      <c r="P20" s="20">
        <v>436364</v>
      </c>
      <c r="Q20" s="20">
        <v>805686</v>
      </c>
      <c r="R20" s="20">
        <v>297572</v>
      </c>
      <c r="S20" s="20">
        <v>506888</v>
      </c>
      <c r="T20" s="20">
        <v>441074</v>
      </c>
      <c r="U20" s="20">
        <v>1245534</v>
      </c>
      <c r="V20" s="20">
        <v>3758246</v>
      </c>
      <c r="W20" s="20">
        <v>25929251</v>
      </c>
      <c r="X20" s="20">
        <v>-22171005</v>
      </c>
      <c r="Y20" s="160">
        <v>-85.51</v>
      </c>
      <c r="Z20" s="96">
        <v>25929251</v>
      </c>
    </row>
    <row r="21" spans="1:26" ht="13.5">
      <c r="A21" s="157" t="s">
        <v>114</v>
      </c>
      <c r="B21" s="161"/>
      <c r="C21" s="121">
        <v>0</v>
      </c>
      <c r="D21" s="122">
        <v>10415</v>
      </c>
      <c r="E21" s="26">
        <v>10415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10415</v>
      </c>
      <c r="X21" s="26">
        <v>-10415</v>
      </c>
      <c r="Y21" s="106">
        <v>-100</v>
      </c>
      <c r="Z21" s="121">
        <v>10415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27686686</v>
      </c>
      <c r="D22" s="165">
        <f t="shared" si="0"/>
        <v>45119500</v>
      </c>
      <c r="E22" s="166">
        <f t="shared" si="0"/>
        <v>45119500</v>
      </c>
      <c r="F22" s="166">
        <f t="shared" si="0"/>
        <v>8149721</v>
      </c>
      <c r="G22" s="166">
        <f t="shared" si="0"/>
        <v>7269679</v>
      </c>
      <c r="H22" s="166">
        <f t="shared" si="0"/>
        <v>6421051</v>
      </c>
      <c r="I22" s="166">
        <f t="shared" si="0"/>
        <v>21840451</v>
      </c>
      <c r="J22" s="166">
        <f t="shared" si="0"/>
        <v>1321376</v>
      </c>
      <c r="K22" s="166">
        <f t="shared" si="0"/>
        <v>6789743</v>
      </c>
      <c r="L22" s="166">
        <f t="shared" si="0"/>
        <v>3299114</v>
      </c>
      <c r="M22" s="166">
        <f t="shared" si="0"/>
        <v>11410233</v>
      </c>
      <c r="N22" s="166">
        <f t="shared" si="0"/>
        <v>1663294</v>
      </c>
      <c r="O22" s="166">
        <f t="shared" si="0"/>
        <v>1592726</v>
      </c>
      <c r="P22" s="166">
        <f t="shared" si="0"/>
        <v>1752614</v>
      </c>
      <c r="Q22" s="166">
        <f t="shared" si="0"/>
        <v>5008634</v>
      </c>
      <c r="R22" s="166">
        <f t="shared" si="0"/>
        <v>4861739</v>
      </c>
      <c r="S22" s="166">
        <f t="shared" si="0"/>
        <v>1721689</v>
      </c>
      <c r="T22" s="166">
        <f t="shared" si="0"/>
        <v>2154197</v>
      </c>
      <c r="U22" s="166">
        <f t="shared" si="0"/>
        <v>8737625</v>
      </c>
      <c r="V22" s="166">
        <f t="shared" si="0"/>
        <v>46996943</v>
      </c>
      <c r="W22" s="166">
        <f t="shared" si="0"/>
        <v>45119500</v>
      </c>
      <c r="X22" s="166">
        <f t="shared" si="0"/>
        <v>1877443</v>
      </c>
      <c r="Y22" s="167">
        <f>+IF(W22&lt;&gt;0,+(X22/W22)*100,0)</f>
        <v>4.161045667615997</v>
      </c>
      <c r="Z22" s="164">
        <f>SUM(Z5:Z21)</f>
        <v>45119500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9252958</v>
      </c>
      <c r="D25" s="122">
        <v>0</v>
      </c>
      <c r="E25" s="26">
        <v>0</v>
      </c>
      <c r="F25" s="26">
        <v>726584</v>
      </c>
      <c r="G25" s="26">
        <v>827065</v>
      </c>
      <c r="H25" s="26">
        <v>694511</v>
      </c>
      <c r="I25" s="26">
        <v>2248160</v>
      </c>
      <c r="J25" s="26">
        <v>1615789</v>
      </c>
      <c r="K25" s="26">
        <v>1152420</v>
      </c>
      <c r="L25" s="26">
        <v>780366</v>
      </c>
      <c r="M25" s="26">
        <v>3548575</v>
      </c>
      <c r="N25" s="26">
        <v>554515</v>
      </c>
      <c r="O25" s="26">
        <v>605110</v>
      </c>
      <c r="P25" s="26">
        <v>557958</v>
      </c>
      <c r="Q25" s="26">
        <v>1717583</v>
      </c>
      <c r="R25" s="26">
        <v>678166</v>
      </c>
      <c r="S25" s="26">
        <v>472517</v>
      </c>
      <c r="T25" s="26">
        <v>424909</v>
      </c>
      <c r="U25" s="26">
        <v>1575592</v>
      </c>
      <c r="V25" s="26">
        <v>9089910</v>
      </c>
      <c r="W25" s="26">
        <v>0</v>
      </c>
      <c r="X25" s="26">
        <v>9089910</v>
      </c>
      <c r="Y25" s="106">
        <v>0</v>
      </c>
      <c r="Z25" s="121">
        <v>0</v>
      </c>
    </row>
    <row r="26" spans="1:26" ht="13.5">
      <c r="A26" s="159" t="s">
        <v>37</v>
      </c>
      <c r="B26" s="158"/>
      <c r="C26" s="121">
        <v>1987180</v>
      </c>
      <c r="D26" s="122">
        <v>0</v>
      </c>
      <c r="E26" s="26">
        <v>0</v>
      </c>
      <c r="F26" s="26">
        <v>143233</v>
      </c>
      <c r="G26" s="26">
        <v>122243</v>
      </c>
      <c r="H26" s="26">
        <v>137436</v>
      </c>
      <c r="I26" s="26">
        <v>402912</v>
      </c>
      <c r="J26" s="26">
        <v>833454</v>
      </c>
      <c r="K26" s="26">
        <v>139230</v>
      </c>
      <c r="L26" s="26">
        <v>178352</v>
      </c>
      <c r="M26" s="26">
        <v>1151036</v>
      </c>
      <c r="N26" s="26">
        <v>147727</v>
      </c>
      <c r="O26" s="26">
        <v>147727</v>
      </c>
      <c r="P26" s="26">
        <v>147728</v>
      </c>
      <c r="Q26" s="26">
        <v>443182</v>
      </c>
      <c r="R26" s="26">
        <v>70108</v>
      </c>
      <c r="S26" s="26">
        <v>76673</v>
      </c>
      <c r="T26" s="26">
        <v>130535</v>
      </c>
      <c r="U26" s="26">
        <v>277316</v>
      </c>
      <c r="V26" s="26">
        <v>2274446</v>
      </c>
      <c r="W26" s="26">
        <v>0</v>
      </c>
      <c r="X26" s="26">
        <v>2274446</v>
      </c>
      <c r="Y26" s="106">
        <v>0</v>
      </c>
      <c r="Z26" s="121">
        <v>0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1009294</v>
      </c>
      <c r="D29" s="122">
        <v>0</v>
      </c>
      <c r="E29" s="26">
        <v>0</v>
      </c>
      <c r="F29" s="26">
        <v>50000</v>
      </c>
      <c r="G29" s="26">
        <v>50000</v>
      </c>
      <c r="H29" s="26">
        <v>50000</v>
      </c>
      <c r="I29" s="26">
        <v>150000</v>
      </c>
      <c r="J29" s="26">
        <v>50000</v>
      </c>
      <c r="K29" s="26">
        <v>50000</v>
      </c>
      <c r="L29" s="26">
        <v>50000</v>
      </c>
      <c r="M29" s="26">
        <v>150000</v>
      </c>
      <c r="N29" s="26">
        <v>50000</v>
      </c>
      <c r="O29" s="26">
        <v>50000</v>
      </c>
      <c r="P29" s="26">
        <v>50000</v>
      </c>
      <c r="Q29" s="26">
        <v>150000</v>
      </c>
      <c r="R29" s="26">
        <v>50000</v>
      </c>
      <c r="S29" s="26">
        <v>50000</v>
      </c>
      <c r="T29" s="26">
        <v>50000</v>
      </c>
      <c r="U29" s="26">
        <v>150000</v>
      </c>
      <c r="V29" s="26">
        <v>600000</v>
      </c>
      <c r="W29" s="26">
        <v>0</v>
      </c>
      <c r="X29" s="26">
        <v>600000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5663125</v>
      </c>
      <c r="D30" s="122">
        <v>0</v>
      </c>
      <c r="E30" s="26">
        <v>0</v>
      </c>
      <c r="F30" s="26">
        <v>937001</v>
      </c>
      <c r="G30" s="26">
        <v>1218283</v>
      </c>
      <c r="H30" s="26">
        <v>594921</v>
      </c>
      <c r="I30" s="26">
        <v>2750205</v>
      </c>
      <c r="J30" s="26">
        <v>594163</v>
      </c>
      <c r="K30" s="26">
        <v>594163</v>
      </c>
      <c r="L30" s="26">
        <v>503129</v>
      </c>
      <c r="M30" s="26">
        <v>1691455</v>
      </c>
      <c r="N30" s="26">
        <v>573014</v>
      </c>
      <c r="O30" s="26">
        <v>542913</v>
      </c>
      <c r="P30" s="26">
        <v>627369</v>
      </c>
      <c r="Q30" s="26">
        <v>1743296</v>
      </c>
      <c r="R30" s="26">
        <v>624292</v>
      </c>
      <c r="S30" s="26">
        <v>581447</v>
      </c>
      <c r="T30" s="26">
        <v>581569</v>
      </c>
      <c r="U30" s="26">
        <v>1787308</v>
      </c>
      <c r="V30" s="26">
        <v>7972264</v>
      </c>
      <c r="W30" s="26">
        <v>0</v>
      </c>
      <c r="X30" s="26">
        <v>7972264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14022</v>
      </c>
      <c r="G31" s="26">
        <v>0</v>
      </c>
      <c r="H31" s="26">
        <v>0</v>
      </c>
      <c r="I31" s="26">
        <v>14022</v>
      </c>
      <c r="J31" s="26">
        <v>5544</v>
      </c>
      <c r="K31" s="26">
        <v>2215</v>
      </c>
      <c r="L31" s="26">
        <v>78090</v>
      </c>
      <c r="M31" s="26">
        <v>85849</v>
      </c>
      <c r="N31" s="26">
        <v>40357</v>
      </c>
      <c r="O31" s="26">
        <v>22280</v>
      </c>
      <c r="P31" s="26">
        <v>16102</v>
      </c>
      <c r="Q31" s="26">
        <v>78739</v>
      </c>
      <c r="R31" s="26">
        <v>185535</v>
      </c>
      <c r="S31" s="26">
        <v>48833</v>
      </c>
      <c r="T31" s="26">
        <v>49181</v>
      </c>
      <c r="U31" s="26">
        <v>283549</v>
      </c>
      <c r="V31" s="26">
        <v>462159</v>
      </c>
      <c r="W31" s="26">
        <v>0</v>
      </c>
      <c r="X31" s="26">
        <v>462159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2681533</v>
      </c>
      <c r="D32" s="122">
        <v>0</v>
      </c>
      <c r="E32" s="26">
        <v>0</v>
      </c>
      <c r="F32" s="26">
        <v>252098</v>
      </c>
      <c r="G32" s="26">
        <v>252098</v>
      </c>
      <c r="H32" s="26">
        <v>252098</v>
      </c>
      <c r="I32" s="26">
        <v>756294</v>
      </c>
      <c r="J32" s="26">
        <v>252098</v>
      </c>
      <c r="K32" s="26">
        <v>252098</v>
      </c>
      <c r="L32" s="26">
        <v>221139</v>
      </c>
      <c r="M32" s="26">
        <v>725335</v>
      </c>
      <c r="N32" s="26">
        <v>252098</v>
      </c>
      <c r="O32" s="26">
        <v>252098</v>
      </c>
      <c r="P32" s="26">
        <v>252098</v>
      </c>
      <c r="Q32" s="26">
        <v>756294</v>
      </c>
      <c r="R32" s="26">
        <v>252098</v>
      </c>
      <c r="S32" s="26">
        <v>252098</v>
      </c>
      <c r="T32" s="26">
        <v>252098</v>
      </c>
      <c r="U32" s="26">
        <v>756294</v>
      </c>
      <c r="V32" s="26">
        <v>2994217</v>
      </c>
      <c r="W32" s="26">
        <v>0</v>
      </c>
      <c r="X32" s="26">
        <v>2994217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27779016</v>
      </c>
      <c r="D33" s="122">
        <v>0</v>
      </c>
      <c r="E33" s="26">
        <v>0</v>
      </c>
      <c r="F33" s="26">
        <v>5030697</v>
      </c>
      <c r="G33" s="26">
        <v>0</v>
      </c>
      <c r="H33" s="26">
        <v>0</v>
      </c>
      <c r="I33" s="26">
        <v>5030697</v>
      </c>
      <c r="J33" s="26">
        <v>800000</v>
      </c>
      <c r="K33" s="26">
        <v>0</v>
      </c>
      <c r="L33" s="26">
        <v>0</v>
      </c>
      <c r="M33" s="26">
        <v>800000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5830697</v>
      </c>
      <c r="W33" s="26">
        <v>0</v>
      </c>
      <c r="X33" s="26">
        <v>5830697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9744255</v>
      </c>
      <c r="D34" s="122">
        <v>44803853</v>
      </c>
      <c r="E34" s="26">
        <v>44803853</v>
      </c>
      <c r="F34" s="26">
        <v>233789</v>
      </c>
      <c r="G34" s="26">
        <v>451253</v>
      </c>
      <c r="H34" s="26">
        <v>693508</v>
      </c>
      <c r="I34" s="26">
        <v>1378550</v>
      </c>
      <c r="J34" s="26">
        <v>923644</v>
      </c>
      <c r="K34" s="26">
        <v>1063004</v>
      </c>
      <c r="L34" s="26">
        <v>698560</v>
      </c>
      <c r="M34" s="26">
        <v>2685208</v>
      </c>
      <c r="N34" s="26">
        <v>174329</v>
      </c>
      <c r="O34" s="26">
        <v>248941</v>
      </c>
      <c r="P34" s="26">
        <v>761653</v>
      </c>
      <c r="Q34" s="26">
        <v>1184923</v>
      </c>
      <c r="R34" s="26">
        <v>300438</v>
      </c>
      <c r="S34" s="26">
        <v>180355</v>
      </c>
      <c r="T34" s="26">
        <v>685071</v>
      </c>
      <c r="U34" s="26">
        <v>1165864</v>
      </c>
      <c r="V34" s="26">
        <v>6414545</v>
      </c>
      <c r="W34" s="26">
        <v>44803853</v>
      </c>
      <c r="X34" s="26">
        <v>-38389308</v>
      </c>
      <c r="Y34" s="106">
        <v>-85.68</v>
      </c>
      <c r="Z34" s="121">
        <v>44803853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58117361</v>
      </c>
      <c r="D36" s="165">
        <f t="shared" si="1"/>
        <v>44803853</v>
      </c>
      <c r="E36" s="166">
        <f t="shared" si="1"/>
        <v>44803853</v>
      </c>
      <c r="F36" s="166">
        <f t="shared" si="1"/>
        <v>7387424</v>
      </c>
      <c r="G36" s="166">
        <f t="shared" si="1"/>
        <v>2920942</v>
      </c>
      <c r="H36" s="166">
        <f t="shared" si="1"/>
        <v>2422474</v>
      </c>
      <c r="I36" s="166">
        <f t="shared" si="1"/>
        <v>12730840</v>
      </c>
      <c r="J36" s="166">
        <f t="shared" si="1"/>
        <v>5074692</v>
      </c>
      <c r="K36" s="166">
        <f t="shared" si="1"/>
        <v>3253130</v>
      </c>
      <c r="L36" s="166">
        <f t="shared" si="1"/>
        <v>2509636</v>
      </c>
      <c r="M36" s="166">
        <f t="shared" si="1"/>
        <v>10837458</v>
      </c>
      <c r="N36" s="166">
        <f t="shared" si="1"/>
        <v>1792040</v>
      </c>
      <c r="O36" s="166">
        <f t="shared" si="1"/>
        <v>1869069</v>
      </c>
      <c r="P36" s="166">
        <f t="shared" si="1"/>
        <v>2412908</v>
      </c>
      <c r="Q36" s="166">
        <f t="shared" si="1"/>
        <v>6074017</v>
      </c>
      <c r="R36" s="166">
        <f t="shared" si="1"/>
        <v>2160637</v>
      </c>
      <c r="S36" s="166">
        <f t="shared" si="1"/>
        <v>1661923</v>
      </c>
      <c r="T36" s="166">
        <f t="shared" si="1"/>
        <v>2173363</v>
      </c>
      <c r="U36" s="166">
        <f t="shared" si="1"/>
        <v>5995923</v>
      </c>
      <c r="V36" s="166">
        <f t="shared" si="1"/>
        <v>35638238</v>
      </c>
      <c r="W36" s="166">
        <f t="shared" si="1"/>
        <v>44803853</v>
      </c>
      <c r="X36" s="166">
        <f t="shared" si="1"/>
        <v>-9165615</v>
      </c>
      <c r="Y36" s="167">
        <f>+IF(W36&lt;&gt;0,+(X36/W36)*100,0)</f>
        <v>-20.45720264281735</v>
      </c>
      <c r="Z36" s="164">
        <f>SUM(Z25:Z35)</f>
        <v>44803853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-30430675</v>
      </c>
      <c r="D38" s="176">
        <f t="shared" si="2"/>
        <v>315647</v>
      </c>
      <c r="E38" s="72">
        <f t="shared" si="2"/>
        <v>315647</v>
      </c>
      <c r="F38" s="72">
        <f t="shared" si="2"/>
        <v>762297</v>
      </c>
      <c r="G38" s="72">
        <f t="shared" si="2"/>
        <v>4348737</v>
      </c>
      <c r="H38" s="72">
        <f t="shared" si="2"/>
        <v>3998577</v>
      </c>
      <c r="I38" s="72">
        <f t="shared" si="2"/>
        <v>9109611</v>
      </c>
      <c r="J38" s="72">
        <f t="shared" si="2"/>
        <v>-3753316</v>
      </c>
      <c r="K38" s="72">
        <f t="shared" si="2"/>
        <v>3536613</v>
      </c>
      <c r="L38" s="72">
        <f t="shared" si="2"/>
        <v>789478</v>
      </c>
      <c r="M38" s="72">
        <f t="shared" si="2"/>
        <v>572775</v>
      </c>
      <c r="N38" s="72">
        <f t="shared" si="2"/>
        <v>-128746</v>
      </c>
      <c r="O38" s="72">
        <f t="shared" si="2"/>
        <v>-276343</v>
      </c>
      <c r="P38" s="72">
        <f t="shared" si="2"/>
        <v>-660294</v>
      </c>
      <c r="Q38" s="72">
        <f t="shared" si="2"/>
        <v>-1065383</v>
      </c>
      <c r="R38" s="72">
        <f t="shared" si="2"/>
        <v>2701102</v>
      </c>
      <c r="S38" s="72">
        <f t="shared" si="2"/>
        <v>59766</v>
      </c>
      <c r="T38" s="72">
        <f t="shared" si="2"/>
        <v>-19166</v>
      </c>
      <c r="U38" s="72">
        <f t="shared" si="2"/>
        <v>2741702</v>
      </c>
      <c r="V38" s="72">
        <f t="shared" si="2"/>
        <v>11358705</v>
      </c>
      <c r="W38" s="72">
        <f>IF(E22=E36,0,W22-W36)</f>
        <v>315647</v>
      </c>
      <c r="X38" s="72">
        <f t="shared" si="2"/>
        <v>11043058</v>
      </c>
      <c r="Y38" s="177">
        <f>+IF(W38&lt;&gt;0,+(X38/W38)*100,0)</f>
        <v>3498.546794362056</v>
      </c>
      <c r="Z38" s="175">
        <f>+Z22-Z36</f>
        <v>315647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-30430675</v>
      </c>
      <c r="D42" s="183">
        <f t="shared" si="3"/>
        <v>315647</v>
      </c>
      <c r="E42" s="54">
        <f t="shared" si="3"/>
        <v>315647</v>
      </c>
      <c r="F42" s="54">
        <f t="shared" si="3"/>
        <v>762297</v>
      </c>
      <c r="G42" s="54">
        <f t="shared" si="3"/>
        <v>4348737</v>
      </c>
      <c r="H42" s="54">
        <f t="shared" si="3"/>
        <v>3998577</v>
      </c>
      <c r="I42" s="54">
        <f t="shared" si="3"/>
        <v>9109611</v>
      </c>
      <c r="J42" s="54">
        <f t="shared" si="3"/>
        <v>-3753316</v>
      </c>
      <c r="K42" s="54">
        <f t="shared" si="3"/>
        <v>3536613</v>
      </c>
      <c r="L42" s="54">
        <f t="shared" si="3"/>
        <v>789478</v>
      </c>
      <c r="M42" s="54">
        <f t="shared" si="3"/>
        <v>572775</v>
      </c>
      <c r="N42" s="54">
        <f t="shared" si="3"/>
        <v>-128746</v>
      </c>
      <c r="O42" s="54">
        <f t="shared" si="3"/>
        <v>-276343</v>
      </c>
      <c r="P42" s="54">
        <f t="shared" si="3"/>
        <v>-660294</v>
      </c>
      <c r="Q42" s="54">
        <f t="shared" si="3"/>
        <v>-1065383</v>
      </c>
      <c r="R42" s="54">
        <f t="shared" si="3"/>
        <v>2701102</v>
      </c>
      <c r="S42" s="54">
        <f t="shared" si="3"/>
        <v>59766</v>
      </c>
      <c r="T42" s="54">
        <f t="shared" si="3"/>
        <v>-19166</v>
      </c>
      <c r="U42" s="54">
        <f t="shared" si="3"/>
        <v>2741702</v>
      </c>
      <c r="V42" s="54">
        <f t="shared" si="3"/>
        <v>11358705</v>
      </c>
      <c r="W42" s="54">
        <f t="shared" si="3"/>
        <v>315647</v>
      </c>
      <c r="X42" s="54">
        <f t="shared" si="3"/>
        <v>11043058</v>
      </c>
      <c r="Y42" s="184">
        <f>+IF(W42&lt;&gt;0,+(X42/W42)*100,0)</f>
        <v>3498.546794362056</v>
      </c>
      <c r="Z42" s="182">
        <f>SUM(Z38:Z41)</f>
        <v>315647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-30430675</v>
      </c>
      <c r="D44" s="187">
        <f t="shared" si="4"/>
        <v>315647</v>
      </c>
      <c r="E44" s="43">
        <f t="shared" si="4"/>
        <v>315647</v>
      </c>
      <c r="F44" s="43">
        <f t="shared" si="4"/>
        <v>762297</v>
      </c>
      <c r="G44" s="43">
        <f t="shared" si="4"/>
        <v>4348737</v>
      </c>
      <c r="H44" s="43">
        <f t="shared" si="4"/>
        <v>3998577</v>
      </c>
      <c r="I44" s="43">
        <f t="shared" si="4"/>
        <v>9109611</v>
      </c>
      <c r="J44" s="43">
        <f t="shared" si="4"/>
        <v>-3753316</v>
      </c>
      <c r="K44" s="43">
        <f t="shared" si="4"/>
        <v>3536613</v>
      </c>
      <c r="L44" s="43">
        <f t="shared" si="4"/>
        <v>789478</v>
      </c>
      <c r="M44" s="43">
        <f t="shared" si="4"/>
        <v>572775</v>
      </c>
      <c r="N44" s="43">
        <f t="shared" si="4"/>
        <v>-128746</v>
      </c>
      <c r="O44" s="43">
        <f t="shared" si="4"/>
        <v>-276343</v>
      </c>
      <c r="P44" s="43">
        <f t="shared" si="4"/>
        <v>-660294</v>
      </c>
      <c r="Q44" s="43">
        <f t="shared" si="4"/>
        <v>-1065383</v>
      </c>
      <c r="R44" s="43">
        <f t="shared" si="4"/>
        <v>2701102</v>
      </c>
      <c r="S44" s="43">
        <f t="shared" si="4"/>
        <v>59766</v>
      </c>
      <c r="T44" s="43">
        <f t="shared" si="4"/>
        <v>-19166</v>
      </c>
      <c r="U44" s="43">
        <f t="shared" si="4"/>
        <v>2741702</v>
      </c>
      <c r="V44" s="43">
        <f t="shared" si="4"/>
        <v>11358705</v>
      </c>
      <c r="W44" s="43">
        <f t="shared" si="4"/>
        <v>315647</v>
      </c>
      <c r="X44" s="43">
        <f t="shared" si="4"/>
        <v>11043058</v>
      </c>
      <c r="Y44" s="188">
        <f>+IF(W44&lt;&gt;0,+(X44/W44)*100,0)</f>
        <v>3498.546794362056</v>
      </c>
      <c r="Z44" s="186">
        <f>+Z42-Z43</f>
        <v>315647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-30430675</v>
      </c>
      <c r="D46" s="183">
        <f t="shared" si="5"/>
        <v>315647</v>
      </c>
      <c r="E46" s="54">
        <f t="shared" si="5"/>
        <v>315647</v>
      </c>
      <c r="F46" s="54">
        <f t="shared" si="5"/>
        <v>762297</v>
      </c>
      <c r="G46" s="54">
        <f t="shared" si="5"/>
        <v>4348737</v>
      </c>
      <c r="H46" s="54">
        <f t="shared" si="5"/>
        <v>3998577</v>
      </c>
      <c r="I46" s="54">
        <f t="shared" si="5"/>
        <v>9109611</v>
      </c>
      <c r="J46" s="54">
        <f t="shared" si="5"/>
        <v>-3753316</v>
      </c>
      <c r="K46" s="54">
        <f t="shared" si="5"/>
        <v>3536613</v>
      </c>
      <c r="L46" s="54">
        <f t="shared" si="5"/>
        <v>789478</v>
      </c>
      <c r="M46" s="54">
        <f t="shared" si="5"/>
        <v>572775</v>
      </c>
      <c r="N46" s="54">
        <f t="shared" si="5"/>
        <v>-128746</v>
      </c>
      <c r="O46" s="54">
        <f t="shared" si="5"/>
        <v>-276343</v>
      </c>
      <c r="P46" s="54">
        <f t="shared" si="5"/>
        <v>-660294</v>
      </c>
      <c r="Q46" s="54">
        <f t="shared" si="5"/>
        <v>-1065383</v>
      </c>
      <c r="R46" s="54">
        <f t="shared" si="5"/>
        <v>2701102</v>
      </c>
      <c r="S46" s="54">
        <f t="shared" si="5"/>
        <v>59766</v>
      </c>
      <c r="T46" s="54">
        <f t="shared" si="5"/>
        <v>-19166</v>
      </c>
      <c r="U46" s="54">
        <f t="shared" si="5"/>
        <v>2741702</v>
      </c>
      <c r="V46" s="54">
        <f t="shared" si="5"/>
        <v>11358705</v>
      </c>
      <c r="W46" s="54">
        <f t="shared" si="5"/>
        <v>315647</v>
      </c>
      <c r="X46" s="54">
        <f t="shared" si="5"/>
        <v>11043058</v>
      </c>
      <c r="Y46" s="184">
        <f>+IF(W46&lt;&gt;0,+(X46/W46)*100,0)</f>
        <v>3498.546794362056</v>
      </c>
      <c r="Z46" s="182">
        <f>SUM(Z44:Z45)</f>
        <v>315647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-30430675</v>
      </c>
      <c r="D48" s="194">
        <f t="shared" si="6"/>
        <v>315647</v>
      </c>
      <c r="E48" s="195">
        <f t="shared" si="6"/>
        <v>315647</v>
      </c>
      <c r="F48" s="195">
        <f t="shared" si="6"/>
        <v>762297</v>
      </c>
      <c r="G48" s="196">
        <f t="shared" si="6"/>
        <v>4348737</v>
      </c>
      <c r="H48" s="196">
        <f t="shared" si="6"/>
        <v>3998577</v>
      </c>
      <c r="I48" s="196">
        <f t="shared" si="6"/>
        <v>9109611</v>
      </c>
      <c r="J48" s="196">
        <f t="shared" si="6"/>
        <v>-3753316</v>
      </c>
      <c r="K48" s="196">
        <f t="shared" si="6"/>
        <v>3536613</v>
      </c>
      <c r="L48" s="195">
        <f t="shared" si="6"/>
        <v>789478</v>
      </c>
      <c r="M48" s="195">
        <f t="shared" si="6"/>
        <v>572775</v>
      </c>
      <c r="N48" s="196">
        <f t="shared" si="6"/>
        <v>-128746</v>
      </c>
      <c r="O48" s="196">
        <f t="shared" si="6"/>
        <v>-276343</v>
      </c>
      <c r="P48" s="196">
        <f t="shared" si="6"/>
        <v>-660294</v>
      </c>
      <c r="Q48" s="196">
        <f t="shared" si="6"/>
        <v>-1065383</v>
      </c>
      <c r="R48" s="196">
        <f t="shared" si="6"/>
        <v>2701102</v>
      </c>
      <c r="S48" s="195">
        <f t="shared" si="6"/>
        <v>59766</v>
      </c>
      <c r="T48" s="195">
        <f t="shared" si="6"/>
        <v>-19166</v>
      </c>
      <c r="U48" s="196">
        <f t="shared" si="6"/>
        <v>2741702</v>
      </c>
      <c r="V48" s="196">
        <f t="shared" si="6"/>
        <v>11358705</v>
      </c>
      <c r="W48" s="196">
        <f t="shared" si="6"/>
        <v>315647</v>
      </c>
      <c r="X48" s="196">
        <f t="shared" si="6"/>
        <v>11043058</v>
      </c>
      <c r="Y48" s="197">
        <f>+IF(W48&lt;&gt;0,+(X48/W48)*100,0)</f>
        <v>3498.546794362056</v>
      </c>
      <c r="Z48" s="198">
        <f>SUM(Z46:Z47)</f>
        <v>315647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420582</v>
      </c>
      <c r="D5" s="120">
        <f t="shared" si="0"/>
        <v>2033000</v>
      </c>
      <c r="E5" s="66">
        <f t="shared" si="0"/>
        <v>2033000</v>
      </c>
      <c r="F5" s="66">
        <f t="shared" si="0"/>
        <v>415524</v>
      </c>
      <c r="G5" s="66">
        <f t="shared" si="0"/>
        <v>1236909</v>
      </c>
      <c r="H5" s="66">
        <f t="shared" si="0"/>
        <v>1858088</v>
      </c>
      <c r="I5" s="66">
        <f t="shared" si="0"/>
        <v>3510521</v>
      </c>
      <c r="J5" s="66">
        <f t="shared" si="0"/>
        <v>1559708</v>
      </c>
      <c r="K5" s="66">
        <f t="shared" si="0"/>
        <v>77926</v>
      </c>
      <c r="L5" s="66">
        <f t="shared" si="0"/>
        <v>334446</v>
      </c>
      <c r="M5" s="66">
        <f t="shared" si="0"/>
        <v>1972080</v>
      </c>
      <c r="N5" s="66">
        <f t="shared" si="0"/>
        <v>0</v>
      </c>
      <c r="O5" s="66">
        <f t="shared" si="0"/>
        <v>468449</v>
      </c>
      <c r="P5" s="66">
        <f t="shared" si="0"/>
        <v>0</v>
      </c>
      <c r="Q5" s="66">
        <f t="shared" si="0"/>
        <v>468449</v>
      </c>
      <c r="R5" s="66">
        <f t="shared" si="0"/>
        <v>0</v>
      </c>
      <c r="S5" s="66">
        <f t="shared" si="0"/>
        <v>0</v>
      </c>
      <c r="T5" s="66">
        <f t="shared" si="0"/>
        <v>175647</v>
      </c>
      <c r="U5" s="66">
        <f t="shared" si="0"/>
        <v>175647</v>
      </c>
      <c r="V5" s="66">
        <f t="shared" si="0"/>
        <v>6126697</v>
      </c>
      <c r="W5" s="66">
        <f t="shared" si="0"/>
        <v>2033000</v>
      </c>
      <c r="X5" s="66">
        <f t="shared" si="0"/>
        <v>4093697</v>
      </c>
      <c r="Y5" s="103">
        <f>+IF(W5&lt;&gt;0,+(X5/W5)*100,0)</f>
        <v>201.36237088047218</v>
      </c>
      <c r="Z5" s="119">
        <f>SUM(Z6:Z8)</f>
        <v>2033000</v>
      </c>
    </row>
    <row r="6" spans="1:26" ht="13.5">
      <c r="A6" s="104" t="s">
        <v>74</v>
      </c>
      <c r="B6" s="102"/>
      <c r="C6" s="121">
        <v>85578</v>
      </c>
      <c r="D6" s="122">
        <v>1943000</v>
      </c>
      <c r="E6" s="26">
        <v>1943000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1943000</v>
      </c>
      <c r="X6" s="26">
        <v>-1943000</v>
      </c>
      <c r="Y6" s="106">
        <v>-100</v>
      </c>
      <c r="Z6" s="28">
        <v>1943000</v>
      </c>
    </row>
    <row r="7" spans="1:26" ht="13.5">
      <c r="A7" s="104" t="s">
        <v>75</v>
      </c>
      <c r="B7" s="102"/>
      <c r="C7" s="123">
        <v>335004</v>
      </c>
      <c r="D7" s="124">
        <v>75000</v>
      </c>
      <c r="E7" s="125">
        <v>75000</v>
      </c>
      <c r="F7" s="125">
        <v>415524</v>
      </c>
      <c r="G7" s="125">
        <v>1236909</v>
      </c>
      <c r="H7" s="125">
        <v>1858088</v>
      </c>
      <c r="I7" s="125">
        <v>3510521</v>
      </c>
      <c r="J7" s="125">
        <v>1559708</v>
      </c>
      <c r="K7" s="125">
        <v>77926</v>
      </c>
      <c r="L7" s="125">
        <v>334446</v>
      </c>
      <c r="M7" s="125">
        <v>1972080</v>
      </c>
      <c r="N7" s="125"/>
      <c r="O7" s="125">
        <v>468449</v>
      </c>
      <c r="P7" s="125"/>
      <c r="Q7" s="125">
        <v>468449</v>
      </c>
      <c r="R7" s="125"/>
      <c r="S7" s="125"/>
      <c r="T7" s="125">
        <v>175647</v>
      </c>
      <c r="U7" s="125">
        <v>175647</v>
      </c>
      <c r="V7" s="125">
        <v>6126697</v>
      </c>
      <c r="W7" s="125">
        <v>75000</v>
      </c>
      <c r="X7" s="125">
        <v>6051697</v>
      </c>
      <c r="Y7" s="107">
        <v>8068.93</v>
      </c>
      <c r="Z7" s="200">
        <v>75000</v>
      </c>
    </row>
    <row r="8" spans="1:26" ht="13.5">
      <c r="A8" s="104" t="s">
        <v>76</v>
      </c>
      <c r="B8" s="102"/>
      <c r="C8" s="121"/>
      <c r="D8" s="122">
        <v>15000</v>
      </c>
      <c r="E8" s="26">
        <v>15000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15000</v>
      </c>
      <c r="X8" s="26">
        <v>-15000</v>
      </c>
      <c r="Y8" s="106">
        <v>-100</v>
      </c>
      <c r="Z8" s="28">
        <v>15000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7191000</v>
      </c>
      <c r="E9" s="66">
        <f t="shared" si="1"/>
        <v>7191000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7191000</v>
      </c>
      <c r="X9" s="66">
        <f t="shared" si="1"/>
        <v>-7191000</v>
      </c>
      <c r="Y9" s="103">
        <f>+IF(W9&lt;&gt;0,+(X9/W9)*100,0)</f>
        <v>-100</v>
      </c>
      <c r="Z9" s="68">
        <f>SUM(Z10:Z14)</f>
        <v>7191000</v>
      </c>
    </row>
    <row r="10" spans="1:26" ht="13.5">
      <c r="A10" s="104" t="s">
        <v>78</v>
      </c>
      <c r="B10" s="102"/>
      <c r="C10" s="121"/>
      <c r="D10" s="122">
        <v>7191000</v>
      </c>
      <c r="E10" s="26">
        <v>7191000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>
        <v>7191000</v>
      </c>
      <c r="X10" s="26">
        <v>-7191000</v>
      </c>
      <c r="Y10" s="106">
        <v>-100</v>
      </c>
      <c r="Z10" s="28">
        <v>7191000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7259861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0</v>
      </c>
      <c r="X15" s="66">
        <f t="shared" si="2"/>
        <v>0</v>
      </c>
      <c r="Y15" s="103">
        <f>+IF(W15&lt;&gt;0,+(X15/W15)*100,0)</f>
        <v>0</v>
      </c>
      <c r="Z15" s="68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>
        <v>7259861</v>
      </c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8849639</v>
      </c>
      <c r="D19" s="120">
        <f t="shared" si="3"/>
        <v>13658600</v>
      </c>
      <c r="E19" s="66">
        <f t="shared" si="3"/>
        <v>13658600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13658600</v>
      </c>
      <c r="X19" s="66">
        <f t="shared" si="3"/>
        <v>-13658600</v>
      </c>
      <c r="Y19" s="103">
        <f>+IF(W19&lt;&gt;0,+(X19/W19)*100,0)</f>
        <v>-100</v>
      </c>
      <c r="Z19" s="68">
        <f>SUM(Z20:Z23)</f>
        <v>13658600</v>
      </c>
    </row>
    <row r="20" spans="1:26" ht="13.5">
      <c r="A20" s="104" t="s">
        <v>88</v>
      </c>
      <c r="B20" s="102"/>
      <c r="C20" s="121"/>
      <c r="D20" s="122">
        <v>4144480</v>
      </c>
      <c r="E20" s="26">
        <v>4144480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>
        <v>4144480</v>
      </c>
      <c r="X20" s="26">
        <v>-4144480</v>
      </c>
      <c r="Y20" s="106">
        <v>-100</v>
      </c>
      <c r="Z20" s="28">
        <v>4144480</v>
      </c>
    </row>
    <row r="21" spans="1:26" ht="13.5">
      <c r="A21" s="104" t="s">
        <v>89</v>
      </c>
      <c r="B21" s="102"/>
      <c r="C21" s="121">
        <v>5965613</v>
      </c>
      <c r="D21" s="122">
        <v>300000</v>
      </c>
      <c r="E21" s="26">
        <v>300000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>
        <v>300000</v>
      </c>
      <c r="X21" s="26">
        <v>-300000</v>
      </c>
      <c r="Y21" s="106">
        <v>-100</v>
      </c>
      <c r="Z21" s="28">
        <v>300000</v>
      </c>
    </row>
    <row r="22" spans="1:26" ht="13.5">
      <c r="A22" s="104" t="s">
        <v>90</v>
      </c>
      <c r="B22" s="102"/>
      <c r="C22" s="123">
        <v>2884026</v>
      </c>
      <c r="D22" s="124">
        <v>9169120</v>
      </c>
      <c r="E22" s="125">
        <v>9169120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>
        <v>9169120</v>
      </c>
      <c r="X22" s="125">
        <v>-9169120</v>
      </c>
      <c r="Y22" s="107">
        <v>-100</v>
      </c>
      <c r="Z22" s="200">
        <v>9169120</v>
      </c>
    </row>
    <row r="23" spans="1:26" ht="13.5">
      <c r="A23" s="104" t="s">
        <v>91</v>
      </c>
      <c r="B23" s="102"/>
      <c r="C23" s="121"/>
      <c r="D23" s="122">
        <v>45000</v>
      </c>
      <c r="E23" s="26">
        <v>45000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>
        <v>45000</v>
      </c>
      <c r="X23" s="26">
        <v>-45000</v>
      </c>
      <c r="Y23" s="106">
        <v>-100</v>
      </c>
      <c r="Z23" s="28">
        <v>45000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16530082</v>
      </c>
      <c r="D25" s="206">
        <f t="shared" si="4"/>
        <v>22882600</v>
      </c>
      <c r="E25" s="195">
        <f t="shared" si="4"/>
        <v>22882600</v>
      </c>
      <c r="F25" s="195">
        <f t="shared" si="4"/>
        <v>415524</v>
      </c>
      <c r="G25" s="195">
        <f t="shared" si="4"/>
        <v>1236909</v>
      </c>
      <c r="H25" s="195">
        <f t="shared" si="4"/>
        <v>1858088</v>
      </c>
      <c r="I25" s="195">
        <f t="shared" si="4"/>
        <v>3510521</v>
      </c>
      <c r="J25" s="195">
        <f t="shared" si="4"/>
        <v>1559708</v>
      </c>
      <c r="K25" s="195">
        <f t="shared" si="4"/>
        <v>77926</v>
      </c>
      <c r="L25" s="195">
        <f t="shared" si="4"/>
        <v>334446</v>
      </c>
      <c r="M25" s="195">
        <f t="shared" si="4"/>
        <v>1972080</v>
      </c>
      <c r="N25" s="195">
        <f t="shared" si="4"/>
        <v>0</v>
      </c>
      <c r="O25" s="195">
        <f t="shared" si="4"/>
        <v>468449</v>
      </c>
      <c r="P25" s="195">
        <f t="shared" si="4"/>
        <v>0</v>
      </c>
      <c r="Q25" s="195">
        <f t="shared" si="4"/>
        <v>468449</v>
      </c>
      <c r="R25" s="195">
        <f t="shared" si="4"/>
        <v>0</v>
      </c>
      <c r="S25" s="195">
        <f t="shared" si="4"/>
        <v>0</v>
      </c>
      <c r="T25" s="195">
        <f t="shared" si="4"/>
        <v>175647</v>
      </c>
      <c r="U25" s="195">
        <f t="shared" si="4"/>
        <v>175647</v>
      </c>
      <c r="V25" s="195">
        <f t="shared" si="4"/>
        <v>6126697</v>
      </c>
      <c r="W25" s="195">
        <f t="shared" si="4"/>
        <v>22882600</v>
      </c>
      <c r="X25" s="195">
        <f t="shared" si="4"/>
        <v>-16755903</v>
      </c>
      <c r="Y25" s="207">
        <f>+IF(W25&lt;&gt;0,+(X25/W25)*100,0)</f>
        <v>-73.2255207013189</v>
      </c>
      <c r="Z25" s="208">
        <f>+Z5+Z9+Z15+Z19+Z24</f>
        <v>22882600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20225480</v>
      </c>
      <c r="E28" s="26">
        <v>20225480</v>
      </c>
      <c r="F28" s="26">
        <v>1547234</v>
      </c>
      <c r="G28" s="26"/>
      <c r="H28" s="26"/>
      <c r="I28" s="26">
        <v>1547234</v>
      </c>
      <c r="J28" s="26">
        <v>1221923</v>
      </c>
      <c r="K28" s="26">
        <v>708122</v>
      </c>
      <c r="L28" s="26">
        <v>1569516</v>
      </c>
      <c r="M28" s="26">
        <v>3499561</v>
      </c>
      <c r="N28" s="26"/>
      <c r="O28" s="26">
        <v>2924000</v>
      </c>
      <c r="P28" s="26"/>
      <c r="Q28" s="26">
        <v>2924000</v>
      </c>
      <c r="R28" s="26"/>
      <c r="S28" s="26"/>
      <c r="T28" s="26"/>
      <c r="U28" s="26"/>
      <c r="V28" s="26">
        <v>7970795</v>
      </c>
      <c r="W28" s="26">
        <v>20225480</v>
      </c>
      <c r="X28" s="26">
        <v>-12254685</v>
      </c>
      <c r="Y28" s="106">
        <v>-60.59</v>
      </c>
      <c r="Z28" s="121">
        <v>20225480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>
        <v>1752036</v>
      </c>
      <c r="K29" s="26">
        <v>92429</v>
      </c>
      <c r="L29" s="26"/>
      <c r="M29" s="26">
        <v>1844465</v>
      </c>
      <c r="N29" s="26"/>
      <c r="O29" s="26"/>
      <c r="P29" s="26"/>
      <c r="Q29" s="26"/>
      <c r="R29" s="26"/>
      <c r="S29" s="26"/>
      <c r="T29" s="26"/>
      <c r="U29" s="26"/>
      <c r="V29" s="26">
        <v>1844465</v>
      </c>
      <c r="W29" s="26"/>
      <c r="X29" s="26">
        <v>1844465</v>
      </c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20225480</v>
      </c>
      <c r="E32" s="43">
        <f t="shared" si="5"/>
        <v>20225480</v>
      </c>
      <c r="F32" s="43">
        <f t="shared" si="5"/>
        <v>1547234</v>
      </c>
      <c r="G32" s="43">
        <f t="shared" si="5"/>
        <v>0</v>
      </c>
      <c r="H32" s="43">
        <f t="shared" si="5"/>
        <v>0</v>
      </c>
      <c r="I32" s="43">
        <f t="shared" si="5"/>
        <v>1547234</v>
      </c>
      <c r="J32" s="43">
        <f t="shared" si="5"/>
        <v>2973959</v>
      </c>
      <c r="K32" s="43">
        <f t="shared" si="5"/>
        <v>800551</v>
      </c>
      <c r="L32" s="43">
        <f t="shared" si="5"/>
        <v>1569516</v>
      </c>
      <c r="M32" s="43">
        <f t="shared" si="5"/>
        <v>5344026</v>
      </c>
      <c r="N32" s="43">
        <f t="shared" si="5"/>
        <v>0</v>
      </c>
      <c r="O32" s="43">
        <f t="shared" si="5"/>
        <v>2924000</v>
      </c>
      <c r="P32" s="43">
        <f t="shared" si="5"/>
        <v>0</v>
      </c>
      <c r="Q32" s="43">
        <f t="shared" si="5"/>
        <v>2924000</v>
      </c>
      <c r="R32" s="43">
        <f t="shared" si="5"/>
        <v>0</v>
      </c>
      <c r="S32" s="43">
        <f t="shared" si="5"/>
        <v>0</v>
      </c>
      <c r="T32" s="43">
        <f t="shared" si="5"/>
        <v>0</v>
      </c>
      <c r="U32" s="43">
        <f t="shared" si="5"/>
        <v>0</v>
      </c>
      <c r="V32" s="43">
        <f t="shared" si="5"/>
        <v>9815260</v>
      </c>
      <c r="W32" s="43">
        <f t="shared" si="5"/>
        <v>20225480</v>
      </c>
      <c r="X32" s="43">
        <f t="shared" si="5"/>
        <v>-10410220</v>
      </c>
      <c r="Y32" s="188">
        <f>+IF(W32&lt;&gt;0,+(X32/W32)*100,0)</f>
        <v>-51.47081799789177</v>
      </c>
      <c r="Z32" s="45">
        <f>SUM(Z28:Z31)</f>
        <v>20225480</v>
      </c>
    </row>
    <row r="33" spans="1:26" ht="13.5">
      <c r="A33" s="213" t="s">
        <v>50</v>
      </c>
      <c r="B33" s="102" t="s">
        <v>140</v>
      </c>
      <c r="C33" s="121"/>
      <c r="D33" s="122">
        <v>2657120</v>
      </c>
      <c r="E33" s="26">
        <v>2657120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2657120</v>
      </c>
      <c r="X33" s="26">
        <v>-2657120</v>
      </c>
      <c r="Y33" s="106">
        <v>-100</v>
      </c>
      <c r="Z33" s="28">
        <v>2657120</v>
      </c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22882600</v>
      </c>
      <c r="E36" s="196">
        <f t="shared" si="6"/>
        <v>22882600</v>
      </c>
      <c r="F36" s="196">
        <f t="shared" si="6"/>
        <v>1547234</v>
      </c>
      <c r="G36" s="196">
        <f t="shared" si="6"/>
        <v>0</v>
      </c>
      <c r="H36" s="196">
        <f t="shared" si="6"/>
        <v>0</v>
      </c>
      <c r="I36" s="196">
        <f t="shared" si="6"/>
        <v>1547234</v>
      </c>
      <c r="J36" s="196">
        <f t="shared" si="6"/>
        <v>2973959</v>
      </c>
      <c r="K36" s="196">
        <f t="shared" si="6"/>
        <v>800551</v>
      </c>
      <c r="L36" s="196">
        <f t="shared" si="6"/>
        <v>1569516</v>
      </c>
      <c r="M36" s="196">
        <f t="shared" si="6"/>
        <v>5344026</v>
      </c>
      <c r="N36" s="196">
        <f t="shared" si="6"/>
        <v>0</v>
      </c>
      <c r="O36" s="196">
        <f t="shared" si="6"/>
        <v>2924000</v>
      </c>
      <c r="P36" s="196">
        <f t="shared" si="6"/>
        <v>0</v>
      </c>
      <c r="Q36" s="196">
        <f t="shared" si="6"/>
        <v>2924000</v>
      </c>
      <c r="R36" s="196">
        <f t="shared" si="6"/>
        <v>0</v>
      </c>
      <c r="S36" s="196">
        <f t="shared" si="6"/>
        <v>0</v>
      </c>
      <c r="T36" s="196">
        <f t="shared" si="6"/>
        <v>0</v>
      </c>
      <c r="U36" s="196">
        <f t="shared" si="6"/>
        <v>0</v>
      </c>
      <c r="V36" s="196">
        <f t="shared" si="6"/>
        <v>9815260</v>
      </c>
      <c r="W36" s="196">
        <f t="shared" si="6"/>
        <v>22882600</v>
      </c>
      <c r="X36" s="196">
        <f t="shared" si="6"/>
        <v>-13067340</v>
      </c>
      <c r="Y36" s="197">
        <f>+IF(W36&lt;&gt;0,+(X36/W36)*100,0)</f>
        <v>-57.10601068060448</v>
      </c>
      <c r="Z36" s="215">
        <f>SUM(Z32:Z35)</f>
        <v>22882600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9231216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148</v>
      </c>
      <c r="B9" s="158"/>
      <c r="C9" s="121">
        <v>5929070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>
        <v>2341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15162627</v>
      </c>
      <c r="D12" s="38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0</v>
      </c>
      <c r="X12" s="39">
        <f t="shared" si="0"/>
        <v>0</v>
      </c>
      <c r="Y12" s="140">
        <f>+IF(W12&lt;&gt;0,+(X12/W12)*100,0)</f>
        <v>0</v>
      </c>
      <c r="Z12" s="40">
        <f>SUM(Z6:Z11)</f>
        <v>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118632020</v>
      </c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106"/>
      <c r="Z19" s="28"/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118632020</v>
      </c>
      <c r="D24" s="42">
        <f t="shared" si="1"/>
        <v>0</v>
      </c>
      <c r="E24" s="43">
        <f t="shared" si="1"/>
        <v>0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0</v>
      </c>
      <c r="X24" s="43">
        <f t="shared" si="1"/>
        <v>0</v>
      </c>
      <c r="Y24" s="188">
        <f>+IF(W24&lt;&gt;0,+(X24/W24)*100,0)</f>
        <v>0</v>
      </c>
      <c r="Z24" s="45">
        <f>SUM(Z15:Z23)</f>
        <v>0</v>
      </c>
    </row>
    <row r="25" spans="1:26" ht="13.5">
      <c r="A25" s="226" t="s">
        <v>161</v>
      </c>
      <c r="B25" s="227"/>
      <c r="C25" s="138">
        <f aca="true" t="shared" si="2" ref="C25:X25">+C12+C24</f>
        <v>133794647</v>
      </c>
      <c r="D25" s="38">
        <f t="shared" si="2"/>
        <v>0</v>
      </c>
      <c r="E25" s="39">
        <f t="shared" si="2"/>
        <v>0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0</v>
      </c>
      <c r="X25" s="39">
        <f t="shared" si="2"/>
        <v>0</v>
      </c>
      <c r="Y25" s="140">
        <f>+IF(W25&lt;&gt;0,+(X25/W25)*100,0)</f>
        <v>0</v>
      </c>
      <c r="Z25" s="40">
        <f>+Z12+Z24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1271989</v>
      </c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>
        <v>187376</v>
      </c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9116945</v>
      </c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167</v>
      </c>
      <c r="B33" s="158"/>
      <c r="C33" s="121">
        <v>955104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11531414</v>
      </c>
      <c r="D34" s="38">
        <f t="shared" si="3"/>
        <v>0</v>
      </c>
      <c r="E34" s="39">
        <f t="shared" si="3"/>
        <v>0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0</v>
      </c>
      <c r="X34" s="39">
        <f t="shared" si="3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6170426</v>
      </c>
      <c r="D37" s="25">
        <v>2624323</v>
      </c>
      <c r="E37" s="26">
        <v>2624323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v>2624323</v>
      </c>
      <c r="X37" s="26">
        <v>-2624323</v>
      </c>
      <c r="Y37" s="106">
        <v>-100</v>
      </c>
      <c r="Z37" s="28">
        <v>2624323</v>
      </c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6170426</v>
      </c>
      <c r="D39" s="42">
        <f t="shared" si="4"/>
        <v>2624323</v>
      </c>
      <c r="E39" s="43">
        <f t="shared" si="4"/>
        <v>2624323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2624323</v>
      </c>
      <c r="X39" s="43">
        <f t="shared" si="4"/>
        <v>-2624323</v>
      </c>
      <c r="Y39" s="188">
        <f>+IF(W39&lt;&gt;0,+(X39/W39)*100,0)</f>
        <v>-100</v>
      </c>
      <c r="Z39" s="45">
        <f>SUM(Z37:Z38)</f>
        <v>2624323</v>
      </c>
    </row>
    <row r="40" spans="1:26" ht="13.5">
      <c r="A40" s="226" t="s">
        <v>169</v>
      </c>
      <c r="B40" s="227"/>
      <c r="C40" s="138">
        <f aca="true" t="shared" si="5" ref="C40:X40">+C34+C39</f>
        <v>17701840</v>
      </c>
      <c r="D40" s="38">
        <f t="shared" si="5"/>
        <v>2624323</v>
      </c>
      <c r="E40" s="39">
        <f t="shared" si="5"/>
        <v>2624323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2624323</v>
      </c>
      <c r="X40" s="39">
        <f t="shared" si="5"/>
        <v>-2624323</v>
      </c>
      <c r="Y40" s="140">
        <f>+IF(W40&lt;&gt;0,+(X40/W40)*100,0)</f>
        <v>-100</v>
      </c>
      <c r="Z40" s="40">
        <f>+Z34+Z39</f>
        <v>2624323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116092807</v>
      </c>
      <c r="D42" s="234">
        <f t="shared" si="6"/>
        <v>-2624323</v>
      </c>
      <c r="E42" s="235">
        <f t="shared" si="6"/>
        <v>-2624323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-2624323</v>
      </c>
      <c r="X42" s="235">
        <f t="shared" si="6"/>
        <v>2624323</v>
      </c>
      <c r="Y42" s="236">
        <f>+IF(W42&lt;&gt;0,+(X42/W42)*100,0)</f>
        <v>-100</v>
      </c>
      <c r="Z42" s="237">
        <f>+Z25-Z40</f>
        <v>-2624323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116092807</v>
      </c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105"/>
      <c r="Z45" s="28"/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116092807</v>
      </c>
      <c r="D48" s="240">
        <f t="shared" si="7"/>
        <v>0</v>
      </c>
      <c r="E48" s="195">
        <f t="shared" si="7"/>
        <v>0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0</v>
      </c>
      <c r="X48" s="195">
        <f t="shared" si="7"/>
        <v>0</v>
      </c>
      <c r="Y48" s="241">
        <f>+IF(W48&lt;&gt;0,+(X48/W48)*100,0)</f>
        <v>0</v>
      </c>
      <c r="Z48" s="208">
        <f>SUM(Z45:Z47)</f>
        <v>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7519056</v>
      </c>
      <c r="D6" s="25">
        <v>24059808</v>
      </c>
      <c r="E6" s="26">
        <v>24059808</v>
      </c>
      <c r="F6" s="26">
        <v>347665</v>
      </c>
      <c r="G6" s="26">
        <v>641066</v>
      </c>
      <c r="H6" s="26">
        <v>782756</v>
      </c>
      <c r="I6" s="26">
        <v>1771487</v>
      </c>
      <c r="J6" s="26">
        <v>936891</v>
      </c>
      <c r="K6" s="26">
        <v>3465355</v>
      </c>
      <c r="L6" s="26">
        <v>1754108</v>
      </c>
      <c r="M6" s="26">
        <v>6156354</v>
      </c>
      <c r="N6" s="26">
        <v>1276188</v>
      </c>
      <c r="O6" s="26">
        <v>2818136</v>
      </c>
      <c r="P6" s="26">
        <v>1752614</v>
      </c>
      <c r="Q6" s="26">
        <v>5846938</v>
      </c>
      <c r="R6" s="26">
        <v>2020000</v>
      </c>
      <c r="S6" s="26">
        <v>2003000</v>
      </c>
      <c r="T6" s="26">
        <v>2020000</v>
      </c>
      <c r="U6" s="26">
        <v>6043000</v>
      </c>
      <c r="V6" s="26">
        <v>19817779</v>
      </c>
      <c r="W6" s="26">
        <v>24059808</v>
      </c>
      <c r="X6" s="26">
        <v>-4242029</v>
      </c>
      <c r="Y6" s="106">
        <v>-17.63</v>
      </c>
      <c r="Z6" s="28">
        <v>24059808</v>
      </c>
    </row>
    <row r="7" spans="1:26" ht="13.5">
      <c r="A7" s="225" t="s">
        <v>180</v>
      </c>
      <c r="B7" s="158" t="s">
        <v>71</v>
      </c>
      <c r="C7" s="121">
        <v>8619136</v>
      </c>
      <c r="D7" s="25">
        <v>15500004</v>
      </c>
      <c r="E7" s="26">
        <v>15500004</v>
      </c>
      <c r="F7" s="26">
        <v>6829697</v>
      </c>
      <c r="G7" s="26"/>
      <c r="H7" s="26"/>
      <c r="I7" s="26">
        <v>6829697</v>
      </c>
      <c r="J7" s="26">
        <v>160000</v>
      </c>
      <c r="K7" s="26">
        <v>3863757</v>
      </c>
      <c r="L7" s="26"/>
      <c r="M7" s="26">
        <v>4023757</v>
      </c>
      <c r="N7" s="26"/>
      <c r="O7" s="26"/>
      <c r="P7" s="26">
        <v>1829586</v>
      </c>
      <c r="Q7" s="26">
        <v>1829586</v>
      </c>
      <c r="R7" s="26">
        <v>606000</v>
      </c>
      <c r="S7" s="26"/>
      <c r="T7" s="26"/>
      <c r="U7" s="26">
        <v>606000</v>
      </c>
      <c r="V7" s="26">
        <v>13289040</v>
      </c>
      <c r="W7" s="26">
        <v>15500004</v>
      </c>
      <c r="X7" s="26">
        <v>-2210964</v>
      </c>
      <c r="Y7" s="106">
        <v>-14.26</v>
      </c>
      <c r="Z7" s="28">
        <v>15500004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>
        <v>1547234</v>
      </c>
      <c r="G8" s="26"/>
      <c r="H8" s="26">
        <v>10303537</v>
      </c>
      <c r="I8" s="26">
        <v>11850771</v>
      </c>
      <c r="J8" s="26">
        <v>2973958</v>
      </c>
      <c r="K8" s="26">
        <v>800550</v>
      </c>
      <c r="L8" s="26">
        <v>1569516</v>
      </c>
      <c r="M8" s="26">
        <v>5344024</v>
      </c>
      <c r="N8" s="26"/>
      <c r="O8" s="26">
        <v>2924000</v>
      </c>
      <c r="P8" s="26"/>
      <c r="Q8" s="26">
        <v>2924000</v>
      </c>
      <c r="R8" s="26"/>
      <c r="S8" s="26"/>
      <c r="T8" s="26"/>
      <c r="U8" s="26"/>
      <c r="V8" s="26">
        <v>20118795</v>
      </c>
      <c r="W8" s="26"/>
      <c r="X8" s="26">
        <v>20118795</v>
      </c>
      <c r="Y8" s="106"/>
      <c r="Z8" s="28"/>
    </row>
    <row r="9" spans="1:26" ht="13.5">
      <c r="A9" s="225" t="s">
        <v>182</v>
      </c>
      <c r="B9" s="158"/>
      <c r="C9" s="121"/>
      <c r="D9" s="25">
        <v>300000</v>
      </c>
      <c r="E9" s="26">
        <v>300000</v>
      </c>
      <c r="F9" s="26">
        <v>6919</v>
      </c>
      <c r="G9" s="26"/>
      <c r="H9" s="26">
        <v>3476</v>
      </c>
      <c r="I9" s="26">
        <v>10395</v>
      </c>
      <c r="J9" s="26"/>
      <c r="K9" s="26"/>
      <c r="L9" s="26"/>
      <c r="M9" s="26"/>
      <c r="N9" s="26"/>
      <c r="O9" s="26">
        <v>15644</v>
      </c>
      <c r="P9" s="26"/>
      <c r="Q9" s="26">
        <v>15644</v>
      </c>
      <c r="R9" s="26"/>
      <c r="S9" s="26"/>
      <c r="T9" s="26"/>
      <c r="U9" s="26"/>
      <c r="V9" s="26">
        <v>26039</v>
      </c>
      <c r="W9" s="26">
        <v>300000</v>
      </c>
      <c r="X9" s="26">
        <v>-273961</v>
      </c>
      <c r="Y9" s="106">
        <v>-91.32</v>
      </c>
      <c r="Z9" s="28">
        <v>300000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-3403103</v>
      </c>
      <c r="D12" s="25">
        <v>-34459596</v>
      </c>
      <c r="E12" s="26">
        <v>-34459596</v>
      </c>
      <c r="F12" s="26">
        <v>-2306727</v>
      </c>
      <c r="G12" s="26">
        <v>-2870942</v>
      </c>
      <c r="H12" s="26">
        <v>-2372474</v>
      </c>
      <c r="I12" s="26">
        <v>-7550143</v>
      </c>
      <c r="J12" s="26">
        <v>-3524258</v>
      </c>
      <c r="K12" s="26">
        <v>-3292546</v>
      </c>
      <c r="L12" s="26">
        <v>-2944455</v>
      </c>
      <c r="M12" s="26">
        <v>-9761259</v>
      </c>
      <c r="N12" s="26">
        <v>-1567711</v>
      </c>
      <c r="O12" s="26">
        <v>-1819069</v>
      </c>
      <c r="P12" s="26">
        <v>-2362908</v>
      </c>
      <c r="Q12" s="26">
        <v>-5749688</v>
      </c>
      <c r="R12" s="26">
        <v>-3677000</v>
      </c>
      <c r="S12" s="26">
        <v>-3677000</v>
      </c>
      <c r="T12" s="26">
        <v>-3743000</v>
      </c>
      <c r="U12" s="26">
        <v>-11097000</v>
      </c>
      <c r="V12" s="26">
        <v>-34158090</v>
      </c>
      <c r="W12" s="26">
        <v>-34459596</v>
      </c>
      <c r="X12" s="26">
        <v>301506</v>
      </c>
      <c r="Y12" s="106">
        <v>-0.87</v>
      </c>
      <c r="Z12" s="28">
        <v>-34459596</v>
      </c>
    </row>
    <row r="13" spans="1:26" ht="13.5">
      <c r="A13" s="225" t="s">
        <v>39</v>
      </c>
      <c r="B13" s="158"/>
      <c r="C13" s="121">
        <v>-2198547</v>
      </c>
      <c r="D13" s="25">
        <v>-262092</v>
      </c>
      <c r="E13" s="26">
        <v>-262092</v>
      </c>
      <c r="F13" s="26"/>
      <c r="G13" s="26"/>
      <c r="H13" s="26"/>
      <c r="I13" s="26"/>
      <c r="J13" s="26">
        <v>-4416</v>
      </c>
      <c r="K13" s="26"/>
      <c r="L13" s="26"/>
      <c r="M13" s="26">
        <v>-4416</v>
      </c>
      <c r="N13" s="26"/>
      <c r="O13" s="26"/>
      <c r="P13" s="26"/>
      <c r="Q13" s="26"/>
      <c r="R13" s="26"/>
      <c r="S13" s="26"/>
      <c r="T13" s="26"/>
      <c r="U13" s="26"/>
      <c r="V13" s="26">
        <v>-4416</v>
      </c>
      <c r="W13" s="26">
        <v>-262092</v>
      </c>
      <c r="X13" s="26">
        <v>257676</v>
      </c>
      <c r="Y13" s="106">
        <v>-98.32</v>
      </c>
      <c r="Z13" s="28">
        <v>-262092</v>
      </c>
    </row>
    <row r="14" spans="1:26" ht="13.5">
      <c r="A14" s="225" t="s">
        <v>41</v>
      </c>
      <c r="B14" s="158" t="s">
        <v>71</v>
      </c>
      <c r="C14" s="121">
        <v>-2542420</v>
      </c>
      <c r="D14" s="25"/>
      <c r="E14" s="26"/>
      <c r="F14" s="26"/>
      <c r="G14" s="26"/>
      <c r="H14" s="26"/>
      <c r="I14" s="26"/>
      <c r="J14" s="26">
        <v>-800000</v>
      </c>
      <c r="K14" s="26"/>
      <c r="L14" s="26"/>
      <c r="M14" s="26">
        <v>-800000</v>
      </c>
      <c r="N14" s="26"/>
      <c r="O14" s="26"/>
      <c r="P14" s="26"/>
      <c r="Q14" s="26"/>
      <c r="R14" s="26"/>
      <c r="S14" s="26"/>
      <c r="T14" s="26"/>
      <c r="U14" s="26"/>
      <c r="V14" s="26">
        <v>-800000</v>
      </c>
      <c r="W14" s="26"/>
      <c r="X14" s="26">
        <v>-800000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7994122</v>
      </c>
      <c r="D15" s="38">
        <f t="shared" si="0"/>
        <v>5138124</v>
      </c>
      <c r="E15" s="39">
        <f t="shared" si="0"/>
        <v>5138124</v>
      </c>
      <c r="F15" s="39">
        <f t="shared" si="0"/>
        <v>6424788</v>
      </c>
      <c r="G15" s="39">
        <f t="shared" si="0"/>
        <v>-2229876</v>
      </c>
      <c r="H15" s="39">
        <f t="shared" si="0"/>
        <v>8717295</v>
      </c>
      <c r="I15" s="39">
        <f t="shared" si="0"/>
        <v>12912207</v>
      </c>
      <c r="J15" s="39">
        <f t="shared" si="0"/>
        <v>-257825</v>
      </c>
      <c r="K15" s="39">
        <f t="shared" si="0"/>
        <v>4837116</v>
      </c>
      <c r="L15" s="39">
        <f t="shared" si="0"/>
        <v>379169</v>
      </c>
      <c r="M15" s="39">
        <f t="shared" si="0"/>
        <v>4958460</v>
      </c>
      <c r="N15" s="39">
        <f t="shared" si="0"/>
        <v>-291523</v>
      </c>
      <c r="O15" s="39">
        <f t="shared" si="0"/>
        <v>3938711</v>
      </c>
      <c r="P15" s="39">
        <f t="shared" si="0"/>
        <v>1219292</v>
      </c>
      <c r="Q15" s="39">
        <f t="shared" si="0"/>
        <v>4866480</v>
      </c>
      <c r="R15" s="39">
        <f t="shared" si="0"/>
        <v>-1051000</v>
      </c>
      <c r="S15" s="39">
        <f t="shared" si="0"/>
        <v>-1674000</v>
      </c>
      <c r="T15" s="39">
        <f t="shared" si="0"/>
        <v>-1723000</v>
      </c>
      <c r="U15" s="39">
        <f t="shared" si="0"/>
        <v>-4448000</v>
      </c>
      <c r="V15" s="39">
        <f t="shared" si="0"/>
        <v>18289147</v>
      </c>
      <c r="W15" s="39">
        <f t="shared" si="0"/>
        <v>5138124</v>
      </c>
      <c r="X15" s="39">
        <f t="shared" si="0"/>
        <v>13151023</v>
      </c>
      <c r="Y15" s="140">
        <f>+IF(W15&lt;&gt;0,+(X15/W15)*100,0)</f>
        <v>255.9498953314478</v>
      </c>
      <c r="Z15" s="40">
        <f>SUM(Z6:Z14)</f>
        <v>5138124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-2324885</v>
      </c>
      <c r="D24" s="25">
        <v>-16356996</v>
      </c>
      <c r="E24" s="26">
        <v>-16356996</v>
      </c>
      <c r="F24" s="26">
        <v>-415524</v>
      </c>
      <c r="G24" s="26">
        <v>-1236909</v>
      </c>
      <c r="H24" s="26">
        <v>-1858088</v>
      </c>
      <c r="I24" s="26">
        <v>-3510521</v>
      </c>
      <c r="J24" s="26">
        <v>-1559708</v>
      </c>
      <c r="K24" s="26">
        <v>-77926</v>
      </c>
      <c r="L24" s="26">
        <v>-334446</v>
      </c>
      <c r="M24" s="26">
        <v>-1972080</v>
      </c>
      <c r="N24" s="26"/>
      <c r="O24" s="26"/>
      <c r="P24" s="26"/>
      <c r="Q24" s="26"/>
      <c r="R24" s="26"/>
      <c r="S24" s="26"/>
      <c r="T24" s="26"/>
      <c r="U24" s="26"/>
      <c r="V24" s="26">
        <v>-5482601</v>
      </c>
      <c r="W24" s="26">
        <v>-16356996</v>
      </c>
      <c r="X24" s="26">
        <v>10874395</v>
      </c>
      <c r="Y24" s="106">
        <v>-66.48</v>
      </c>
      <c r="Z24" s="28">
        <v>-16356996</v>
      </c>
    </row>
    <row r="25" spans="1:26" ht="13.5">
      <c r="A25" s="226" t="s">
        <v>193</v>
      </c>
      <c r="B25" s="227"/>
      <c r="C25" s="138">
        <f aca="true" t="shared" si="1" ref="C25:X25">SUM(C19:C24)</f>
        <v>-2324885</v>
      </c>
      <c r="D25" s="38">
        <f t="shared" si="1"/>
        <v>-16356996</v>
      </c>
      <c r="E25" s="39">
        <f t="shared" si="1"/>
        <v>-16356996</v>
      </c>
      <c r="F25" s="39">
        <f t="shared" si="1"/>
        <v>-415524</v>
      </c>
      <c r="G25" s="39">
        <f t="shared" si="1"/>
        <v>-1236909</v>
      </c>
      <c r="H25" s="39">
        <f t="shared" si="1"/>
        <v>-1858088</v>
      </c>
      <c r="I25" s="39">
        <f t="shared" si="1"/>
        <v>-3510521</v>
      </c>
      <c r="J25" s="39">
        <f t="shared" si="1"/>
        <v>-1559708</v>
      </c>
      <c r="K25" s="39">
        <f t="shared" si="1"/>
        <v>-77926</v>
      </c>
      <c r="L25" s="39">
        <f t="shared" si="1"/>
        <v>-334446</v>
      </c>
      <c r="M25" s="39">
        <f t="shared" si="1"/>
        <v>-1972080</v>
      </c>
      <c r="N25" s="39">
        <f t="shared" si="1"/>
        <v>0</v>
      </c>
      <c r="O25" s="39">
        <f t="shared" si="1"/>
        <v>0</v>
      </c>
      <c r="P25" s="39">
        <f t="shared" si="1"/>
        <v>0</v>
      </c>
      <c r="Q25" s="39">
        <f t="shared" si="1"/>
        <v>0</v>
      </c>
      <c r="R25" s="39">
        <f t="shared" si="1"/>
        <v>0</v>
      </c>
      <c r="S25" s="39">
        <f t="shared" si="1"/>
        <v>0</v>
      </c>
      <c r="T25" s="39">
        <f t="shared" si="1"/>
        <v>0</v>
      </c>
      <c r="U25" s="39">
        <f t="shared" si="1"/>
        <v>0</v>
      </c>
      <c r="V25" s="39">
        <f t="shared" si="1"/>
        <v>-5482601</v>
      </c>
      <c r="W25" s="39">
        <f t="shared" si="1"/>
        <v>-16356996</v>
      </c>
      <c r="X25" s="39">
        <f t="shared" si="1"/>
        <v>10874395</v>
      </c>
      <c r="Y25" s="140">
        <f>+IF(W25&lt;&gt;0,+(X25/W25)*100,0)</f>
        <v>-66.48161435021443</v>
      </c>
      <c r="Z25" s="40">
        <f>SUM(Z19:Z24)</f>
        <v>-16356996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-200005</v>
      </c>
      <c r="D33" s="25">
        <v>-600000</v>
      </c>
      <c r="E33" s="26">
        <v>-600000</v>
      </c>
      <c r="F33" s="26">
        <v>-50000</v>
      </c>
      <c r="G33" s="26">
        <v>-50000</v>
      </c>
      <c r="H33" s="26">
        <v>-50000</v>
      </c>
      <c r="I33" s="26">
        <v>-150000</v>
      </c>
      <c r="J33" s="26">
        <v>-50000</v>
      </c>
      <c r="K33" s="26">
        <v>-50000</v>
      </c>
      <c r="L33" s="26">
        <v>-50000</v>
      </c>
      <c r="M33" s="26">
        <v>-150000</v>
      </c>
      <c r="N33" s="26">
        <v>-50000</v>
      </c>
      <c r="O33" s="26">
        <v>-50000</v>
      </c>
      <c r="P33" s="26">
        <v>-50000</v>
      </c>
      <c r="Q33" s="26">
        <v>-150000</v>
      </c>
      <c r="R33" s="26"/>
      <c r="S33" s="26"/>
      <c r="T33" s="26"/>
      <c r="U33" s="26"/>
      <c r="V33" s="26">
        <v>-450000</v>
      </c>
      <c r="W33" s="26">
        <v>-600000</v>
      </c>
      <c r="X33" s="26">
        <v>150000</v>
      </c>
      <c r="Y33" s="106">
        <v>-25</v>
      </c>
      <c r="Z33" s="28">
        <v>-600000</v>
      </c>
    </row>
    <row r="34" spans="1:26" ht="13.5">
      <c r="A34" s="226" t="s">
        <v>199</v>
      </c>
      <c r="B34" s="227"/>
      <c r="C34" s="138">
        <f aca="true" t="shared" si="2" ref="C34:X34">SUM(C29:C33)</f>
        <v>-200005</v>
      </c>
      <c r="D34" s="38">
        <f t="shared" si="2"/>
        <v>-600000</v>
      </c>
      <c r="E34" s="39">
        <f t="shared" si="2"/>
        <v>-600000</v>
      </c>
      <c r="F34" s="39">
        <f t="shared" si="2"/>
        <v>-50000</v>
      </c>
      <c r="G34" s="39">
        <f t="shared" si="2"/>
        <v>-50000</v>
      </c>
      <c r="H34" s="39">
        <f t="shared" si="2"/>
        <v>-50000</v>
      </c>
      <c r="I34" s="39">
        <f t="shared" si="2"/>
        <v>-150000</v>
      </c>
      <c r="J34" s="39">
        <f t="shared" si="2"/>
        <v>-50000</v>
      </c>
      <c r="K34" s="39">
        <f t="shared" si="2"/>
        <v>-50000</v>
      </c>
      <c r="L34" s="39">
        <f t="shared" si="2"/>
        <v>-50000</v>
      </c>
      <c r="M34" s="39">
        <f t="shared" si="2"/>
        <v>-150000</v>
      </c>
      <c r="N34" s="39">
        <f t="shared" si="2"/>
        <v>-50000</v>
      </c>
      <c r="O34" s="39">
        <f t="shared" si="2"/>
        <v>-50000</v>
      </c>
      <c r="P34" s="39">
        <f t="shared" si="2"/>
        <v>-50000</v>
      </c>
      <c r="Q34" s="39">
        <f t="shared" si="2"/>
        <v>-150000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-450000</v>
      </c>
      <c r="W34" s="39">
        <f t="shared" si="2"/>
        <v>-600000</v>
      </c>
      <c r="X34" s="39">
        <f t="shared" si="2"/>
        <v>150000</v>
      </c>
      <c r="Y34" s="140">
        <f>+IF(W34&lt;&gt;0,+(X34/W34)*100,0)</f>
        <v>-25</v>
      </c>
      <c r="Z34" s="40">
        <f>SUM(Z29:Z33)</f>
        <v>-600000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5469232</v>
      </c>
      <c r="D36" s="65">
        <f t="shared" si="3"/>
        <v>-11818872</v>
      </c>
      <c r="E36" s="66">
        <f t="shared" si="3"/>
        <v>-11818872</v>
      </c>
      <c r="F36" s="66">
        <f t="shared" si="3"/>
        <v>5959264</v>
      </c>
      <c r="G36" s="66">
        <f t="shared" si="3"/>
        <v>-3516785</v>
      </c>
      <c r="H36" s="66">
        <f t="shared" si="3"/>
        <v>6809207</v>
      </c>
      <c r="I36" s="66">
        <f t="shared" si="3"/>
        <v>9251686</v>
      </c>
      <c r="J36" s="66">
        <f t="shared" si="3"/>
        <v>-1867533</v>
      </c>
      <c r="K36" s="66">
        <f t="shared" si="3"/>
        <v>4709190</v>
      </c>
      <c r="L36" s="66">
        <f t="shared" si="3"/>
        <v>-5277</v>
      </c>
      <c r="M36" s="66">
        <f t="shared" si="3"/>
        <v>2836380</v>
      </c>
      <c r="N36" s="66">
        <f t="shared" si="3"/>
        <v>-341523</v>
      </c>
      <c r="O36" s="66">
        <f t="shared" si="3"/>
        <v>3888711</v>
      </c>
      <c r="P36" s="66">
        <f t="shared" si="3"/>
        <v>1169292</v>
      </c>
      <c r="Q36" s="66">
        <f t="shared" si="3"/>
        <v>4716480</v>
      </c>
      <c r="R36" s="66">
        <f t="shared" si="3"/>
        <v>-1051000</v>
      </c>
      <c r="S36" s="66">
        <f t="shared" si="3"/>
        <v>-1674000</v>
      </c>
      <c r="T36" s="66">
        <f t="shared" si="3"/>
        <v>-1723000</v>
      </c>
      <c r="U36" s="66">
        <f t="shared" si="3"/>
        <v>-4448000</v>
      </c>
      <c r="V36" s="66">
        <f t="shared" si="3"/>
        <v>12356546</v>
      </c>
      <c r="W36" s="66">
        <f t="shared" si="3"/>
        <v>-11818872</v>
      </c>
      <c r="X36" s="66">
        <f t="shared" si="3"/>
        <v>24175418</v>
      </c>
      <c r="Y36" s="103">
        <f>+IF(W36&lt;&gt;0,+(X36/W36)*100,0)</f>
        <v>-204.54928355260975</v>
      </c>
      <c r="Z36" s="68">
        <f>+Z15+Z25+Z34</f>
        <v>-11818872</v>
      </c>
    </row>
    <row r="37" spans="1:26" ht="13.5">
      <c r="A37" s="225" t="s">
        <v>201</v>
      </c>
      <c r="B37" s="158" t="s">
        <v>95</v>
      </c>
      <c r="C37" s="119"/>
      <c r="D37" s="65"/>
      <c r="E37" s="66"/>
      <c r="F37" s="66"/>
      <c r="G37" s="66">
        <v>5959264</v>
      </c>
      <c r="H37" s="66">
        <v>2442479</v>
      </c>
      <c r="I37" s="66"/>
      <c r="J37" s="66">
        <v>9251686</v>
      </c>
      <c r="K37" s="66">
        <v>7384153</v>
      </c>
      <c r="L37" s="66">
        <v>12093343</v>
      </c>
      <c r="M37" s="66">
        <v>9251686</v>
      </c>
      <c r="N37" s="66">
        <v>12088066</v>
      </c>
      <c r="O37" s="66">
        <v>11746543</v>
      </c>
      <c r="P37" s="66">
        <v>15635254</v>
      </c>
      <c r="Q37" s="66">
        <v>12088066</v>
      </c>
      <c r="R37" s="66">
        <v>16804546</v>
      </c>
      <c r="S37" s="66">
        <v>15753546</v>
      </c>
      <c r="T37" s="66">
        <v>14079546</v>
      </c>
      <c r="U37" s="66">
        <v>16804546</v>
      </c>
      <c r="V37" s="66"/>
      <c r="W37" s="66"/>
      <c r="X37" s="66"/>
      <c r="Y37" s="103"/>
      <c r="Z37" s="68"/>
    </row>
    <row r="38" spans="1:26" ht="13.5">
      <c r="A38" s="243" t="s">
        <v>202</v>
      </c>
      <c r="B38" s="232" t="s">
        <v>95</v>
      </c>
      <c r="C38" s="233">
        <v>5469232</v>
      </c>
      <c r="D38" s="234">
        <v>-11818872</v>
      </c>
      <c r="E38" s="235">
        <v>-11818872</v>
      </c>
      <c r="F38" s="235">
        <v>5959264</v>
      </c>
      <c r="G38" s="235">
        <v>2442479</v>
      </c>
      <c r="H38" s="235">
        <v>9251686</v>
      </c>
      <c r="I38" s="235">
        <v>9251686</v>
      </c>
      <c r="J38" s="235">
        <v>7384153</v>
      </c>
      <c r="K38" s="235">
        <v>12093343</v>
      </c>
      <c r="L38" s="235">
        <v>12088066</v>
      </c>
      <c r="M38" s="235">
        <v>12088066</v>
      </c>
      <c r="N38" s="235">
        <v>11746543</v>
      </c>
      <c r="O38" s="235">
        <v>15635254</v>
      </c>
      <c r="P38" s="235">
        <v>16804546</v>
      </c>
      <c r="Q38" s="235">
        <v>16804546</v>
      </c>
      <c r="R38" s="235">
        <v>15753546</v>
      </c>
      <c r="S38" s="235">
        <v>14079546</v>
      </c>
      <c r="T38" s="235">
        <v>12356546</v>
      </c>
      <c r="U38" s="235">
        <v>12356546</v>
      </c>
      <c r="V38" s="235">
        <v>12356546</v>
      </c>
      <c r="W38" s="235">
        <v>-11818872</v>
      </c>
      <c r="X38" s="235">
        <v>24175418</v>
      </c>
      <c r="Y38" s="236">
        <v>-204.55</v>
      </c>
      <c r="Z38" s="237">
        <v>-11818872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2011-08-12T15:40:35Z</dcterms:created>
  <dcterms:modified xsi:type="dcterms:W3CDTF">2011-08-12T15:40:35Z</dcterms:modified>
  <cp:category/>
  <cp:version/>
  <cp:contentType/>
  <cp:contentStatus/>
</cp:coreProperties>
</file>