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<sst xmlns="http://schemas.openxmlformats.org/spreadsheetml/2006/main" count="497" uniqueCount="248">
  <si>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Northern Cape: Phokwane(NC094)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</si>
  <si>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</si>
  <si>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</si>
  <si>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</si>
  <si>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</si>
  <si>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</si>
  <si>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</si>
  <si>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</si>
  <si>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</si>
  <si>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</si>
  <si>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</si>
  <si>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</si>
  <si>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</si>
  <si>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</si>
  <si>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</si>
  <si>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</si>
  <si>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</si>
  <si>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</si>
  <si>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</si>
  <si>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</si>
  <si>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</si>
  <si>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</si>
  <si>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</si>
  <si>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</si>
  <si>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</si>
  <si>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</si>
  <si>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</si>
  <si>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</si>
  <si>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</si>
  <si>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</si>
  <si>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</si>
  <si>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</si>
  <si>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</si>
  <si>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</si>
  <si>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</si>
  <si>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</si>
  <si>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</si>
  <si>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</si>
  <si>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</si>
  <si>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</si>
  <si>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</si>
  <si>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</si>
  <si>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</si>
  <si>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</si>
  <si>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</si>
  <si>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</si>
  <si>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</si>
  <si>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</si>
  <si>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</si>
  <si>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</si>
  <si>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</si>
  <si>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</si>
  <si>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</si>
  <si>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</si>
  <si>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</si>
  <si>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</si>
  <si>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</si>
  <si>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</si>
  <si>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</si>
  <si>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</si>
  <si>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</si>
  <si>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</si>
  <si>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</si>
  <si>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</si>
  <si>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</si>
  <si>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</si>
  <si>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</si>
  <si>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</si>
  <si>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</si>
  <si>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Phokwane(NC094)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</si>
  <si>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</si>
  <si>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</si>
  <si>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</si>
  <si>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</si>
  <si>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</si>
  <si>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</si>
  <si>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</si>
  <si>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</si>
  <si>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</si>
  <si>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</si>
  <si>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</si>
  <si>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</si>
  <si>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</si>
  <si>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</si>
  <si>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</si>
  <si>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</si>
  <si>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</si>
  <si>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</si>
  <si>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</si>
  <si>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</si>
  <si>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</si>
  <si>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</si>
  <si>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</si>
  <si>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</si>
  <si>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</si>
  <si>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</si>
  <si>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</si>
  <si>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</si>
  <si>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</si>
  <si>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Phokwane(NC094)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</si>
  <si>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</si>
  <si>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</si>
  <si>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</si>
  <si>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</si>
  <si>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</si>
  <si>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</si>
  <si>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</si>
  <si>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</si>
  <si>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</si>
  <si>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</si>
  <si>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</si>
  <si>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</si>
  <si>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</si>
  <si>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</si>
  <si>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</si>
  <si>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</si>
  <si>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</si>
  <si>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</si>
  <si>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</si>
  <si>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</si>
  <si>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</si>
  <si>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</si>
  <si>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</si>
  <si>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</si>
  <si>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</si>
  <si>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</si>
  <si>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</si>
  <si>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</si>
  <si>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</si>
  <si>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</si>
  <si>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</si>
  <si>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</si>
  <si>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Northern Cape: Phokwane(NC094)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</si>
  <si>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</si>
  <si>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</si>
  <si>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</si>
  <si>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</si>
  <si>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</si>
  <si>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</si>
  <si>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</si>
  <si>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</si>
  <si>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</si>
  <si>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Northern Cape: Phokwane(NC094)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</si>
  <si>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</si>
  <si>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</si>
  <si>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</si>
  <si>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</si>
  <si>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</si>
  <si>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</si>
  <si>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</si>
  <si>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</si>
  <si>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</si>
  <si>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</si>
  <si>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</si>
  <si>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</si>
  <si>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</si>
  <si>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</si>
  <si>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</si>
  <si>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</si>
  <si>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</si>
  <si>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</si>
  <si>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</si>
  <si>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</si>
  <si>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</si>
  <si>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</si>
  <si>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</si>
  <si>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</si>
  <si>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</si>
  <si>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</si>
  <si>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</si>
  <si>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</si>
  <si>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</si>
  <si>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</si>
  <si>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</si>
  <si>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</si>
  <si>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</si>
  <si>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Phokwane(NC094)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</si>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</sst>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6446453</v>
      </c>
      <c r="C5" s="25">
        <v>0</v>
      </c>
      <c r="D5" s="26">
        <v>0</v>
      </c>
      <c r="E5" s="26">
        <v>0</v>
      </c>
      <c r="F5" s="26">
        <v>1312363</v>
      </c>
      <c r="G5" s="26">
        <v>1069128</v>
      </c>
      <c r="H5" s="26">
        <v>2381491</v>
      </c>
      <c r="I5" s="26">
        <v>0</v>
      </c>
      <c r="J5" s="26">
        <v>1061971</v>
      </c>
      <c r="K5" s="26">
        <v>534564</v>
      </c>
      <c r="L5" s="26">
        <v>1596535</v>
      </c>
      <c r="M5" s="26">
        <v>534564</v>
      </c>
      <c r="N5" s="26">
        <v>534564</v>
      </c>
      <c r="O5" s="26">
        <v>534000</v>
      </c>
      <c r="P5" s="26">
        <v>1603128</v>
      </c>
      <c r="Q5" s="26">
        <v>527406</v>
      </c>
      <c r="R5" s="26">
        <v>0</v>
      </c>
      <c r="S5" s="26">
        <v>0</v>
      </c>
      <c r="T5" s="26">
        <v>527406</v>
      </c>
      <c r="U5" s="26">
        <v>6108560</v>
      </c>
      <c r="V5" s="26">
        <v>0</v>
      </c>
      <c r="W5" s="26">
        <v>6108560</v>
      </c>
      <c r="X5" s="27">
        <v>0</v>
      </c>
      <c r="Y5" s="28">
        <v>0</v>
      </c>
    </row>
    <row r="6" spans="1:25" ht="13.5">
      <c r="A6" s="24" t="s">
        <v>31</v>
      </c>
      <c r="B6" s="2">
        <v>46324568</v>
      </c>
      <c r="C6" s="25">
        <v>0</v>
      </c>
      <c r="D6" s="26">
        <v>0</v>
      </c>
      <c r="E6" s="26">
        <v>0</v>
      </c>
      <c r="F6" s="26">
        <v>6607082</v>
      </c>
      <c r="G6" s="26">
        <v>3255033</v>
      </c>
      <c r="H6" s="26">
        <v>9862115</v>
      </c>
      <c r="I6" s="26">
        <v>910027</v>
      </c>
      <c r="J6" s="26">
        <v>10528716</v>
      </c>
      <c r="K6" s="26">
        <v>4885938</v>
      </c>
      <c r="L6" s="26">
        <v>16324681</v>
      </c>
      <c r="M6" s="26">
        <v>12509426</v>
      </c>
      <c r="N6" s="26">
        <v>6198380</v>
      </c>
      <c r="O6" s="26">
        <v>5098006</v>
      </c>
      <c r="P6" s="26">
        <v>23805812</v>
      </c>
      <c r="Q6" s="26">
        <v>3435999</v>
      </c>
      <c r="R6" s="26">
        <v>0</v>
      </c>
      <c r="S6" s="26">
        <v>0</v>
      </c>
      <c r="T6" s="26">
        <v>3435999</v>
      </c>
      <c r="U6" s="26">
        <v>53428607</v>
      </c>
      <c r="V6" s="26">
        <v>0</v>
      </c>
      <c r="W6" s="26">
        <v>53428607</v>
      </c>
      <c r="X6" s="27">
        <v>0</v>
      </c>
      <c r="Y6" s="28">
        <v>0</v>
      </c>
    </row>
    <row r="7" spans="1:25" ht="13.5">
      <c r="A7" s="24" t="s">
        <v>32</v>
      </c>
      <c r="B7" s="2">
        <v>547873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11431</v>
      </c>
      <c r="J7" s="26">
        <v>91528</v>
      </c>
      <c r="K7" s="26">
        <v>0</v>
      </c>
      <c r="L7" s="26">
        <v>102959</v>
      </c>
      <c r="M7" s="26">
        <v>85401</v>
      </c>
      <c r="N7" s="26">
        <v>195025</v>
      </c>
      <c r="O7" s="26">
        <v>196071</v>
      </c>
      <c r="P7" s="26">
        <v>476497</v>
      </c>
      <c r="Q7" s="26">
        <v>-99044</v>
      </c>
      <c r="R7" s="26">
        <v>0</v>
      </c>
      <c r="S7" s="26">
        <v>0</v>
      </c>
      <c r="T7" s="26">
        <v>-99044</v>
      </c>
      <c r="U7" s="26">
        <v>480412</v>
      </c>
      <c r="V7" s="26">
        <v>0</v>
      </c>
      <c r="W7" s="26">
        <v>480412</v>
      </c>
      <c r="X7" s="27">
        <v>0</v>
      </c>
      <c r="Y7" s="28">
        <v>0</v>
      </c>
    </row>
    <row r="8" spans="1:25" ht="13.5">
      <c r="A8" s="24" t="s">
        <v>33</v>
      </c>
      <c r="B8" s="2">
        <v>49865202</v>
      </c>
      <c r="C8" s="25">
        <v>0</v>
      </c>
      <c r="D8" s="26">
        <v>0</v>
      </c>
      <c r="E8" s="26">
        <v>-30616</v>
      </c>
      <c r="F8" s="26">
        <v>-2850</v>
      </c>
      <c r="G8" s="26">
        <v>1541000</v>
      </c>
      <c r="H8" s="26">
        <v>1507534</v>
      </c>
      <c r="I8" s="26">
        <v>237421</v>
      </c>
      <c r="J8" s="26">
        <v>-26458</v>
      </c>
      <c r="K8" s="26">
        <v>1658503</v>
      </c>
      <c r="L8" s="26">
        <v>1869466</v>
      </c>
      <c r="M8" s="26">
        <v>17077631</v>
      </c>
      <c r="N8" s="26">
        <v>0</v>
      </c>
      <c r="O8" s="26">
        <v>12702437</v>
      </c>
      <c r="P8" s="26">
        <v>29780068</v>
      </c>
      <c r="Q8" s="26">
        <v>0</v>
      </c>
      <c r="R8" s="26">
        <v>0</v>
      </c>
      <c r="S8" s="26">
        <v>0</v>
      </c>
      <c r="T8" s="26">
        <v>0</v>
      </c>
      <c r="U8" s="26">
        <v>33157068</v>
      </c>
      <c r="V8" s="26">
        <v>0</v>
      </c>
      <c r="W8" s="26">
        <v>33157068</v>
      </c>
      <c r="X8" s="27">
        <v>0</v>
      </c>
      <c r="Y8" s="28">
        <v>0</v>
      </c>
    </row>
    <row r="9" spans="1:25" ht="13.5">
      <c r="A9" s="24" t="s">
        <v>34</v>
      </c>
      <c r="B9" s="2">
        <v>21612200</v>
      </c>
      <c r="C9" s="25">
        <v>0</v>
      </c>
      <c r="D9" s="26">
        <v>0</v>
      </c>
      <c r="E9" s="26">
        <v>0</v>
      </c>
      <c r="F9" s="26">
        <v>2497220</v>
      </c>
      <c r="G9" s="26">
        <v>7147868</v>
      </c>
      <c r="H9" s="26">
        <v>9645088</v>
      </c>
      <c r="I9" s="26">
        <v>146004</v>
      </c>
      <c r="J9" s="26">
        <v>894817</v>
      </c>
      <c r="K9" s="26">
        <v>1121030</v>
      </c>
      <c r="L9" s="26">
        <v>2161851</v>
      </c>
      <c r="M9" s="26">
        <v>-5870487</v>
      </c>
      <c r="N9" s="26">
        <v>931395</v>
      </c>
      <c r="O9" s="26">
        <v>8942909</v>
      </c>
      <c r="P9" s="26">
        <v>4003817</v>
      </c>
      <c r="Q9" s="26">
        <v>-403335</v>
      </c>
      <c r="R9" s="26">
        <v>0</v>
      </c>
      <c r="S9" s="26">
        <v>0</v>
      </c>
      <c r="T9" s="26">
        <v>-403335</v>
      </c>
      <c r="U9" s="26">
        <v>15407421</v>
      </c>
      <c r="V9" s="26">
        <v>0</v>
      </c>
      <c r="W9" s="26">
        <v>15407421</v>
      </c>
      <c r="X9" s="27">
        <v>0</v>
      </c>
      <c r="Y9" s="28">
        <v>0</v>
      </c>
    </row>
    <row r="10" spans="1:25" ht="25.5">
      <c r="A10" s="29" t="s">
        <v>212</v>
      </c>
      <c r="B10" s="30">
        <f>SUM(B5:B9)</f>
        <v>124796296</v>
      </c>
      <c r="C10" s="31">
        <f aca="true" t="shared" si="0" ref="C10:Y10">SUM(C5:C9)</f>
        <v>0</v>
      </c>
      <c r="D10" s="32">
        <f t="shared" si="0"/>
        <v>0</v>
      </c>
      <c r="E10" s="32">
        <f t="shared" si="0"/>
        <v>-30616</v>
      </c>
      <c r="F10" s="32">
        <f t="shared" si="0"/>
        <v>10413815</v>
      </c>
      <c r="G10" s="32">
        <f t="shared" si="0"/>
        <v>13013029</v>
      </c>
      <c r="H10" s="32">
        <f t="shared" si="0"/>
        <v>23396228</v>
      </c>
      <c r="I10" s="32">
        <f t="shared" si="0"/>
        <v>1304883</v>
      </c>
      <c r="J10" s="32">
        <f t="shared" si="0"/>
        <v>12550574</v>
      </c>
      <c r="K10" s="32">
        <f t="shared" si="0"/>
        <v>8200035</v>
      </c>
      <c r="L10" s="32">
        <f t="shared" si="0"/>
        <v>22055492</v>
      </c>
      <c r="M10" s="32">
        <f t="shared" si="0"/>
        <v>24336535</v>
      </c>
      <c r="N10" s="32">
        <f t="shared" si="0"/>
        <v>7859364</v>
      </c>
      <c r="O10" s="32">
        <f t="shared" si="0"/>
        <v>27473423</v>
      </c>
      <c r="P10" s="32">
        <f t="shared" si="0"/>
        <v>59669322</v>
      </c>
      <c r="Q10" s="32">
        <f t="shared" si="0"/>
        <v>3461026</v>
      </c>
      <c r="R10" s="32">
        <f t="shared" si="0"/>
        <v>0</v>
      </c>
      <c r="S10" s="32">
        <f t="shared" si="0"/>
        <v>0</v>
      </c>
      <c r="T10" s="32">
        <f t="shared" si="0"/>
        <v>3461026</v>
      </c>
      <c r="U10" s="32">
        <f t="shared" si="0"/>
        <v>108582068</v>
      </c>
      <c r="V10" s="32">
        <f t="shared" si="0"/>
        <v>0</v>
      </c>
      <c r="W10" s="32">
        <f t="shared" si="0"/>
        <v>108582068</v>
      </c>
      <c r="X10" s="33">
        <f>+IF(V10&lt;&gt;0,(W10/V10)*100,0)</f>
        <v>0</v>
      </c>
      <c r="Y10" s="34">
        <f t="shared" si="0"/>
        <v>0</v>
      </c>
    </row>
    <row r="11" spans="1:25" ht="13.5">
      <c r="A11" s="24" t="s">
        <v>36</v>
      </c>
      <c r="B11" s="2">
        <v>28258313</v>
      </c>
      <c r="C11" s="25">
        <v>0</v>
      </c>
      <c r="D11" s="26">
        <v>0</v>
      </c>
      <c r="E11" s="26">
        <v>3345761</v>
      </c>
      <c r="F11" s="26">
        <v>-1424874</v>
      </c>
      <c r="G11" s="26">
        <v>-1424851</v>
      </c>
      <c r="H11" s="26">
        <v>496036</v>
      </c>
      <c r="I11" s="26">
        <v>5353259</v>
      </c>
      <c r="J11" s="26">
        <v>2687813</v>
      </c>
      <c r="K11" s="26">
        <v>3161336</v>
      </c>
      <c r="L11" s="26">
        <v>11202408</v>
      </c>
      <c r="M11" s="26">
        <v>5400467</v>
      </c>
      <c r="N11" s="26">
        <v>2431916</v>
      </c>
      <c r="O11" s="26">
        <v>5519622</v>
      </c>
      <c r="P11" s="26">
        <v>13352005</v>
      </c>
      <c r="Q11" s="26">
        <v>2566105</v>
      </c>
      <c r="R11" s="26">
        <v>0</v>
      </c>
      <c r="S11" s="26">
        <v>0</v>
      </c>
      <c r="T11" s="26">
        <v>2566105</v>
      </c>
      <c r="U11" s="26">
        <v>27616554</v>
      </c>
      <c r="V11" s="26">
        <v>0</v>
      </c>
      <c r="W11" s="26">
        <v>27616554</v>
      </c>
      <c r="X11" s="27">
        <v>0</v>
      </c>
      <c r="Y11" s="28">
        <v>0</v>
      </c>
    </row>
    <row r="12" spans="1:25" ht="13.5">
      <c r="A12" s="24" t="s">
        <v>37</v>
      </c>
      <c r="B12" s="2">
        <v>3613342</v>
      </c>
      <c r="C12" s="25">
        <v>0</v>
      </c>
      <c r="D12" s="26">
        <v>0</v>
      </c>
      <c r="E12" s="26">
        <v>288380</v>
      </c>
      <c r="F12" s="26">
        <v>0</v>
      </c>
      <c r="G12" s="26">
        <v>0</v>
      </c>
      <c r="H12" s="26">
        <v>288380</v>
      </c>
      <c r="I12" s="26">
        <v>573997</v>
      </c>
      <c r="J12" s="26">
        <v>537137</v>
      </c>
      <c r="K12" s="26">
        <v>0</v>
      </c>
      <c r="L12" s="26">
        <v>1111134</v>
      </c>
      <c r="M12" s="26">
        <v>622920</v>
      </c>
      <c r="N12" s="26">
        <v>301463</v>
      </c>
      <c r="O12" s="26">
        <v>588506</v>
      </c>
      <c r="P12" s="26">
        <v>1512889</v>
      </c>
      <c r="Q12" s="26">
        <v>302697</v>
      </c>
      <c r="R12" s="26">
        <v>0</v>
      </c>
      <c r="S12" s="26">
        <v>0</v>
      </c>
      <c r="T12" s="26">
        <v>302697</v>
      </c>
      <c r="U12" s="26">
        <v>3215100</v>
      </c>
      <c r="V12" s="26">
        <v>0</v>
      </c>
      <c r="W12" s="26">
        <v>3215100</v>
      </c>
      <c r="X12" s="27">
        <v>0</v>
      </c>
      <c r="Y12" s="28">
        <v>0</v>
      </c>
    </row>
    <row r="13" spans="1:25" ht="13.5">
      <c r="A13" s="24" t="s">
        <v>213</v>
      </c>
      <c r="B13" s="2">
        <v>12089554</v>
      </c>
      <c r="C13" s="25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7">
        <v>0</v>
      </c>
      <c r="Y13" s="28">
        <v>0</v>
      </c>
    </row>
    <row r="14" spans="1:25" ht="13.5">
      <c r="A14" s="24" t="s">
        <v>39</v>
      </c>
      <c r="B14" s="2">
        <v>987682</v>
      </c>
      <c r="C14" s="25">
        <v>0</v>
      </c>
      <c r="D14" s="26">
        <v>0</v>
      </c>
      <c r="E14" s="26">
        <v>0</v>
      </c>
      <c r="F14" s="26">
        <v>0</v>
      </c>
      <c r="G14" s="26">
        <v>66</v>
      </c>
      <c r="H14" s="26">
        <v>66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66</v>
      </c>
      <c r="V14" s="26">
        <v>0</v>
      </c>
      <c r="W14" s="26">
        <v>66</v>
      </c>
      <c r="X14" s="27">
        <v>0</v>
      </c>
      <c r="Y14" s="28">
        <v>0</v>
      </c>
    </row>
    <row r="15" spans="1:25" ht="13.5">
      <c r="A15" s="24" t="s">
        <v>40</v>
      </c>
      <c r="B15" s="2">
        <v>31354452</v>
      </c>
      <c r="C15" s="25">
        <v>0</v>
      </c>
      <c r="D15" s="26">
        <v>0</v>
      </c>
      <c r="E15" s="26">
        <v>0</v>
      </c>
      <c r="F15" s="26">
        <v>6334606</v>
      </c>
      <c r="G15" s="26">
        <v>4444991</v>
      </c>
      <c r="H15" s="26">
        <v>10779597</v>
      </c>
      <c r="I15" s="26">
        <v>1750850</v>
      </c>
      <c r="J15" s="26">
        <v>1928241</v>
      </c>
      <c r="K15" s="26">
        <v>6242754</v>
      </c>
      <c r="L15" s="26">
        <v>9921845</v>
      </c>
      <c r="M15" s="26">
        <v>1838728</v>
      </c>
      <c r="N15" s="26">
        <v>770889</v>
      </c>
      <c r="O15" s="26">
        <v>3270524</v>
      </c>
      <c r="P15" s="26">
        <v>5880141</v>
      </c>
      <c r="Q15" s="26">
        <v>3809007</v>
      </c>
      <c r="R15" s="26">
        <v>0</v>
      </c>
      <c r="S15" s="26">
        <v>0</v>
      </c>
      <c r="T15" s="26">
        <v>3809007</v>
      </c>
      <c r="U15" s="26">
        <v>30390590</v>
      </c>
      <c r="V15" s="26">
        <v>0</v>
      </c>
      <c r="W15" s="26">
        <v>30390590</v>
      </c>
      <c r="X15" s="27">
        <v>0</v>
      </c>
      <c r="Y15" s="28">
        <v>0</v>
      </c>
    </row>
    <row r="16" spans="1:25" ht="13.5">
      <c r="A16" s="35" t="s">
        <v>41</v>
      </c>
      <c r="B16" s="2">
        <v>1687593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25601949</v>
      </c>
      <c r="C17" s="25">
        <v>0</v>
      </c>
      <c r="D17" s="26">
        <v>0</v>
      </c>
      <c r="E17" s="26">
        <v>835234</v>
      </c>
      <c r="F17" s="26">
        <v>596746</v>
      </c>
      <c r="G17" s="26">
        <v>521005</v>
      </c>
      <c r="H17" s="26">
        <v>1952985</v>
      </c>
      <c r="I17" s="26">
        <v>923565</v>
      </c>
      <c r="J17" s="26">
        <v>1822291</v>
      </c>
      <c r="K17" s="26">
        <v>2166784</v>
      </c>
      <c r="L17" s="26">
        <v>4912640</v>
      </c>
      <c r="M17" s="26">
        <v>1904972</v>
      </c>
      <c r="N17" s="26">
        <v>5546682</v>
      </c>
      <c r="O17" s="26">
        <v>1315691</v>
      </c>
      <c r="P17" s="26">
        <v>8767345</v>
      </c>
      <c r="Q17" s="26">
        <v>3306709</v>
      </c>
      <c r="R17" s="26">
        <v>0</v>
      </c>
      <c r="S17" s="26">
        <v>0</v>
      </c>
      <c r="T17" s="26">
        <v>3306709</v>
      </c>
      <c r="U17" s="26">
        <v>18939679</v>
      </c>
      <c r="V17" s="26">
        <v>0</v>
      </c>
      <c r="W17" s="26">
        <v>18939679</v>
      </c>
      <c r="X17" s="27">
        <v>0</v>
      </c>
      <c r="Y17" s="28">
        <v>0</v>
      </c>
    </row>
    <row r="18" spans="1:25" ht="13.5">
      <c r="A18" s="36" t="s">
        <v>43</v>
      </c>
      <c r="B18" s="37">
        <f>SUM(B11:B17)</f>
        <v>103592885</v>
      </c>
      <c r="C18" s="38">
        <f aca="true" t="shared" si="1" ref="C18:Y18">SUM(C11:C17)</f>
        <v>0</v>
      </c>
      <c r="D18" s="39">
        <f t="shared" si="1"/>
        <v>0</v>
      </c>
      <c r="E18" s="39">
        <f t="shared" si="1"/>
        <v>4469375</v>
      </c>
      <c r="F18" s="39">
        <f t="shared" si="1"/>
        <v>5506478</v>
      </c>
      <c r="G18" s="39">
        <f t="shared" si="1"/>
        <v>3541211</v>
      </c>
      <c r="H18" s="39">
        <f t="shared" si="1"/>
        <v>13517064</v>
      </c>
      <c r="I18" s="39">
        <f t="shared" si="1"/>
        <v>8601671</v>
      </c>
      <c r="J18" s="39">
        <f t="shared" si="1"/>
        <v>6975482</v>
      </c>
      <c r="K18" s="39">
        <f t="shared" si="1"/>
        <v>11570874</v>
      </c>
      <c r="L18" s="39">
        <f t="shared" si="1"/>
        <v>27148027</v>
      </c>
      <c r="M18" s="39">
        <f t="shared" si="1"/>
        <v>9767087</v>
      </c>
      <c r="N18" s="39">
        <f t="shared" si="1"/>
        <v>9050950</v>
      </c>
      <c r="O18" s="39">
        <f t="shared" si="1"/>
        <v>10694343</v>
      </c>
      <c r="P18" s="39">
        <f t="shared" si="1"/>
        <v>29512380</v>
      </c>
      <c r="Q18" s="39">
        <f t="shared" si="1"/>
        <v>9984518</v>
      </c>
      <c r="R18" s="39">
        <f t="shared" si="1"/>
        <v>0</v>
      </c>
      <c r="S18" s="39">
        <f t="shared" si="1"/>
        <v>0</v>
      </c>
      <c r="T18" s="39">
        <f t="shared" si="1"/>
        <v>9984518</v>
      </c>
      <c r="U18" s="39">
        <f t="shared" si="1"/>
        <v>80161989</v>
      </c>
      <c r="V18" s="39">
        <f t="shared" si="1"/>
        <v>0</v>
      </c>
      <c r="W18" s="39">
        <f t="shared" si="1"/>
        <v>80161989</v>
      </c>
      <c r="X18" s="33">
        <f>+IF(V18&lt;&gt;0,(W18/V18)*100,0)</f>
        <v>0</v>
      </c>
      <c r="Y18" s="40">
        <f t="shared" si="1"/>
        <v>0</v>
      </c>
    </row>
    <row r="19" spans="1:25" ht="13.5">
      <c r="A19" s="36" t="s">
        <v>44</v>
      </c>
      <c r="B19" s="41">
        <f>+B10-B18</f>
        <v>21203411</v>
      </c>
      <c r="C19" s="42">
        <f aca="true" t="shared" si="2" ref="C19:Y19">+C10-C18</f>
        <v>0</v>
      </c>
      <c r="D19" s="43">
        <f t="shared" si="2"/>
        <v>0</v>
      </c>
      <c r="E19" s="43">
        <f t="shared" si="2"/>
        <v>-4499991</v>
      </c>
      <c r="F19" s="43">
        <f t="shared" si="2"/>
        <v>4907337</v>
      </c>
      <c r="G19" s="43">
        <f t="shared" si="2"/>
        <v>9471818</v>
      </c>
      <c r="H19" s="43">
        <f t="shared" si="2"/>
        <v>9879164</v>
      </c>
      <c r="I19" s="43">
        <f t="shared" si="2"/>
        <v>-7296788</v>
      </c>
      <c r="J19" s="43">
        <f t="shared" si="2"/>
        <v>5575092</v>
      </c>
      <c r="K19" s="43">
        <f t="shared" si="2"/>
        <v>-3370839</v>
      </c>
      <c r="L19" s="43">
        <f t="shared" si="2"/>
        <v>-5092535</v>
      </c>
      <c r="M19" s="43">
        <f t="shared" si="2"/>
        <v>14569448</v>
      </c>
      <c r="N19" s="43">
        <f t="shared" si="2"/>
        <v>-1191586</v>
      </c>
      <c r="O19" s="43">
        <f t="shared" si="2"/>
        <v>16779080</v>
      </c>
      <c r="P19" s="43">
        <f t="shared" si="2"/>
        <v>30156942</v>
      </c>
      <c r="Q19" s="43">
        <f t="shared" si="2"/>
        <v>-6523492</v>
      </c>
      <c r="R19" s="43">
        <f t="shared" si="2"/>
        <v>0</v>
      </c>
      <c r="S19" s="43">
        <f t="shared" si="2"/>
        <v>0</v>
      </c>
      <c r="T19" s="43">
        <f t="shared" si="2"/>
        <v>-6523492</v>
      </c>
      <c r="U19" s="43">
        <f t="shared" si="2"/>
        <v>28420079</v>
      </c>
      <c r="V19" s="43">
        <f>IF(D10=D18,0,V10-V18)</f>
        <v>0</v>
      </c>
      <c r="W19" s="43">
        <f t="shared" si="2"/>
        <v>28420079</v>
      </c>
      <c r="X19" s="44">
        <f>+IF(V19&lt;&gt;0,(W19/V19)*100,0)</f>
        <v>0</v>
      </c>
      <c r="Y19" s="45">
        <f t="shared" si="2"/>
        <v>0</v>
      </c>
    </row>
    <row r="20" spans="1:25" ht="13.5">
      <c r="A20" s="24" t="s">
        <v>45</v>
      </c>
      <c r="B20" s="2">
        <v>26134922</v>
      </c>
      <c r="C20" s="25">
        <v>0</v>
      </c>
      <c r="D20" s="26">
        <v>0</v>
      </c>
      <c r="E20" s="26">
        <v>22352752</v>
      </c>
      <c r="F20" s="26">
        <v>0</v>
      </c>
      <c r="G20" s="26">
        <v>0</v>
      </c>
      <c r="H20" s="26">
        <v>22352752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22352752</v>
      </c>
      <c r="V20" s="26">
        <v>0</v>
      </c>
      <c r="W20" s="26">
        <v>22352752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47338333</v>
      </c>
      <c r="C22" s="53">
        <f aca="true" t="shared" si="3" ref="C22:Y22">SUM(C19:C21)</f>
        <v>0</v>
      </c>
      <c r="D22" s="54">
        <f t="shared" si="3"/>
        <v>0</v>
      </c>
      <c r="E22" s="54">
        <f t="shared" si="3"/>
        <v>17852761</v>
      </c>
      <c r="F22" s="54">
        <f t="shared" si="3"/>
        <v>4907337</v>
      </c>
      <c r="G22" s="54">
        <f t="shared" si="3"/>
        <v>9471818</v>
      </c>
      <c r="H22" s="54">
        <f t="shared" si="3"/>
        <v>32231916</v>
      </c>
      <c r="I22" s="54">
        <f t="shared" si="3"/>
        <v>-7296788</v>
      </c>
      <c r="J22" s="54">
        <f t="shared" si="3"/>
        <v>5575092</v>
      </c>
      <c r="K22" s="54">
        <f t="shared" si="3"/>
        <v>-3370839</v>
      </c>
      <c r="L22" s="54">
        <f t="shared" si="3"/>
        <v>-5092535</v>
      </c>
      <c r="M22" s="54">
        <f t="shared" si="3"/>
        <v>14569448</v>
      </c>
      <c r="N22" s="54">
        <f t="shared" si="3"/>
        <v>-1191586</v>
      </c>
      <c r="O22" s="54">
        <f t="shared" si="3"/>
        <v>16779080</v>
      </c>
      <c r="P22" s="54">
        <f t="shared" si="3"/>
        <v>30156942</v>
      </c>
      <c r="Q22" s="54">
        <f t="shared" si="3"/>
        <v>-6523492</v>
      </c>
      <c r="R22" s="54">
        <f t="shared" si="3"/>
        <v>0</v>
      </c>
      <c r="S22" s="54">
        <f t="shared" si="3"/>
        <v>0</v>
      </c>
      <c r="T22" s="54">
        <f t="shared" si="3"/>
        <v>-6523492</v>
      </c>
      <c r="U22" s="54">
        <f t="shared" si="3"/>
        <v>50772831</v>
      </c>
      <c r="V22" s="54">
        <f t="shared" si="3"/>
        <v>0</v>
      </c>
      <c r="W22" s="54">
        <f t="shared" si="3"/>
        <v>50772831</v>
      </c>
      <c r="X22" s="55">
        <f>+IF(V22&lt;&gt;0,(W22/V22)*100,0)</f>
        <v>0</v>
      </c>
      <c r="Y22" s="56">
        <f t="shared" si="3"/>
        <v>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47338333</v>
      </c>
      <c r="C24" s="42">
        <f aca="true" t="shared" si="4" ref="C24:Y24">SUM(C22:C23)</f>
        <v>0</v>
      </c>
      <c r="D24" s="43">
        <f t="shared" si="4"/>
        <v>0</v>
      </c>
      <c r="E24" s="43">
        <f t="shared" si="4"/>
        <v>17852761</v>
      </c>
      <c r="F24" s="43">
        <f t="shared" si="4"/>
        <v>4907337</v>
      </c>
      <c r="G24" s="43">
        <f t="shared" si="4"/>
        <v>9471818</v>
      </c>
      <c r="H24" s="43">
        <f t="shared" si="4"/>
        <v>32231916</v>
      </c>
      <c r="I24" s="43">
        <f t="shared" si="4"/>
        <v>-7296788</v>
      </c>
      <c r="J24" s="43">
        <f t="shared" si="4"/>
        <v>5575092</v>
      </c>
      <c r="K24" s="43">
        <f t="shared" si="4"/>
        <v>-3370839</v>
      </c>
      <c r="L24" s="43">
        <f t="shared" si="4"/>
        <v>-5092535</v>
      </c>
      <c r="M24" s="43">
        <f t="shared" si="4"/>
        <v>14569448</v>
      </c>
      <c r="N24" s="43">
        <f t="shared" si="4"/>
        <v>-1191586</v>
      </c>
      <c r="O24" s="43">
        <f t="shared" si="4"/>
        <v>16779080</v>
      </c>
      <c r="P24" s="43">
        <f t="shared" si="4"/>
        <v>30156942</v>
      </c>
      <c r="Q24" s="43">
        <f t="shared" si="4"/>
        <v>-6523492</v>
      </c>
      <c r="R24" s="43">
        <f t="shared" si="4"/>
        <v>0</v>
      </c>
      <c r="S24" s="43">
        <f t="shared" si="4"/>
        <v>0</v>
      </c>
      <c r="T24" s="43">
        <f t="shared" si="4"/>
        <v>-6523492</v>
      </c>
      <c r="U24" s="43">
        <f t="shared" si="4"/>
        <v>50772831</v>
      </c>
      <c r="V24" s="43">
        <f t="shared" si="4"/>
        <v>0</v>
      </c>
      <c r="W24" s="43">
        <f t="shared" si="4"/>
        <v>50772831</v>
      </c>
      <c r="X24" s="44">
        <f>+IF(V24&lt;&gt;0,(W24/V24)*100,0)</f>
        <v>0</v>
      </c>
      <c r="Y24" s="45">
        <f t="shared" si="4"/>
        <v>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34580000</v>
      </c>
      <c r="D27" s="66">
        <v>34580000</v>
      </c>
      <c r="E27" s="66">
        <v>0</v>
      </c>
      <c r="F27" s="66">
        <v>1783762</v>
      </c>
      <c r="G27" s="66">
        <v>327520</v>
      </c>
      <c r="H27" s="66">
        <v>2111282</v>
      </c>
      <c r="I27" s="66">
        <v>1648156</v>
      </c>
      <c r="J27" s="66">
        <v>5373780</v>
      </c>
      <c r="K27" s="66">
        <v>6567125</v>
      </c>
      <c r="L27" s="66">
        <v>13589061</v>
      </c>
      <c r="M27" s="66">
        <v>3628930</v>
      </c>
      <c r="N27" s="66">
        <v>491307</v>
      </c>
      <c r="O27" s="66">
        <v>0</v>
      </c>
      <c r="P27" s="66">
        <v>4120237</v>
      </c>
      <c r="Q27" s="66">
        <v>514115</v>
      </c>
      <c r="R27" s="66">
        <v>2948383</v>
      </c>
      <c r="S27" s="66">
        <v>0</v>
      </c>
      <c r="T27" s="66">
        <v>3462498</v>
      </c>
      <c r="U27" s="66">
        <v>23283078</v>
      </c>
      <c r="V27" s="66">
        <v>34580000</v>
      </c>
      <c r="W27" s="66">
        <v>-11296922</v>
      </c>
      <c r="X27" s="67">
        <v>-32.67</v>
      </c>
      <c r="Y27" s="68">
        <v>34580000</v>
      </c>
    </row>
    <row r="28" spans="1:25" ht="13.5">
      <c r="A28" s="69" t="s">
        <v>45</v>
      </c>
      <c r="B28" s="2">
        <v>0</v>
      </c>
      <c r="C28" s="25">
        <v>70881000</v>
      </c>
      <c r="D28" s="26">
        <v>70881000</v>
      </c>
      <c r="E28" s="26">
        <v>0</v>
      </c>
      <c r="F28" s="26">
        <v>1783762</v>
      </c>
      <c r="G28" s="26">
        <v>6732622</v>
      </c>
      <c r="H28" s="26">
        <v>8516384</v>
      </c>
      <c r="I28" s="26">
        <v>1820553</v>
      </c>
      <c r="J28" s="26">
        <v>5373779</v>
      </c>
      <c r="K28" s="26">
        <v>6307125</v>
      </c>
      <c r="L28" s="26">
        <v>13501457</v>
      </c>
      <c r="M28" s="26">
        <v>3924686</v>
      </c>
      <c r="N28" s="26">
        <v>477840</v>
      </c>
      <c r="O28" s="26">
        <v>0</v>
      </c>
      <c r="P28" s="26">
        <v>4402526</v>
      </c>
      <c r="Q28" s="26">
        <v>514115</v>
      </c>
      <c r="R28" s="26">
        <v>2913497</v>
      </c>
      <c r="S28" s="26">
        <v>0</v>
      </c>
      <c r="T28" s="26">
        <v>3427612</v>
      </c>
      <c r="U28" s="26">
        <v>29847979</v>
      </c>
      <c r="V28" s="26">
        <v>70881000</v>
      </c>
      <c r="W28" s="26">
        <v>-41033021</v>
      </c>
      <c r="X28" s="27">
        <v>-57.89</v>
      </c>
      <c r="Y28" s="28">
        <v>70881000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46464</v>
      </c>
      <c r="O29" s="26">
        <v>0</v>
      </c>
      <c r="P29" s="26">
        <v>46464</v>
      </c>
      <c r="Q29" s="26">
        <v>0</v>
      </c>
      <c r="R29" s="26">
        <v>1150</v>
      </c>
      <c r="S29" s="26">
        <v>0</v>
      </c>
      <c r="T29" s="26">
        <v>1150</v>
      </c>
      <c r="U29" s="26">
        <v>47614</v>
      </c>
      <c r="V29" s="26">
        <v>0</v>
      </c>
      <c r="W29" s="26">
        <v>47614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11430</v>
      </c>
      <c r="H31" s="26">
        <v>11430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13467</v>
      </c>
      <c r="O31" s="26">
        <v>0</v>
      </c>
      <c r="P31" s="26">
        <v>13467</v>
      </c>
      <c r="Q31" s="26">
        <v>0</v>
      </c>
      <c r="R31" s="26">
        <v>34886</v>
      </c>
      <c r="S31" s="26">
        <v>0</v>
      </c>
      <c r="T31" s="26">
        <v>34886</v>
      </c>
      <c r="U31" s="26">
        <v>59783</v>
      </c>
      <c r="V31" s="26">
        <v>0</v>
      </c>
      <c r="W31" s="26">
        <v>59783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70881000</v>
      </c>
      <c r="D32" s="66">
        <f t="shared" si="5"/>
        <v>70881000</v>
      </c>
      <c r="E32" s="66">
        <f t="shared" si="5"/>
        <v>0</v>
      </c>
      <c r="F32" s="66">
        <f t="shared" si="5"/>
        <v>1783762</v>
      </c>
      <c r="G32" s="66">
        <f t="shared" si="5"/>
        <v>6744052</v>
      </c>
      <c r="H32" s="66">
        <f t="shared" si="5"/>
        <v>8527814</v>
      </c>
      <c r="I32" s="66">
        <f t="shared" si="5"/>
        <v>1820553</v>
      </c>
      <c r="J32" s="66">
        <f t="shared" si="5"/>
        <v>5373779</v>
      </c>
      <c r="K32" s="66">
        <f t="shared" si="5"/>
        <v>6307125</v>
      </c>
      <c r="L32" s="66">
        <f t="shared" si="5"/>
        <v>13501457</v>
      </c>
      <c r="M32" s="66">
        <f t="shared" si="5"/>
        <v>3924686</v>
      </c>
      <c r="N32" s="66">
        <f t="shared" si="5"/>
        <v>537771</v>
      </c>
      <c r="O32" s="66">
        <f t="shared" si="5"/>
        <v>0</v>
      </c>
      <c r="P32" s="66">
        <f t="shared" si="5"/>
        <v>4462457</v>
      </c>
      <c r="Q32" s="66">
        <f t="shared" si="5"/>
        <v>514115</v>
      </c>
      <c r="R32" s="66">
        <f t="shared" si="5"/>
        <v>2949533</v>
      </c>
      <c r="S32" s="66">
        <f t="shared" si="5"/>
        <v>0</v>
      </c>
      <c r="T32" s="66">
        <f t="shared" si="5"/>
        <v>3463648</v>
      </c>
      <c r="U32" s="66">
        <f t="shared" si="5"/>
        <v>29955376</v>
      </c>
      <c r="V32" s="66">
        <f t="shared" si="5"/>
        <v>70881000</v>
      </c>
      <c r="W32" s="66">
        <f t="shared" si="5"/>
        <v>-40925624</v>
      </c>
      <c r="X32" s="67">
        <f>+IF(V32&lt;&gt;0,(W32/V32)*100,0)</f>
        <v>-57.73849691736854</v>
      </c>
      <c r="Y32" s="68">
        <f t="shared" si="5"/>
        <v>70881000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108920497</v>
      </c>
      <c r="C35" s="25">
        <v>17077000</v>
      </c>
      <c r="D35" s="26">
        <v>17077000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17077000</v>
      </c>
      <c r="W35" s="26">
        <v>-17077000</v>
      </c>
      <c r="X35" s="27">
        <v>-100</v>
      </c>
      <c r="Y35" s="28">
        <v>17077000</v>
      </c>
    </row>
    <row r="36" spans="1:25" ht="13.5">
      <c r="A36" s="24" t="s">
        <v>56</v>
      </c>
      <c r="B36" s="2">
        <v>135166872</v>
      </c>
      <c r="C36" s="25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7">
        <v>0</v>
      </c>
      <c r="Y36" s="28">
        <v>0</v>
      </c>
    </row>
    <row r="37" spans="1:25" ht="13.5">
      <c r="A37" s="24" t="s">
        <v>57</v>
      </c>
      <c r="B37" s="2">
        <v>81585259</v>
      </c>
      <c r="C37" s="25">
        <v>94000</v>
      </c>
      <c r="D37" s="26">
        <v>94000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94000</v>
      </c>
      <c r="W37" s="26">
        <v>-94000</v>
      </c>
      <c r="X37" s="27">
        <v>-100</v>
      </c>
      <c r="Y37" s="28">
        <v>94000</v>
      </c>
    </row>
    <row r="38" spans="1:25" ht="13.5">
      <c r="A38" s="24" t="s">
        <v>58</v>
      </c>
      <c r="B38" s="2">
        <v>9710941</v>
      </c>
      <c r="C38" s="25">
        <v>1014000</v>
      </c>
      <c r="D38" s="26">
        <v>1014000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1014000</v>
      </c>
      <c r="W38" s="26">
        <v>-1014000</v>
      </c>
      <c r="X38" s="27">
        <v>-100</v>
      </c>
      <c r="Y38" s="28">
        <v>1014000</v>
      </c>
    </row>
    <row r="39" spans="1:25" ht="13.5">
      <c r="A39" s="24" t="s">
        <v>59</v>
      </c>
      <c r="B39" s="2">
        <v>152791169</v>
      </c>
      <c r="C39" s="25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0</v>
      </c>
      <c r="C42" s="25">
        <v>2000</v>
      </c>
      <c r="D42" s="26">
        <v>2000</v>
      </c>
      <c r="E42" s="26">
        <v>20672040</v>
      </c>
      <c r="F42" s="26">
        <v>9443144</v>
      </c>
      <c r="G42" s="26">
        <v>353469</v>
      </c>
      <c r="H42" s="26">
        <v>30468653</v>
      </c>
      <c r="I42" s="26">
        <v>279446</v>
      </c>
      <c r="J42" s="26">
        <v>4913146</v>
      </c>
      <c r="K42" s="26">
        <v>-4110589</v>
      </c>
      <c r="L42" s="26">
        <v>1082003</v>
      </c>
      <c r="M42" s="26">
        <v>27566330</v>
      </c>
      <c r="N42" s="26">
        <v>-2876231</v>
      </c>
      <c r="O42" s="26">
        <v>8748837</v>
      </c>
      <c r="P42" s="26">
        <v>33438936</v>
      </c>
      <c r="Q42" s="26">
        <v>-3069833</v>
      </c>
      <c r="R42" s="26">
        <v>5674056</v>
      </c>
      <c r="S42" s="26">
        <v>5674041</v>
      </c>
      <c r="T42" s="26">
        <v>8278264</v>
      </c>
      <c r="U42" s="26">
        <v>73267856</v>
      </c>
      <c r="V42" s="26">
        <v>2000</v>
      </c>
      <c r="W42" s="26">
        <v>73265856</v>
      </c>
      <c r="X42" s="27">
        <v>3663292.8</v>
      </c>
      <c r="Y42" s="28">
        <v>2000</v>
      </c>
    </row>
    <row r="43" spans="1:25" ht="13.5">
      <c r="A43" s="24" t="s">
        <v>62</v>
      </c>
      <c r="B43" s="2">
        <v>0</v>
      </c>
      <c r="C43" s="25">
        <v>0</v>
      </c>
      <c r="D43" s="26">
        <v>0</v>
      </c>
      <c r="E43" s="26">
        <v>0</v>
      </c>
      <c r="F43" s="26">
        <v>-4945488</v>
      </c>
      <c r="G43" s="26">
        <v>0</v>
      </c>
      <c r="H43" s="26">
        <v>-4945488</v>
      </c>
      <c r="I43" s="26">
        <v>-1724293</v>
      </c>
      <c r="J43" s="26">
        <v>-5373779</v>
      </c>
      <c r="K43" s="26">
        <v>-6567124</v>
      </c>
      <c r="L43" s="26">
        <v>-13665196</v>
      </c>
      <c r="M43" s="26">
        <v>-3924686</v>
      </c>
      <c r="N43" s="26">
        <v>-491307</v>
      </c>
      <c r="O43" s="26">
        <v>0</v>
      </c>
      <c r="P43" s="26">
        <v>-4415993</v>
      </c>
      <c r="Q43" s="26">
        <v>-514115</v>
      </c>
      <c r="R43" s="26">
        <v>-550690</v>
      </c>
      <c r="S43" s="26">
        <v>-550690</v>
      </c>
      <c r="T43" s="26">
        <v>-1615495</v>
      </c>
      <c r="U43" s="26">
        <v>-24642172</v>
      </c>
      <c r="V43" s="26">
        <v>0</v>
      </c>
      <c r="W43" s="26">
        <v>-24642172</v>
      </c>
      <c r="X43" s="27">
        <v>0</v>
      </c>
      <c r="Y43" s="28">
        <v>0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0</v>
      </c>
      <c r="C45" s="65">
        <v>2000</v>
      </c>
      <c r="D45" s="66">
        <v>2000</v>
      </c>
      <c r="E45" s="66">
        <v>20672040</v>
      </c>
      <c r="F45" s="66">
        <v>25169696</v>
      </c>
      <c r="G45" s="66">
        <v>25523165</v>
      </c>
      <c r="H45" s="66">
        <v>25523165</v>
      </c>
      <c r="I45" s="66">
        <v>24078318</v>
      </c>
      <c r="J45" s="66">
        <v>23617685</v>
      </c>
      <c r="K45" s="66">
        <v>12939972</v>
      </c>
      <c r="L45" s="66">
        <v>12939972</v>
      </c>
      <c r="M45" s="66">
        <v>36581616</v>
      </c>
      <c r="N45" s="66">
        <v>33214078</v>
      </c>
      <c r="O45" s="66">
        <v>41962915</v>
      </c>
      <c r="P45" s="66">
        <v>41962915</v>
      </c>
      <c r="Q45" s="66">
        <v>38378967</v>
      </c>
      <c r="R45" s="66">
        <v>43502333</v>
      </c>
      <c r="S45" s="66">
        <v>48625684</v>
      </c>
      <c r="T45" s="66">
        <v>48625684</v>
      </c>
      <c r="U45" s="66">
        <v>48625684</v>
      </c>
      <c r="V45" s="66">
        <v>2000</v>
      </c>
      <c r="W45" s="66">
        <v>48623684</v>
      </c>
      <c r="X45" s="67">
        <v>2431184.2</v>
      </c>
      <c r="Y45" s="68">
        <v>2000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4911750</v>
      </c>
      <c r="C49" s="95">
        <v>2547977</v>
      </c>
      <c r="D49" s="20">
        <v>2970413</v>
      </c>
      <c r="E49" s="20">
        <v>0</v>
      </c>
      <c r="F49" s="20">
        <v>0</v>
      </c>
      <c r="G49" s="20">
        <v>0</v>
      </c>
      <c r="H49" s="20">
        <v>54763653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65193793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190</v>
      </c>
      <c r="C51" s="95">
        <v>571438</v>
      </c>
      <c r="D51" s="20">
        <v>220746</v>
      </c>
      <c r="E51" s="20">
        <v>0</v>
      </c>
      <c r="F51" s="20">
        <v>0</v>
      </c>
      <c r="G51" s="20">
        <v>0</v>
      </c>
      <c r="H51" s="20">
        <v>14992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807366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53461248</v>
      </c>
      <c r="D5" s="120">
        <f t="shared" si="0"/>
        <v>0</v>
      </c>
      <c r="E5" s="66">
        <f t="shared" si="0"/>
        <v>0</v>
      </c>
      <c r="F5" s="66">
        <f t="shared" si="0"/>
        <v>22322136</v>
      </c>
      <c r="G5" s="66">
        <f t="shared" si="0"/>
        <v>1517398</v>
      </c>
      <c r="H5" s="66">
        <f t="shared" si="0"/>
        <v>3702329</v>
      </c>
      <c r="I5" s="66">
        <f t="shared" si="0"/>
        <v>27541863</v>
      </c>
      <c r="J5" s="66">
        <f t="shared" si="0"/>
        <v>-38572</v>
      </c>
      <c r="K5" s="66">
        <f t="shared" si="0"/>
        <v>1401500</v>
      </c>
      <c r="L5" s="66">
        <f t="shared" si="0"/>
        <v>1667680</v>
      </c>
      <c r="M5" s="66">
        <f t="shared" si="0"/>
        <v>3030608</v>
      </c>
      <c r="N5" s="66">
        <f t="shared" si="0"/>
        <v>16834228</v>
      </c>
      <c r="O5" s="66">
        <f t="shared" si="0"/>
        <v>946056</v>
      </c>
      <c r="P5" s="66">
        <f t="shared" si="0"/>
        <v>14301110</v>
      </c>
      <c r="Q5" s="66">
        <f t="shared" si="0"/>
        <v>32081394</v>
      </c>
      <c r="R5" s="66">
        <f t="shared" si="0"/>
        <v>247581</v>
      </c>
      <c r="S5" s="66">
        <f t="shared" si="0"/>
        <v>0</v>
      </c>
      <c r="T5" s="66">
        <f t="shared" si="0"/>
        <v>0</v>
      </c>
      <c r="U5" s="66">
        <f t="shared" si="0"/>
        <v>247581</v>
      </c>
      <c r="V5" s="66">
        <f t="shared" si="0"/>
        <v>62901446</v>
      </c>
      <c r="W5" s="66">
        <f t="shared" si="0"/>
        <v>0</v>
      </c>
      <c r="X5" s="66">
        <f t="shared" si="0"/>
        <v>62901446</v>
      </c>
      <c r="Y5" s="103">
        <f>+IF(W5&lt;&gt;0,+(X5/W5)*100,0)</f>
        <v>0</v>
      </c>
      <c r="Z5" s="119">
        <f>SUM(Z6:Z8)</f>
        <v>0</v>
      </c>
    </row>
    <row r="6" spans="1:26" ht="13.5">
      <c r="A6" s="104" t="s">
        <v>74</v>
      </c>
      <c r="B6" s="102"/>
      <c r="C6" s="121">
        <v>28555800</v>
      </c>
      <c r="D6" s="122"/>
      <c r="E6" s="26"/>
      <c r="F6" s="26">
        <v>21102752</v>
      </c>
      <c r="G6" s="26">
        <v>47020</v>
      </c>
      <c r="H6" s="26">
        <v>1033585</v>
      </c>
      <c r="I6" s="26">
        <v>22183357</v>
      </c>
      <c r="J6" s="26">
        <v>13309</v>
      </c>
      <c r="K6" s="26">
        <v>81061</v>
      </c>
      <c r="L6" s="26">
        <v>803779</v>
      </c>
      <c r="M6" s="26">
        <v>898149</v>
      </c>
      <c r="N6" s="26">
        <v>14876000</v>
      </c>
      <c r="O6" s="26">
        <v>28181</v>
      </c>
      <c r="P6" s="26">
        <v>13334489</v>
      </c>
      <c r="Q6" s="26">
        <v>28238670</v>
      </c>
      <c r="R6" s="26">
        <v>10441</v>
      </c>
      <c r="S6" s="26"/>
      <c r="T6" s="26"/>
      <c r="U6" s="26">
        <v>10441</v>
      </c>
      <c r="V6" s="26">
        <v>51330617</v>
      </c>
      <c r="W6" s="26"/>
      <c r="X6" s="26">
        <v>51330617</v>
      </c>
      <c r="Y6" s="106">
        <v>0</v>
      </c>
      <c r="Z6" s="121"/>
    </row>
    <row r="7" spans="1:26" ht="13.5">
      <c r="A7" s="104" t="s">
        <v>75</v>
      </c>
      <c r="B7" s="102"/>
      <c r="C7" s="123">
        <v>24669821</v>
      </c>
      <c r="D7" s="124"/>
      <c r="E7" s="125"/>
      <c r="F7" s="125">
        <v>1219384</v>
      </c>
      <c r="G7" s="125">
        <v>1463558</v>
      </c>
      <c r="H7" s="125">
        <v>2667989</v>
      </c>
      <c r="I7" s="125">
        <v>5350931</v>
      </c>
      <c r="J7" s="125">
        <v>-51881</v>
      </c>
      <c r="K7" s="125">
        <v>1319936</v>
      </c>
      <c r="L7" s="125">
        <v>863699</v>
      </c>
      <c r="M7" s="125">
        <v>2131754</v>
      </c>
      <c r="N7" s="125">
        <v>1943776</v>
      </c>
      <c r="O7" s="125">
        <v>917275</v>
      </c>
      <c r="P7" s="125">
        <v>965083</v>
      </c>
      <c r="Q7" s="125">
        <v>3826134</v>
      </c>
      <c r="R7" s="125">
        <v>246979</v>
      </c>
      <c r="S7" s="125"/>
      <c r="T7" s="125"/>
      <c r="U7" s="125">
        <v>246979</v>
      </c>
      <c r="V7" s="125">
        <v>11555798</v>
      </c>
      <c r="W7" s="125"/>
      <c r="X7" s="125">
        <v>11555798</v>
      </c>
      <c r="Y7" s="107">
        <v>0</v>
      </c>
      <c r="Z7" s="123"/>
    </row>
    <row r="8" spans="1:26" ht="13.5">
      <c r="A8" s="104" t="s">
        <v>76</v>
      </c>
      <c r="B8" s="102"/>
      <c r="C8" s="121">
        <v>235627</v>
      </c>
      <c r="D8" s="122"/>
      <c r="E8" s="26"/>
      <c r="F8" s="26"/>
      <c r="G8" s="26">
        <v>6820</v>
      </c>
      <c r="H8" s="26">
        <v>755</v>
      </c>
      <c r="I8" s="26">
        <v>7575</v>
      </c>
      <c r="J8" s="26"/>
      <c r="K8" s="26">
        <v>503</v>
      </c>
      <c r="L8" s="26">
        <v>202</v>
      </c>
      <c r="M8" s="26">
        <v>705</v>
      </c>
      <c r="N8" s="26">
        <v>14452</v>
      </c>
      <c r="O8" s="26">
        <v>600</v>
      </c>
      <c r="P8" s="26">
        <v>1538</v>
      </c>
      <c r="Q8" s="26">
        <v>16590</v>
      </c>
      <c r="R8" s="26">
        <v>-9839</v>
      </c>
      <c r="S8" s="26"/>
      <c r="T8" s="26"/>
      <c r="U8" s="26">
        <v>-9839</v>
      </c>
      <c r="V8" s="26">
        <v>15031</v>
      </c>
      <c r="W8" s="26"/>
      <c r="X8" s="26">
        <v>15031</v>
      </c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2341739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-547</v>
      </c>
      <c r="H9" s="66">
        <f t="shared" si="1"/>
        <v>745918</v>
      </c>
      <c r="I9" s="66">
        <f t="shared" si="1"/>
        <v>745371</v>
      </c>
      <c r="J9" s="66">
        <f t="shared" si="1"/>
        <v>141528</v>
      </c>
      <c r="K9" s="66">
        <f t="shared" si="1"/>
        <v>178192</v>
      </c>
      <c r="L9" s="66">
        <f t="shared" si="1"/>
        <v>1207632</v>
      </c>
      <c r="M9" s="66">
        <f t="shared" si="1"/>
        <v>1527352</v>
      </c>
      <c r="N9" s="66">
        <f t="shared" si="1"/>
        <v>-704176</v>
      </c>
      <c r="O9" s="66">
        <f t="shared" si="1"/>
        <v>72644</v>
      </c>
      <c r="P9" s="66">
        <f t="shared" si="1"/>
        <v>126330</v>
      </c>
      <c r="Q9" s="66">
        <f t="shared" si="1"/>
        <v>-505202</v>
      </c>
      <c r="R9" s="66">
        <f t="shared" si="1"/>
        <v>-127959</v>
      </c>
      <c r="S9" s="66">
        <f t="shared" si="1"/>
        <v>0</v>
      </c>
      <c r="T9" s="66">
        <f t="shared" si="1"/>
        <v>0</v>
      </c>
      <c r="U9" s="66">
        <f t="shared" si="1"/>
        <v>-127959</v>
      </c>
      <c r="V9" s="66">
        <f t="shared" si="1"/>
        <v>1639562</v>
      </c>
      <c r="W9" s="66">
        <f t="shared" si="1"/>
        <v>0</v>
      </c>
      <c r="X9" s="66">
        <f t="shared" si="1"/>
        <v>1639562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>
        <v>449687</v>
      </c>
      <c r="D10" s="122"/>
      <c r="E10" s="26"/>
      <c r="F10" s="26"/>
      <c r="G10" s="26"/>
      <c r="H10" s="26">
        <v>1706</v>
      </c>
      <c r="I10" s="26">
        <v>1706</v>
      </c>
      <c r="J10" s="26">
        <v>20</v>
      </c>
      <c r="K10" s="26">
        <v>609</v>
      </c>
      <c r="L10" s="26">
        <v>795602</v>
      </c>
      <c r="M10" s="26">
        <v>796231</v>
      </c>
      <c r="N10" s="26">
        <v>670</v>
      </c>
      <c r="O10" s="26">
        <v>450</v>
      </c>
      <c r="P10" s="26">
        <v>1228</v>
      </c>
      <c r="Q10" s="26">
        <v>2348</v>
      </c>
      <c r="R10" s="26">
        <v>-54208</v>
      </c>
      <c r="S10" s="26"/>
      <c r="T10" s="26"/>
      <c r="U10" s="26">
        <v>-54208</v>
      </c>
      <c r="V10" s="26">
        <v>746077</v>
      </c>
      <c r="W10" s="26"/>
      <c r="X10" s="26">
        <v>746077</v>
      </c>
      <c r="Y10" s="106">
        <v>0</v>
      </c>
      <c r="Z10" s="121"/>
    </row>
    <row r="11" spans="1:26" ht="13.5">
      <c r="A11" s="104" t="s">
        <v>79</v>
      </c>
      <c r="B11" s="102"/>
      <c r="C11" s="121">
        <v>5380</v>
      </c>
      <c r="D11" s="122"/>
      <c r="E11" s="26"/>
      <c r="F11" s="26"/>
      <c r="G11" s="26"/>
      <c r="H11" s="26"/>
      <c r="I11" s="26"/>
      <c r="J11" s="26">
        <v>1620</v>
      </c>
      <c r="K11" s="26"/>
      <c r="L11" s="26"/>
      <c r="M11" s="26">
        <v>1620</v>
      </c>
      <c r="N11" s="26">
        <v>756</v>
      </c>
      <c r="O11" s="26"/>
      <c r="P11" s="26"/>
      <c r="Q11" s="26">
        <v>756</v>
      </c>
      <c r="R11" s="26">
        <v>-891</v>
      </c>
      <c r="S11" s="26"/>
      <c r="T11" s="26"/>
      <c r="U11" s="26">
        <v>-891</v>
      </c>
      <c r="V11" s="26">
        <v>1485</v>
      </c>
      <c r="W11" s="26"/>
      <c r="X11" s="26">
        <v>1485</v>
      </c>
      <c r="Y11" s="106">
        <v>0</v>
      </c>
      <c r="Z11" s="121"/>
    </row>
    <row r="12" spans="1:26" ht="13.5">
      <c r="A12" s="104" t="s">
        <v>80</v>
      </c>
      <c r="B12" s="102"/>
      <c r="C12" s="121">
        <v>1886672</v>
      </c>
      <c r="D12" s="122"/>
      <c r="E12" s="26"/>
      <c r="F12" s="26"/>
      <c r="G12" s="26">
        <v>-547</v>
      </c>
      <c r="H12" s="26">
        <v>744212</v>
      </c>
      <c r="I12" s="26">
        <v>743665</v>
      </c>
      <c r="J12" s="26">
        <v>139888</v>
      </c>
      <c r="K12" s="26">
        <v>177583</v>
      </c>
      <c r="L12" s="26">
        <v>412030</v>
      </c>
      <c r="M12" s="26">
        <v>729501</v>
      </c>
      <c r="N12" s="26">
        <v>-705602</v>
      </c>
      <c r="O12" s="26">
        <v>72194</v>
      </c>
      <c r="P12" s="26">
        <v>125102</v>
      </c>
      <c r="Q12" s="26">
        <v>-508306</v>
      </c>
      <c r="R12" s="26">
        <v>-72860</v>
      </c>
      <c r="S12" s="26"/>
      <c r="T12" s="26"/>
      <c r="U12" s="26">
        <v>-72860</v>
      </c>
      <c r="V12" s="26">
        <v>892000</v>
      </c>
      <c r="W12" s="26"/>
      <c r="X12" s="26">
        <v>892000</v>
      </c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11925952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906462</v>
      </c>
      <c r="O15" s="66">
        <f t="shared" si="2"/>
        <v>142768</v>
      </c>
      <c r="P15" s="66">
        <f t="shared" si="2"/>
        <v>138730</v>
      </c>
      <c r="Q15" s="66">
        <f t="shared" si="2"/>
        <v>1187960</v>
      </c>
      <c r="R15" s="66">
        <f t="shared" si="2"/>
        <v>-102734</v>
      </c>
      <c r="S15" s="66">
        <f t="shared" si="2"/>
        <v>0</v>
      </c>
      <c r="T15" s="66">
        <f t="shared" si="2"/>
        <v>0</v>
      </c>
      <c r="U15" s="66">
        <f t="shared" si="2"/>
        <v>-102734</v>
      </c>
      <c r="V15" s="66">
        <f t="shared" si="2"/>
        <v>1085226</v>
      </c>
      <c r="W15" s="66">
        <f t="shared" si="2"/>
        <v>0</v>
      </c>
      <c r="X15" s="66">
        <f t="shared" si="2"/>
        <v>1085226</v>
      </c>
      <c r="Y15" s="103">
        <f>+IF(W15&lt;&gt;0,+(X15/W15)*100,0)</f>
        <v>0</v>
      </c>
      <c r="Z15" s="119">
        <f>SUM(Z16:Z18)</f>
        <v>0</v>
      </c>
    </row>
    <row r="16" spans="1:26" ht="13.5">
      <c r="A16" s="104" t="s">
        <v>84</v>
      </c>
      <c r="B16" s="102"/>
      <c r="C16" s="121">
        <v>1451938</v>
      </c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>
        <v>-4310</v>
      </c>
      <c r="S16" s="26"/>
      <c r="T16" s="26"/>
      <c r="U16" s="26">
        <v>-4310</v>
      </c>
      <c r="V16" s="26">
        <v>-4310</v>
      </c>
      <c r="W16" s="26"/>
      <c r="X16" s="26">
        <v>-4310</v>
      </c>
      <c r="Y16" s="106">
        <v>0</v>
      </c>
      <c r="Z16" s="121"/>
    </row>
    <row r="17" spans="1:26" ht="13.5">
      <c r="A17" s="104" t="s">
        <v>85</v>
      </c>
      <c r="B17" s="102"/>
      <c r="C17" s="121">
        <v>10474014</v>
      </c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>
        <v>906462</v>
      </c>
      <c r="O17" s="26">
        <v>142768</v>
      </c>
      <c r="P17" s="26">
        <v>138730</v>
      </c>
      <c r="Q17" s="26">
        <v>1187960</v>
      </c>
      <c r="R17" s="26">
        <v>-98424</v>
      </c>
      <c r="S17" s="26"/>
      <c r="T17" s="26"/>
      <c r="U17" s="26">
        <v>-98424</v>
      </c>
      <c r="V17" s="26">
        <v>1089536</v>
      </c>
      <c r="W17" s="26"/>
      <c r="X17" s="26">
        <v>1089536</v>
      </c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83202279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8896964</v>
      </c>
      <c r="H19" s="66">
        <f t="shared" si="3"/>
        <v>8564782</v>
      </c>
      <c r="I19" s="66">
        <f t="shared" si="3"/>
        <v>17461746</v>
      </c>
      <c r="J19" s="66">
        <f t="shared" si="3"/>
        <v>1201927</v>
      </c>
      <c r="K19" s="66">
        <f t="shared" si="3"/>
        <v>10970882</v>
      </c>
      <c r="L19" s="66">
        <f t="shared" si="3"/>
        <v>5324723</v>
      </c>
      <c r="M19" s="66">
        <f t="shared" si="3"/>
        <v>17497532</v>
      </c>
      <c r="N19" s="66">
        <f t="shared" si="3"/>
        <v>7300021</v>
      </c>
      <c r="O19" s="66">
        <f t="shared" si="3"/>
        <v>6697896</v>
      </c>
      <c r="P19" s="66">
        <f t="shared" si="3"/>
        <v>12907253</v>
      </c>
      <c r="Q19" s="66">
        <f t="shared" si="3"/>
        <v>26905170</v>
      </c>
      <c r="R19" s="66">
        <f t="shared" si="3"/>
        <v>3444138</v>
      </c>
      <c r="S19" s="66">
        <f t="shared" si="3"/>
        <v>0</v>
      </c>
      <c r="T19" s="66">
        <f t="shared" si="3"/>
        <v>0</v>
      </c>
      <c r="U19" s="66">
        <f t="shared" si="3"/>
        <v>3444138</v>
      </c>
      <c r="V19" s="66">
        <f t="shared" si="3"/>
        <v>65308586</v>
      </c>
      <c r="W19" s="66">
        <f t="shared" si="3"/>
        <v>0</v>
      </c>
      <c r="X19" s="66">
        <f t="shared" si="3"/>
        <v>65308586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>
        <v>37798182</v>
      </c>
      <c r="D20" s="122"/>
      <c r="E20" s="26"/>
      <c r="F20" s="26"/>
      <c r="G20" s="26">
        <v>2047133</v>
      </c>
      <c r="H20" s="26">
        <v>7857025</v>
      </c>
      <c r="I20" s="26">
        <v>9904158</v>
      </c>
      <c r="J20" s="26">
        <v>906535</v>
      </c>
      <c r="K20" s="26">
        <v>5880311</v>
      </c>
      <c r="L20" s="26">
        <v>2627736</v>
      </c>
      <c r="M20" s="26">
        <v>9414582</v>
      </c>
      <c r="N20" s="26">
        <v>2915775</v>
      </c>
      <c r="O20" s="26">
        <v>3908506</v>
      </c>
      <c r="P20" s="26">
        <v>3062629</v>
      </c>
      <c r="Q20" s="26">
        <v>9886910</v>
      </c>
      <c r="R20" s="26">
        <v>1717657</v>
      </c>
      <c r="S20" s="26"/>
      <c r="T20" s="26"/>
      <c r="U20" s="26">
        <v>1717657</v>
      </c>
      <c r="V20" s="26">
        <v>30923307</v>
      </c>
      <c r="W20" s="26"/>
      <c r="X20" s="26">
        <v>30923307</v>
      </c>
      <c r="Y20" s="106">
        <v>0</v>
      </c>
      <c r="Z20" s="121"/>
    </row>
    <row r="21" spans="1:26" ht="13.5">
      <c r="A21" s="104" t="s">
        <v>89</v>
      </c>
      <c r="B21" s="102"/>
      <c r="C21" s="121">
        <v>21098770</v>
      </c>
      <c r="D21" s="122"/>
      <c r="E21" s="26"/>
      <c r="F21" s="26"/>
      <c r="G21" s="26">
        <v>5601385</v>
      </c>
      <c r="H21" s="26">
        <v>-1807105</v>
      </c>
      <c r="I21" s="26">
        <v>3794280</v>
      </c>
      <c r="J21" s="26">
        <v>293124</v>
      </c>
      <c r="K21" s="26">
        <v>2871794</v>
      </c>
      <c r="L21" s="26">
        <v>1401906</v>
      </c>
      <c r="M21" s="26">
        <v>4566824</v>
      </c>
      <c r="N21" s="26">
        <v>2890794</v>
      </c>
      <c r="O21" s="26">
        <v>1458106</v>
      </c>
      <c r="P21" s="26">
        <v>1182636</v>
      </c>
      <c r="Q21" s="26">
        <v>5531536</v>
      </c>
      <c r="R21" s="26">
        <v>1632125</v>
      </c>
      <c r="S21" s="26"/>
      <c r="T21" s="26"/>
      <c r="U21" s="26">
        <v>1632125</v>
      </c>
      <c r="V21" s="26">
        <v>15524765</v>
      </c>
      <c r="W21" s="26"/>
      <c r="X21" s="26">
        <v>15524765</v>
      </c>
      <c r="Y21" s="106">
        <v>0</v>
      </c>
      <c r="Z21" s="121"/>
    </row>
    <row r="22" spans="1:26" ht="13.5">
      <c r="A22" s="104" t="s">
        <v>90</v>
      </c>
      <c r="B22" s="102"/>
      <c r="C22" s="123">
        <v>19264655</v>
      </c>
      <c r="D22" s="124"/>
      <c r="E22" s="125"/>
      <c r="F22" s="125"/>
      <c r="G22" s="125">
        <v>760956</v>
      </c>
      <c r="H22" s="125">
        <v>1525682</v>
      </c>
      <c r="I22" s="125">
        <v>2286638</v>
      </c>
      <c r="J22" s="125">
        <v>1368</v>
      </c>
      <c r="K22" s="125">
        <v>1349709</v>
      </c>
      <c r="L22" s="125">
        <v>791636</v>
      </c>
      <c r="M22" s="125">
        <v>2142713</v>
      </c>
      <c r="N22" s="125">
        <v>993395</v>
      </c>
      <c r="O22" s="125">
        <v>828981</v>
      </c>
      <c r="P22" s="125">
        <v>848831</v>
      </c>
      <c r="Q22" s="125">
        <v>2671207</v>
      </c>
      <c r="R22" s="125">
        <v>569019</v>
      </c>
      <c r="S22" s="125"/>
      <c r="T22" s="125"/>
      <c r="U22" s="125">
        <v>569019</v>
      </c>
      <c r="V22" s="125">
        <v>7669577</v>
      </c>
      <c r="W22" s="125"/>
      <c r="X22" s="125">
        <v>7669577</v>
      </c>
      <c r="Y22" s="107">
        <v>0</v>
      </c>
      <c r="Z22" s="123"/>
    </row>
    <row r="23" spans="1:26" ht="13.5">
      <c r="A23" s="104" t="s">
        <v>91</v>
      </c>
      <c r="B23" s="102"/>
      <c r="C23" s="121">
        <v>5040672</v>
      </c>
      <c r="D23" s="122"/>
      <c r="E23" s="26"/>
      <c r="F23" s="26"/>
      <c r="G23" s="26">
        <v>487490</v>
      </c>
      <c r="H23" s="26">
        <v>989180</v>
      </c>
      <c r="I23" s="26">
        <v>1476670</v>
      </c>
      <c r="J23" s="26">
        <v>900</v>
      </c>
      <c r="K23" s="26">
        <v>869068</v>
      </c>
      <c r="L23" s="26">
        <v>503445</v>
      </c>
      <c r="M23" s="26">
        <v>1373413</v>
      </c>
      <c r="N23" s="26">
        <v>500057</v>
      </c>
      <c r="O23" s="26">
        <v>502303</v>
      </c>
      <c r="P23" s="26">
        <v>7813157</v>
      </c>
      <c r="Q23" s="26">
        <v>8815517</v>
      </c>
      <c r="R23" s="26">
        <v>-474663</v>
      </c>
      <c r="S23" s="26"/>
      <c r="T23" s="26"/>
      <c r="U23" s="26">
        <v>-474663</v>
      </c>
      <c r="V23" s="26">
        <v>11190937</v>
      </c>
      <c r="W23" s="26"/>
      <c r="X23" s="26">
        <v>11190937</v>
      </c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150931218</v>
      </c>
      <c r="D25" s="139">
        <f t="shared" si="4"/>
        <v>0</v>
      </c>
      <c r="E25" s="39">
        <f t="shared" si="4"/>
        <v>0</v>
      </c>
      <c r="F25" s="39">
        <f t="shared" si="4"/>
        <v>22322136</v>
      </c>
      <c r="G25" s="39">
        <f t="shared" si="4"/>
        <v>10413815</v>
      </c>
      <c r="H25" s="39">
        <f t="shared" si="4"/>
        <v>13013029</v>
      </c>
      <c r="I25" s="39">
        <f t="shared" si="4"/>
        <v>45748980</v>
      </c>
      <c r="J25" s="39">
        <f t="shared" si="4"/>
        <v>1304883</v>
      </c>
      <c r="K25" s="39">
        <f t="shared" si="4"/>
        <v>12550574</v>
      </c>
      <c r="L25" s="39">
        <f t="shared" si="4"/>
        <v>8200035</v>
      </c>
      <c r="M25" s="39">
        <f t="shared" si="4"/>
        <v>22055492</v>
      </c>
      <c r="N25" s="39">
        <f t="shared" si="4"/>
        <v>24336535</v>
      </c>
      <c r="O25" s="39">
        <f t="shared" si="4"/>
        <v>7859364</v>
      </c>
      <c r="P25" s="39">
        <f t="shared" si="4"/>
        <v>27473423</v>
      </c>
      <c r="Q25" s="39">
        <f t="shared" si="4"/>
        <v>59669322</v>
      </c>
      <c r="R25" s="39">
        <f t="shared" si="4"/>
        <v>3461026</v>
      </c>
      <c r="S25" s="39">
        <f t="shared" si="4"/>
        <v>0</v>
      </c>
      <c r="T25" s="39">
        <f t="shared" si="4"/>
        <v>0</v>
      </c>
      <c r="U25" s="39">
        <f t="shared" si="4"/>
        <v>3461026</v>
      </c>
      <c r="V25" s="39">
        <f t="shared" si="4"/>
        <v>130934820</v>
      </c>
      <c r="W25" s="39">
        <f t="shared" si="4"/>
        <v>0</v>
      </c>
      <c r="X25" s="39">
        <f t="shared" si="4"/>
        <v>130934820</v>
      </c>
      <c r="Y25" s="140">
        <f>+IF(W25&lt;&gt;0,+(X25/W25)*100,0)</f>
        <v>0</v>
      </c>
      <c r="Z25" s="138">
        <f>+Z5+Z9+Z15+Z19+Z24</f>
        <v>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25070746</v>
      </c>
      <c r="D28" s="120">
        <f t="shared" si="5"/>
        <v>0</v>
      </c>
      <c r="E28" s="66">
        <f t="shared" si="5"/>
        <v>0</v>
      </c>
      <c r="F28" s="66">
        <f t="shared" si="5"/>
        <v>1863665</v>
      </c>
      <c r="G28" s="66">
        <f t="shared" si="5"/>
        <v>-451871</v>
      </c>
      <c r="H28" s="66">
        <f t="shared" si="5"/>
        <v>-1039158</v>
      </c>
      <c r="I28" s="66">
        <f t="shared" si="5"/>
        <v>372636</v>
      </c>
      <c r="J28" s="66">
        <f t="shared" si="5"/>
        <v>2977261</v>
      </c>
      <c r="K28" s="66">
        <f t="shared" si="5"/>
        <v>2459165</v>
      </c>
      <c r="L28" s="66">
        <f t="shared" si="5"/>
        <v>2269598</v>
      </c>
      <c r="M28" s="66">
        <f t="shared" si="5"/>
        <v>7706024</v>
      </c>
      <c r="N28" s="66">
        <f t="shared" si="5"/>
        <v>3716801</v>
      </c>
      <c r="O28" s="66">
        <f t="shared" si="5"/>
        <v>2405853</v>
      </c>
      <c r="P28" s="66">
        <f t="shared" si="5"/>
        <v>3257440</v>
      </c>
      <c r="Q28" s="66">
        <f t="shared" si="5"/>
        <v>9380094</v>
      </c>
      <c r="R28" s="66">
        <f t="shared" si="5"/>
        <v>3226391</v>
      </c>
      <c r="S28" s="66">
        <f t="shared" si="5"/>
        <v>0</v>
      </c>
      <c r="T28" s="66">
        <f t="shared" si="5"/>
        <v>0</v>
      </c>
      <c r="U28" s="66">
        <f t="shared" si="5"/>
        <v>3226391</v>
      </c>
      <c r="V28" s="66">
        <f t="shared" si="5"/>
        <v>20685145</v>
      </c>
      <c r="W28" s="66">
        <f t="shared" si="5"/>
        <v>0</v>
      </c>
      <c r="X28" s="66">
        <f t="shared" si="5"/>
        <v>20685145</v>
      </c>
      <c r="Y28" s="103">
        <f>+IF(W28&lt;&gt;0,+(X28/W28)*100,0)</f>
        <v>0</v>
      </c>
      <c r="Z28" s="119">
        <f>SUM(Z29:Z31)</f>
        <v>0</v>
      </c>
    </row>
    <row r="29" spans="1:26" ht="13.5">
      <c r="A29" s="104" t="s">
        <v>74</v>
      </c>
      <c r="B29" s="102"/>
      <c r="C29" s="121">
        <v>9344505</v>
      </c>
      <c r="D29" s="122"/>
      <c r="E29" s="26"/>
      <c r="F29" s="26">
        <v>677100</v>
      </c>
      <c r="G29" s="26">
        <v>-160724</v>
      </c>
      <c r="H29" s="26">
        <v>-790031</v>
      </c>
      <c r="I29" s="26">
        <v>-273655</v>
      </c>
      <c r="J29" s="26">
        <v>1369919</v>
      </c>
      <c r="K29" s="26">
        <v>1138162</v>
      </c>
      <c r="L29" s="26">
        <v>1505688</v>
      </c>
      <c r="M29" s="26">
        <v>4013769</v>
      </c>
      <c r="N29" s="26">
        <v>1461395</v>
      </c>
      <c r="O29" s="26">
        <v>1093202</v>
      </c>
      <c r="P29" s="26">
        <v>1326457</v>
      </c>
      <c r="Q29" s="26">
        <v>3881054</v>
      </c>
      <c r="R29" s="26">
        <v>1030300</v>
      </c>
      <c r="S29" s="26"/>
      <c r="T29" s="26"/>
      <c r="U29" s="26">
        <v>1030300</v>
      </c>
      <c r="V29" s="26">
        <v>8651468</v>
      </c>
      <c r="W29" s="26"/>
      <c r="X29" s="26">
        <v>8651468</v>
      </c>
      <c r="Y29" s="106">
        <v>0</v>
      </c>
      <c r="Z29" s="121"/>
    </row>
    <row r="30" spans="1:26" ht="13.5">
      <c r="A30" s="104" t="s">
        <v>75</v>
      </c>
      <c r="B30" s="102"/>
      <c r="C30" s="123">
        <v>9394340</v>
      </c>
      <c r="D30" s="124"/>
      <c r="E30" s="125"/>
      <c r="F30" s="125">
        <v>850363</v>
      </c>
      <c r="G30" s="125">
        <v>1193</v>
      </c>
      <c r="H30" s="125">
        <v>-363075</v>
      </c>
      <c r="I30" s="125">
        <v>488481</v>
      </c>
      <c r="J30" s="125">
        <v>1085393</v>
      </c>
      <c r="K30" s="125">
        <v>816486</v>
      </c>
      <c r="L30" s="125">
        <v>180718</v>
      </c>
      <c r="M30" s="125">
        <v>2082597</v>
      </c>
      <c r="N30" s="125">
        <v>1644958</v>
      </c>
      <c r="O30" s="125">
        <v>673820</v>
      </c>
      <c r="P30" s="125">
        <v>1218079</v>
      </c>
      <c r="Q30" s="125">
        <v>3536857</v>
      </c>
      <c r="R30" s="125">
        <v>1851774</v>
      </c>
      <c r="S30" s="125"/>
      <c r="T30" s="125"/>
      <c r="U30" s="125">
        <v>1851774</v>
      </c>
      <c r="V30" s="125">
        <v>7959709</v>
      </c>
      <c r="W30" s="125"/>
      <c r="X30" s="125">
        <v>7959709</v>
      </c>
      <c r="Y30" s="107">
        <v>0</v>
      </c>
      <c r="Z30" s="123"/>
    </row>
    <row r="31" spans="1:26" ht="13.5">
      <c r="A31" s="104" t="s">
        <v>76</v>
      </c>
      <c r="B31" s="102"/>
      <c r="C31" s="121">
        <v>6331901</v>
      </c>
      <c r="D31" s="122"/>
      <c r="E31" s="26"/>
      <c r="F31" s="26">
        <v>336202</v>
      </c>
      <c r="G31" s="26">
        <v>-292340</v>
      </c>
      <c r="H31" s="26">
        <v>113948</v>
      </c>
      <c r="I31" s="26">
        <v>157810</v>
      </c>
      <c r="J31" s="26">
        <v>521949</v>
      </c>
      <c r="K31" s="26">
        <v>504517</v>
      </c>
      <c r="L31" s="26">
        <v>583192</v>
      </c>
      <c r="M31" s="26">
        <v>1609658</v>
      </c>
      <c r="N31" s="26">
        <v>610448</v>
      </c>
      <c r="O31" s="26">
        <v>638831</v>
      </c>
      <c r="P31" s="26">
        <v>712904</v>
      </c>
      <c r="Q31" s="26">
        <v>1962183</v>
      </c>
      <c r="R31" s="26">
        <v>344317</v>
      </c>
      <c r="S31" s="26"/>
      <c r="T31" s="26"/>
      <c r="U31" s="26">
        <v>344317</v>
      </c>
      <c r="V31" s="26">
        <v>4073968</v>
      </c>
      <c r="W31" s="26"/>
      <c r="X31" s="26">
        <v>4073968</v>
      </c>
      <c r="Y31" s="106">
        <v>0</v>
      </c>
      <c r="Z31" s="121"/>
    </row>
    <row r="32" spans="1:26" ht="13.5">
      <c r="A32" s="101" t="s">
        <v>77</v>
      </c>
      <c r="B32" s="102"/>
      <c r="C32" s="119">
        <f aca="true" t="shared" si="6" ref="C32:X32">SUM(C33:C37)</f>
        <v>5791805</v>
      </c>
      <c r="D32" s="120">
        <f t="shared" si="6"/>
        <v>0</v>
      </c>
      <c r="E32" s="66">
        <f t="shared" si="6"/>
        <v>0</v>
      </c>
      <c r="F32" s="66">
        <f t="shared" si="6"/>
        <v>436194</v>
      </c>
      <c r="G32" s="66">
        <f t="shared" si="6"/>
        <v>36558</v>
      </c>
      <c r="H32" s="66">
        <f t="shared" si="6"/>
        <v>22406</v>
      </c>
      <c r="I32" s="66">
        <f t="shared" si="6"/>
        <v>495158</v>
      </c>
      <c r="J32" s="66">
        <f t="shared" si="6"/>
        <v>784299</v>
      </c>
      <c r="K32" s="66">
        <f t="shared" si="6"/>
        <v>432535</v>
      </c>
      <c r="L32" s="66">
        <f t="shared" si="6"/>
        <v>973191</v>
      </c>
      <c r="M32" s="66">
        <f t="shared" si="6"/>
        <v>2190025</v>
      </c>
      <c r="N32" s="66">
        <f t="shared" si="6"/>
        <v>765098</v>
      </c>
      <c r="O32" s="66">
        <f t="shared" si="6"/>
        <v>593757</v>
      </c>
      <c r="P32" s="66">
        <f t="shared" si="6"/>
        <v>769723</v>
      </c>
      <c r="Q32" s="66">
        <f t="shared" si="6"/>
        <v>2128578</v>
      </c>
      <c r="R32" s="66">
        <f t="shared" si="6"/>
        <v>353673</v>
      </c>
      <c r="S32" s="66">
        <f t="shared" si="6"/>
        <v>0</v>
      </c>
      <c r="T32" s="66">
        <f t="shared" si="6"/>
        <v>0</v>
      </c>
      <c r="U32" s="66">
        <f t="shared" si="6"/>
        <v>353673</v>
      </c>
      <c r="V32" s="66">
        <f t="shared" si="6"/>
        <v>5167434</v>
      </c>
      <c r="W32" s="66">
        <f t="shared" si="6"/>
        <v>0</v>
      </c>
      <c r="X32" s="66">
        <f t="shared" si="6"/>
        <v>5167434</v>
      </c>
      <c r="Y32" s="103">
        <f>+IF(W32&lt;&gt;0,+(X32/W32)*100,0)</f>
        <v>0</v>
      </c>
      <c r="Z32" s="119">
        <f>SUM(Z33:Z37)</f>
        <v>0</v>
      </c>
    </row>
    <row r="33" spans="1:26" ht="13.5">
      <c r="A33" s="104" t="s">
        <v>78</v>
      </c>
      <c r="B33" s="102"/>
      <c r="C33" s="121">
        <v>1593286</v>
      </c>
      <c r="D33" s="122"/>
      <c r="E33" s="26"/>
      <c r="F33" s="26">
        <v>133713</v>
      </c>
      <c r="G33" s="26">
        <v>16135</v>
      </c>
      <c r="H33" s="26">
        <v>1716</v>
      </c>
      <c r="I33" s="26">
        <v>151564</v>
      </c>
      <c r="J33" s="26">
        <v>249264</v>
      </c>
      <c r="K33" s="26">
        <v>120878</v>
      </c>
      <c r="L33" s="26">
        <v>688872</v>
      </c>
      <c r="M33" s="26">
        <v>1059014</v>
      </c>
      <c r="N33" s="26">
        <v>260274</v>
      </c>
      <c r="O33" s="26">
        <v>148079</v>
      </c>
      <c r="P33" s="26">
        <v>302924</v>
      </c>
      <c r="Q33" s="26">
        <v>711277</v>
      </c>
      <c r="R33" s="26">
        <v>145358</v>
      </c>
      <c r="S33" s="26"/>
      <c r="T33" s="26"/>
      <c r="U33" s="26">
        <v>145358</v>
      </c>
      <c r="V33" s="26">
        <v>2067213</v>
      </c>
      <c r="W33" s="26"/>
      <c r="X33" s="26">
        <v>2067213</v>
      </c>
      <c r="Y33" s="106">
        <v>0</v>
      </c>
      <c r="Z33" s="121"/>
    </row>
    <row r="34" spans="1:26" ht="13.5">
      <c r="A34" s="104" t="s">
        <v>79</v>
      </c>
      <c r="B34" s="102"/>
      <c r="C34" s="121">
        <v>2000514</v>
      </c>
      <c r="D34" s="122"/>
      <c r="E34" s="26"/>
      <c r="F34" s="26">
        <v>113462</v>
      </c>
      <c r="G34" s="26">
        <v>866</v>
      </c>
      <c r="H34" s="26">
        <v>55314</v>
      </c>
      <c r="I34" s="26">
        <v>169642</v>
      </c>
      <c r="J34" s="26">
        <v>241002</v>
      </c>
      <c r="K34" s="26">
        <v>106987</v>
      </c>
      <c r="L34" s="26">
        <v>40207</v>
      </c>
      <c r="M34" s="26">
        <v>388196</v>
      </c>
      <c r="N34" s="26">
        <v>228730</v>
      </c>
      <c r="O34" s="26">
        <v>124413</v>
      </c>
      <c r="P34" s="26">
        <v>230515</v>
      </c>
      <c r="Q34" s="26">
        <v>583658</v>
      </c>
      <c r="R34" s="26">
        <v>85525</v>
      </c>
      <c r="S34" s="26"/>
      <c r="T34" s="26"/>
      <c r="U34" s="26">
        <v>85525</v>
      </c>
      <c r="V34" s="26">
        <v>1227021</v>
      </c>
      <c r="W34" s="26"/>
      <c r="X34" s="26">
        <v>1227021</v>
      </c>
      <c r="Y34" s="106">
        <v>0</v>
      </c>
      <c r="Z34" s="121"/>
    </row>
    <row r="35" spans="1:26" ht="13.5">
      <c r="A35" s="104" t="s">
        <v>80</v>
      </c>
      <c r="B35" s="102"/>
      <c r="C35" s="121">
        <v>2068879</v>
      </c>
      <c r="D35" s="122"/>
      <c r="E35" s="26"/>
      <c r="F35" s="26">
        <v>189019</v>
      </c>
      <c r="G35" s="26">
        <v>19557</v>
      </c>
      <c r="H35" s="26">
        <v>-34771</v>
      </c>
      <c r="I35" s="26">
        <v>173805</v>
      </c>
      <c r="J35" s="26">
        <v>294033</v>
      </c>
      <c r="K35" s="26">
        <v>204670</v>
      </c>
      <c r="L35" s="26">
        <v>244112</v>
      </c>
      <c r="M35" s="26">
        <v>742815</v>
      </c>
      <c r="N35" s="26">
        <v>273224</v>
      </c>
      <c r="O35" s="26">
        <v>319856</v>
      </c>
      <c r="P35" s="26">
        <v>236284</v>
      </c>
      <c r="Q35" s="26">
        <v>829364</v>
      </c>
      <c r="R35" s="26">
        <v>122790</v>
      </c>
      <c r="S35" s="26"/>
      <c r="T35" s="26"/>
      <c r="U35" s="26">
        <v>122790</v>
      </c>
      <c r="V35" s="26">
        <v>1868774</v>
      </c>
      <c r="W35" s="26"/>
      <c r="X35" s="26">
        <v>1868774</v>
      </c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>
        <v>129126</v>
      </c>
      <c r="D37" s="124"/>
      <c r="E37" s="125"/>
      <c r="F37" s="125"/>
      <c r="G37" s="125"/>
      <c r="H37" s="125">
        <v>147</v>
      </c>
      <c r="I37" s="125">
        <v>147</v>
      </c>
      <c r="J37" s="125"/>
      <c r="K37" s="125"/>
      <c r="L37" s="125"/>
      <c r="M37" s="125"/>
      <c r="N37" s="125">
        <v>2870</v>
      </c>
      <c r="O37" s="125">
        <v>1409</v>
      </c>
      <c r="P37" s="125"/>
      <c r="Q37" s="125">
        <v>4279</v>
      </c>
      <c r="R37" s="125"/>
      <c r="S37" s="125"/>
      <c r="T37" s="125"/>
      <c r="U37" s="125"/>
      <c r="V37" s="125">
        <v>4426</v>
      </c>
      <c r="W37" s="125"/>
      <c r="X37" s="125">
        <v>4426</v>
      </c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13649655</v>
      </c>
      <c r="D38" s="120">
        <f t="shared" si="7"/>
        <v>0</v>
      </c>
      <c r="E38" s="66">
        <f t="shared" si="7"/>
        <v>0</v>
      </c>
      <c r="F38" s="66">
        <f t="shared" si="7"/>
        <v>1311651</v>
      </c>
      <c r="G38" s="66">
        <f t="shared" si="7"/>
        <v>-351589</v>
      </c>
      <c r="H38" s="66">
        <f t="shared" si="7"/>
        <v>220201</v>
      </c>
      <c r="I38" s="66">
        <f t="shared" si="7"/>
        <v>1180263</v>
      </c>
      <c r="J38" s="66">
        <f t="shared" si="7"/>
        <v>1418432</v>
      </c>
      <c r="K38" s="66">
        <f t="shared" si="7"/>
        <v>823662</v>
      </c>
      <c r="L38" s="66">
        <f t="shared" si="7"/>
        <v>475777</v>
      </c>
      <c r="M38" s="66">
        <f t="shared" si="7"/>
        <v>2717871</v>
      </c>
      <c r="N38" s="66">
        <f t="shared" si="7"/>
        <v>1391907</v>
      </c>
      <c r="O38" s="66">
        <f t="shared" si="7"/>
        <v>1009066</v>
      </c>
      <c r="P38" s="66">
        <f t="shared" si="7"/>
        <v>1558811</v>
      </c>
      <c r="Q38" s="66">
        <f t="shared" si="7"/>
        <v>3959784</v>
      </c>
      <c r="R38" s="66">
        <f t="shared" si="7"/>
        <v>773621</v>
      </c>
      <c r="S38" s="66">
        <f t="shared" si="7"/>
        <v>0</v>
      </c>
      <c r="T38" s="66">
        <f t="shared" si="7"/>
        <v>0</v>
      </c>
      <c r="U38" s="66">
        <f t="shared" si="7"/>
        <v>773621</v>
      </c>
      <c r="V38" s="66">
        <f t="shared" si="7"/>
        <v>8631539</v>
      </c>
      <c r="W38" s="66">
        <f t="shared" si="7"/>
        <v>0</v>
      </c>
      <c r="X38" s="66">
        <f t="shared" si="7"/>
        <v>8631539</v>
      </c>
      <c r="Y38" s="103">
        <f>+IF(W38&lt;&gt;0,+(X38/W38)*100,0)</f>
        <v>0</v>
      </c>
      <c r="Z38" s="119">
        <f>SUM(Z39:Z41)</f>
        <v>0</v>
      </c>
    </row>
    <row r="39" spans="1:26" ht="13.5">
      <c r="A39" s="104" t="s">
        <v>84</v>
      </c>
      <c r="B39" s="102"/>
      <c r="C39" s="121">
        <v>6214041</v>
      </c>
      <c r="D39" s="122"/>
      <c r="E39" s="26"/>
      <c r="F39" s="26">
        <v>804516</v>
      </c>
      <c r="G39" s="26">
        <v>-388212</v>
      </c>
      <c r="H39" s="26">
        <v>91465</v>
      </c>
      <c r="I39" s="26">
        <v>507769</v>
      </c>
      <c r="J39" s="26">
        <v>536444</v>
      </c>
      <c r="K39" s="26">
        <v>297158</v>
      </c>
      <c r="L39" s="26">
        <v>106881</v>
      </c>
      <c r="M39" s="26">
        <v>940483</v>
      </c>
      <c r="N39" s="26">
        <v>551724</v>
      </c>
      <c r="O39" s="26">
        <v>351987</v>
      </c>
      <c r="P39" s="26">
        <v>616571</v>
      </c>
      <c r="Q39" s="26">
        <v>1520282</v>
      </c>
      <c r="R39" s="26">
        <v>376094</v>
      </c>
      <c r="S39" s="26"/>
      <c r="T39" s="26"/>
      <c r="U39" s="26">
        <v>376094</v>
      </c>
      <c r="V39" s="26">
        <v>3344628</v>
      </c>
      <c r="W39" s="26"/>
      <c r="X39" s="26">
        <v>3344628</v>
      </c>
      <c r="Y39" s="106">
        <v>0</v>
      </c>
      <c r="Z39" s="121"/>
    </row>
    <row r="40" spans="1:26" ht="13.5">
      <c r="A40" s="104" t="s">
        <v>85</v>
      </c>
      <c r="B40" s="102"/>
      <c r="C40" s="121">
        <v>7435614</v>
      </c>
      <c r="D40" s="122"/>
      <c r="E40" s="26"/>
      <c r="F40" s="26">
        <v>507135</v>
      </c>
      <c r="G40" s="26">
        <v>36623</v>
      </c>
      <c r="H40" s="26">
        <v>128736</v>
      </c>
      <c r="I40" s="26">
        <v>672494</v>
      </c>
      <c r="J40" s="26">
        <v>881988</v>
      </c>
      <c r="K40" s="26">
        <v>526504</v>
      </c>
      <c r="L40" s="26">
        <v>368896</v>
      </c>
      <c r="M40" s="26">
        <v>1777388</v>
      </c>
      <c r="N40" s="26">
        <v>840183</v>
      </c>
      <c r="O40" s="26">
        <v>657079</v>
      </c>
      <c r="P40" s="26">
        <v>942240</v>
      </c>
      <c r="Q40" s="26">
        <v>2439502</v>
      </c>
      <c r="R40" s="26">
        <v>397527</v>
      </c>
      <c r="S40" s="26"/>
      <c r="T40" s="26"/>
      <c r="U40" s="26">
        <v>397527</v>
      </c>
      <c r="V40" s="26">
        <v>5286911</v>
      </c>
      <c r="W40" s="26"/>
      <c r="X40" s="26">
        <v>5286911</v>
      </c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59080679</v>
      </c>
      <c r="D42" s="120">
        <f t="shared" si="8"/>
        <v>0</v>
      </c>
      <c r="E42" s="66">
        <f t="shared" si="8"/>
        <v>0</v>
      </c>
      <c r="F42" s="66">
        <f t="shared" si="8"/>
        <v>857865</v>
      </c>
      <c r="G42" s="66">
        <f t="shared" si="8"/>
        <v>6273380</v>
      </c>
      <c r="H42" s="66">
        <f t="shared" si="8"/>
        <v>4337762</v>
      </c>
      <c r="I42" s="66">
        <f t="shared" si="8"/>
        <v>11469007</v>
      </c>
      <c r="J42" s="66">
        <f t="shared" si="8"/>
        <v>3421679</v>
      </c>
      <c r="K42" s="66">
        <f t="shared" si="8"/>
        <v>3260120</v>
      </c>
      <c r="L42" s="66">
        <f t="shared" si="8"/>
        <v>7189681</v>
      </c>
      <c r="M42" s="66">
        <f t="shared" si="8"/>
        <v>13871480</v>
      </c>
      <c r="N42" s="66">
        <f t="shared" si="8"/>
        <v>3893281</v>
      </c>
      <c r="O42" s="66">
        <f t="shared" si="8"/>
        <v>5042274</v>
      </c>
      <c r="P42" s="66">
        <f t="shared" si="8"/>
        <v>5108369</v>
      </c>
      <c r="Q42" s="66">
        <f t="shared" si="8"/>
        <v>14043924</v>
      </c>
      <c r="R42" s="66">
        <f t="shared" si="8"/>
        <v>5630833</v>
      </c>
      <c r="S42" s="66">
        <f t="shared" si="8"/>
        <v>0</v>
      </c>
      <c r="T42" s="66">
        <f t="shared" si="8"/>
        <v>0</v>
      </c>
      <c r="U42" s="66">
        <f t="shared" si="8"/>
        <v>5630833</v>
      </c>
      <c r="V42" s="66">
        <f t="shared" si="8"/>
        <v>45015244</v>
      </c>
      <c r="W42" s="66">
        <f t="shared" si="8"/>
        <v>0</v>
      </c>
      <c r="X42" s="66">
        <f t="shared" si="8"/>
        <v>45015244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>
        <v>26759370</v>
      </c>
      <c r="D43" s="122"/>
      <c r="E43" s="26"/>
      <c r="F43" s="26">
        <v>170874</v>
      </c>
      <c r="G43" s="26">
        <v>3339167</v>
      </c>
      <c r="H43" s="26">
        <v>3008114</v>
      </c>
      <c r="I43" s="26">
        <v>6518155</v>
      </c>
      <c r="J43" s="26">
        <v>2318880</v>
      </c>
      <c r="K43" s="26">
        <v>2220406</v>
      </c>
      <c r="L43" s="26">
        <v>2081067</v>
      </c>
      <c r="M43" s="26">
        <v>6620353</v>
      </c>
      <c r="N43" s="26">
        <v>2316197</v>
      </c>
      <c r="O43" s="26">
        <v>2195922</v>
      </c>
      <c r="P43" s="26">
        <v>2277469</v>
      </c>
      <c r="Q43" s="26">
        <v>6789588</v>
      </c>
      <c r="R43" s="26">
        <v>2315557</v>
      </c>
      <c r="S43" s="26"/>
      <c r="T43" s="26"/>
      <c r="U43" s="26">
        <v>2315557</v>
      </c>
      <c r="V43" s="26">
        <v>22243653</v>
      </c>
      <c r="W43" s="26"/>
      <c r="X43" s="26">
        <v>22243653</v>
      </c>
      <c r="Y43" s="106">
        <v>0</v>
      </c>
      <c r="Z43" s="121"/>
    </row>
    <row r="44" spans="1:26" ht="13.5">
      <c r="A44" s="104" t="s">
        <v>89</v>
      </c>
      <c r="B44" s="102"/>
      <c r="C44" s="121">
        <v>19826508</v>
      </c>
      <c r="D44" s="122"/>
      <c r="E44" s="26"/>
      <c r="F44" s="26">
        <v>436964</v>
      </c>
      <c r="G44" s="26">
        <v>3065427</v>
      </c>
      <c r="H44" s="26">
        <v>1213592</v>
      </c>
      <c r="I44" s="26">
        <v>4715983</v>
      </c>
      <c r="J44" s="26">
        <v>625165</v>
      </c>
      <c r="K44" s="26">
        <v>593739</v>
      </c>
      <c r="L44" s="26">
        <v>4620260</v>
      </c>
      <c r="M44" s="26">
        <v>5839164</v>
      </c>
      <c r="N44" s="26">
        <v>972572</v>
      </c>
      <c r="O44" s="26">
        <v>-864946</v>
      </c>
      <c r="P44" s="26">
        <v>2165907</v>
      </c>
      <c r="Q44" s="26">
        <v>2273533</v>
      </c>
      <c r="R44" s="26">
        <v>2769870</v>
      </c>
      <c r="S44" s="26"/>
      <c r="T44" s="26"/>
      <c r="U44" s="26">
        <v>2769870</v>
      </c>
      <c r="V44" s="26">
        <v>15598550</v>
      </c>
      <c r="W44" s="26"/>
      <c r="X44" s="26">
        <v>15598550</v>
      </c>
      <c r="Y44" s="106">
        <v>0</v>
      </c>
      <c r="Z44" s="121"/>
    </row>
    <row r="45" spans="1:26" ht="13.5">
      <c r="A45" s="104" t="s">
        <v>90</v>
      </c>
      <c r="B45" s="102"/>
      <c r="C45" s="123">
        <v>6276823</v>
      </c>
      <c r="D45" s="124"/>
      <c r="E45" s="125"/>
      <c r="F45" s="125">
        <v>167853</v>
      </c>
      <c r="G45" s="125">
        <v>-65932</v>
      </c>
      <c r="H45" s="125">
        <v>140984</v>
      </c>
      <c r="I45" s="125">
        <v>242905</v>
      </c>
      <c r="J45" s="125">
        <v>305839</v>
      </c>
      <c r="K45" s="125">
        <v>342154</v>
      </c>
      <c r="L45" s="125">
        <v>297192</v>
      </c>
      <c r="M45" s="125">
        <v>945185</v>
      </c>
      <c r="N45" s="125">
        <v>419652</v>
      </c>
      <c r="O45" s="125">
        <v>3583180</v>
      </c>
      <c r="P45" s="125">
        <v>467084</v>
      </c>
      <c r="Q45" s="125">
        <v>4469916</v>
      </c>
      <c r="R45" s="125">
        <v>461921</v>
      </c>
      <c r="S45" s="125"/>
      <c r="T45" s="125"/>
      <c r="U45" s="125">
        <v>461921</v>
      </c>
      <c r="V45" s="125">
        <v>6119927</v>
      </c>
      <c r="W45" s="125"/>
      <c r="X45" s="125">
        <v>6119927</v>
      </c>
      <c r="Y45" s="107">
        <v>0</v>
      </c>
      <c r="Z45" s="123"/>
    </row>
    <row r="46" spans="1:26" ht="13.5">
      <c r="A46" s="104" t="s">
        <v>91</v>
      </c>
      <c r="B46" s="102"/>
      <c r="C46" s="121">
        <v>6217978</v>
      </c>
      <c r="D46" s="122"/>
      <c r="E46" s="26"/>
      <c r="F46" s="26">
        <v>82174</v>
      </c>
      <c r="G46" s="26">
        <v>-65282</v>
      </c>
      <c r="H46" s="26">
        <v>-24928</v>
      </c>
      <c r="I46" s="26">
        <v>-8036</v>
      </c>
      <c r="J46" s="26">
        <v>171795</v>
      </c>
      <c r="K46" s="26">
        <v>103821</v>
      </c>
      <c r="L46" s="26">
        <v>191162</v>
      </c>
      <c r="M46" s="26">
        <v>466778</v>
      </c>
      <c r="N46" s="26">
        <v>184860</v>
      </c>
      <c r="O46" s="26">
        <v>128118</v>
      </c>
      <c r="P46" s="26">
        <v>197909</v>
      </c>
      <c r="Q46" s="26">
        <v>510887</v>
      </c>
      <c r="R46" s="26">
        <v>83485</v>
      </c>
      <c r="S46" s="26"/>
      <c r="T46" s="26"/>
      <c r="U46" s="26">
        <v>83485</v>
      </c>
      <c r="V46" s="26">
        <v>1053114</v>
      </c>
      <c r="W46" s="26"/>
      <c r="X46" s="26">
        <v>1053114</v>
      </c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>
        <v>662627</v>
      </c>
      <c r="M47" s="66">
        <v>662627</v>
      </c>
      <c r="N47" s="66"/>
      <c r="O47" s="66"/>
      <c r="P47" s="66"/>
      <c r="Q47" s="66"/>
      <c r="R47" s="66"/>
      <c r="S47" s="66"/>
      <c r="T47" s="66"/>
      <c r="U47" s="66"/>
      <c r="V47" s="66">
        <v>662627</v>
      </c>
      <c r="W47" s="66"/>
      <c r="X47" s="66">
        <v>662627</v>
      </c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103592885</v>
      </c>
      <c r="D48" s="139">
        <f t="shared" si="9"/>
        <v>0</v>
      </c>
      <c r="E48" s="39">
        <f t="shared" si="9"/>
        <v>0</v>
      </c>
      <c r="F48" s="39">
        <f t="shared" si="9"/>
        <v>4469375</v>
      </c>
      <c r="G48" s="39">
        <f t="shared" si="9"/>
        <v>5506478</v>
      </c>
      <c r="H48" s="39">
        <f t="shared" si="9"/>
        <v>3541211</v>
      </c>
      <c r="I48" s="39">
        <f t="shared" si="9"/>
        <v>13517064</v>
      </c>
      <c r="J48" s="39">
        <f t="shared" si="9"/>
        <v>8601671</v>
      </c>
      <c r="K48" s="39">
        <f t="shared" si="9"/>
        <v>6975482</v>
      </c>
      <c r="L48" s="39">
        <f t="shared" si="9"/>
        <v>11570874</v>
      </c>
      <c r="M48" s="39">
        <f t="shared" si="9"/>
        <v>27148027</v>
      </c>
      <c r="N48" s="39">
        <f t="shared" si="9"/>
        <v>9767087</v>
      </c>
      <c r="O48" s="39">
        <f t="shared" si="9"/>
        <v>9050950</v>
      </c>
      <c r="P48" s="39">
        <f t="shared" si="9"/>
        <v>10694343</v>
      </c>
      <c r="Q48" s="39">
        <f t="shared" si="9"/>
        <v>29512380</v>
      </c>
      <c r="R48" s="39">
        <f t="shared" si="9"/>
        <v>9984518</v>
      </c>
      <c r="S48" s="39">
        <f t="shared" si="9"/>
        <v>0</v>
      </c>
      <c r="T48" s="39">
        <f t="shared" si="9"/>
        <v>0</v>
      </c>
      <c r="U48" s="39">
        <f t="shared" si="9"/>
        <v>9984518</v>
      </c>
      <c r="V48" s="39">
        <f t="shared" si="9"/>
        <v>80161989</v>
      </c>
      <c r="W48" s="39">
        <f t="shared" si="9"/>
        <v>0</v>
      </c>
      <c r="X48" s="39">
        <f t="shared" si="9"/>
        <v>80161989</v>
      </c>
      <c r="Y48" s="140">
        <f>+IF(W48&lt;&gt;0,+(X48/W48)*100,0)</f>
        <v>0</v>
      </c>
      <c r="Z48" s="138">
        <f>+Z28+Z32+Z38+Z42+Z47</f>
        <v>0</v>
      </c>
    </row>
    <row r="49" spans="1:26" ht="13.5">
      <c r="A49" s="114" t="s">
        <v>48</v>
      </c>
      <c r="B49" s="115"/>
      <c r="C49" s="141">
        <f aca="true" t="shared" si="10" ref="C49:X49">+C25-C48</f>
        <v>47338333</v>
      </c>
      <c r="D49" s="142">
        <f t="shared" si="10"/>
        <v>0</v>
      </c>
      <c r="E49" s="143">
        <f t="shared" si="10"/>
        <v>0</v>
      </c>
      <c r="F49" s="143">
        <f t="shared" si="10"/>
        <v>17852761</v>
      </c>
      <c r="G49" s="143">
        <f t="shared" si="10"/>
        <v>4907337</v>
      </c>
      <c r="H49" s="143">
        <f t="shared" si="10"/>
        <v>9471818</v>
      </c>
      <c r="I49" s="143">
        <f t="shared" si="10"/>
        <v>32231916</v>
      </c>
      <c r="J49" s="143">
        <f t="shared" si="10"/>
        <v>-7296788</v>
      </c>
      <c r="K49" s="143">
        <f t="shared" si="10"/>
        <v>5575092</v>
      </c>
      <c r="L49" s="143">
        <f t="shared" si="10"/>
        <v>-3370839</v>
      </c>
      <c r="M49" s="143">
        <f t="shared" si="10"/>
        <v>-5092535</v>
      </c>
      <c r="N49" s="143">
        <f t="shared" si="10"/>
        <v>14569448</v>
      </c>
      <c r="O49" s="143">
        <f t="shared" si="10"/>
        <v>-1191586</v>
      </c>
      <c r="P49" s="143">
        <f t="shared" si="10"/>
        <v>16779080</v>
      </c>
      <c r="Q49" s="143">
        <f t="shared" si="10"/>
        <v>30156942</v>
      </c>
      <c r="R49" s="143">
        <f t="shared" si="10"/>
        <v>-6523492</v>
      </c>
      <c r="S49" s="143">
        <f t="shared" si="10"/>
        <v>0</v>
      </c>
      <c r="T49" s="143">
        <f t="shared" si="10"/>
        <v>0</v>
      </c>
      <c r="U49" s="143">
        <f t="shared" si="10"/>
        <v>-6523492</v>
      </c>
      <c r="V49" s="143">
        <f t="shared" si="10"/>
        <v>50772831</v>
      </c>
      <c r="W49" s="143">
        <f>IF(E25=E48,0,W25-W48)</f>
        <v>0</v>
      </c>
      <c r="X49" s="143">
        <f t="shared" si="10"/>
        <v>50772831</v>
      </c>
      <c r="Y49" s="144">
        <f>+IF(W49&lt;&gt;0,+(X49/W49)*100,0)</f>
        <v>0</v>
      </c>
      <c r="Z49" s="141">
        <f>+Z25-Z48</f>
        <v>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6446453</v>
      </c>
      <c r="D5" s="122">
        <v>0</v>
      </c>
      <c r="E5" s="26">
        <v>0</v>
      </c>
      <c r="F5" s="26">
        <v>0</v>
      </c>
      <c r="G5" s="26">
        <v>1312363</v>
      </c>
      <c r="H5" s="26">
        <v>1069128</v>
      </c>
      <c r="I5" s="26">
        <v>2381491</v>
      </c>
      <c r="J5" s="26">
        <v>0</v>
      </c>
      <c r="K5" s="26">
        <v>1061971</v>
      </c>
      <c r="L5" s="26">
        <v>534564</v>
      </c>
      <c r="M5" s="26">
        <v>1596535</v>
      </c>
      <c r="N5" s="26">
        <v>534564</v>
      </c>
      <c r="O5" s="26">
        <v>534564</v>
      </c>
      <c r="P5" s="26">
        <v>534000</v>
      </c>
      <c r="Q5" s="26">
        <v>1603128</v>
      </c>
      <c r="R5" s="26">
        <v>527406</v>
      </c>
      <c r="S5" s="26">
        <v>0</v>
      </c>
      <c r="T5" s="26">
        <v>0</v>
      </c>
      <c r="U5" s="26">
        <v>527406</v>
      </c>
      <c r="V5" s="26">
        <v>6108560</v>
      </c>
      <c r="W5" s="26">
        <v>0</v>
      </c>
      <c r="X5" s="26">
        <v>6108560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22199593</v>
      </c>
      <c r="D7" s="122">
        <v>0</v>
      </c>
      <c r="E7" s="26">
        <v>0</v>
      </c>
      <c r="F7" s="26">
        <v>0</v>
      </c>
      <c r="G7" s="26">
        <v>81824</v>
      </c>
      <c r="H7" s="26">
        <v>3537582</v>
      </c>
      <c r="I7" s="26">
        <v>3619406</v>
      </c>
      <c r="J7" s="26">
        <v>906535</v>
      </c>
      <c r="K7" s="26">
        <v>5796128</v>
      </c>
      <c r="L7" s="26">
        <v>2573186</v>
      </c>
      <c r="M7" s="26">
        <v>9275849</v>
      </c>
      <c r="N7" s="26">
        <v>9139234</v>
      </c>
      <c r="O7" s="26">
        <v>3852643</v>
      </c>
      <c r="P7" s="26">
        <v>2990754</v>
      </c>
      <c r="Q7" s="26">
        <v>15982631</v>
      </c>
      <c r="R7" s="26">
        <v>1685576</v>
      </c>
      <c r="S7" s="26">
        <v>0</v>
      </c>
      <c r="T7" s="26">
        <v>0</v>
      </c>
      <c r="U7" s="26">
        <v>1685576</v>
      </c>
      <c r="V7" s="26">
        <v>30563462</v>
      </c>
      <c r="W7" s="26">
        <v>0</v>
      </c>
      <c r="X7" s="26">
        <v>30563462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12235809</v>
      </c>
      <c r="D8" s="122">
        <v>0</v>
      </c>
      <c r="E8" s="26">
        <v>0</v>
      </c>
      <c r="F8" s="26">
        <v>0</v>
      </c>
      <c r="G8" s="26">
        <v>5461880</v>
      </c>
      <c r="H8" s="26">
        <v>-2394103</v>
      </c>
      <c r="I8" s="26">
        <v>3067777</v>
      </c>
      <c r="J8" s="26">
        <v>2124</v>
      </c>
      <c r="K8" s="26">
        <v>2715355</v>
      </c>
      <c r="L8" s="26">
        <v>1243117</v>
      </c>
      <c r="M8" s="26">
        <v>3960596</v>
      </c>
      <c r="N8" s="26">
        <v>2434223</v>
      </c>
      <c r="O8" s="26">
        <v>1280593</v>
      </c>
      <c r="P8" s="26">
        <v>1002248</v>
      </c>
      <c r="Q8" s="26">
        <v>4717064</v>
      </c>
      <c r="R8" s="26">
        <v>1631548</v>
      </c>
      <c r="S8" s="26">
        <v>0</v>
      </c>
      <c r="T8" s="26">
        <v>0</v>
      </c>
      <c r="U8" s="26">
        <v>1631548</v>
      </c>
      <c r="V8" s="26">
        <v>13376985</v>
      </c>
      <c r="W8" s="26">
        <v>0</v>
      </c>
      <c r="X8" s="26">
        <v>13376985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6979989</v>
      </c>
      <c r="D9" s="122">
        <v>0</v>
      </c>
      <c r="E9" s="26">
        <v>0</v>
      </c>
      <c r="F9" s="26">
        <v>0</v>
      </c>
      <c r="G9" s="26">
        <v>618995</v>
      </c>
      <c r="H9" s="26">
        <v>1221545</v>
      </c>
      <c r="I9" s="26">
        <v>1840540</v>
      </c>
      <c r="J9" s="26">
        <v>1368</v>
      </c>
      <c r="K9" s="26">
        <v>1189197</v>
      </c>
      <c r="L9" s="26">
        <v>627424</v>
      </c>
      <c r="M9" s="26">
        <v>1817989</v>
      </c>
      <c r="N9" s="26">
        <v>825100</v>
      </c>
      <c r="O9" s="26">
        <v>657743</v>
      </c>
      <c r="P9" s="26">
        <v>673927</v>
      </c>
      <c r="Q9" s="26">
        <v>2156770</v>
      </c>
      <c r="R9" s="26">
        <v>569005</v>
      </c>
      <c r="S9" s="26">
        <v>0</v>
      </c>
      <c r="T9" s="26">
        <v>0</v>
      </c>
      <c r="U9" s="26">
        <v>569005</v>
      </c>
      <c r="V9" s="26">
        <v>6384304</v>
      </c>
      <c r="W9" s="26">
        <v>0</v>
      </c>
      <c r="X9" s="26">
        <v>6384304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4418797</v>
      </c>
      <c r="D10" s="122">
        <v>0</v>
      </c>
      <c r="E10" s="20">
        <v>0</v>
      </c>
      <c r="F10" s="20">
        <v>0</v>
      </c>
      <c r="G10" s="20">
        <v>397363</v>
      </c>
      <c r="H10" s="20">
        <v>794493</v>
      </c>
      <c r="I10" s="20">
        <v>1191856</v>
      </c>
      <c r="J10" s="20">
        <v>0</v>
      </c>
      <c r="K10" s="20">
        <v>765559</v>
      </c>
      <c r="L10" s="20">
        <v>398098</v>
      </c>
      <c r="M10" s="20">
        <v>1163657</v>
      </c>
      <c r="N10" s="20">
        <v>392525</v>
      </c>
      <c r="O10" s="20">
        <v>392577</v>
      </c>
      <c r="P10" s="20">
        <v>415929</v>
      </c>
      <c r="Q10" s="20">
        <v>1201031</v>
      </c>
      <c r="R10" s="20">
        <v>-474164</v>
      </c>
      <c r="S10" s="20">
        <v>0</v>
      </c>
      <c r="T10" s="20">
        <v>0</v>
      </c>
      <c r="U10" s="20">
        <v>-474164</v>
      </c>
      <c r="V10" s="20">
        <v>3082380</v>
      </c>
      <c r="W10" s="20">
        <v>0</v>
      </c>
      <c r="X10" s="20">
        <v>3082380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490380</v>
      </c>
      <c r="D11" s="122">
        <v>0</v>
      </c>
      <c r="E11" s="26">
        <v>0</v>
      </c>
      <c r="F11" s="26">
        <v>0</v>
      </c>
      <c r="G11" s="26">
        <v>47020</v>
      </c>
      <c r="H11" s="26">
        <v>95516</v>
      </c>
      <c r="I11" s="26">
        <v>142536</v>
      </c>
      <c r="J11" s="26">
        <v>0</v>
      </c>
      <c r="K11" s="26">
        <v>62477</v>
      </c>
      <c r="L11" s="26">
        <v>44113</v>
      </c>
      <c r="M11" s="26">
        <v>106590</v>
      </c>
      <c r="N11" s="26">
        <v>-281656</v>
      </c>
      <c r="O11" s="26">
        <v>14824</v>
      </c>
      <c r="P11" s="26">
        <v>15148</v>
      </c>
      <c r="Q11" s="26">
        <v>-251684</v>
      </c>
      <c r="R11" s="26">
        <v>24034</v>
      </c>
      <c r="S11" s="26">
        <v>0</v>
      </c>
      <c r="T11" s="26">
        <v>0</v>
      </c>
      <c r="U11" s="26">
        <v>24034</v>
      </c>
      <c r="V11" s="26">
        <v>21476</v>
      </c>
      <c r="W11" s="26">
        <v>0</v>
      </c>
      <c r="X11" s="26">
        <v>21476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221509</v>
      </c>
      <c r="D12" s="122">
        <v>0</v>
      </c>
      <c r="E12" s="26">
        <v>0</v>
      </c>
      <c r="F12" s="26">
        <v>0</v>
      </c>
      <c r="G12" s="26">
        <v>6820</v>
      </c>
      <c r="H12" s="26">
        <v>2560</v>
      </c>
      <c r="I12" s="26">
        <v>9380</v>
      </c>
      <c r="J12" s="26">
        <v>443</v>
      </c>
      <c r="K12" s="26">
        <v>1652</v>
      </c>
      <c r="L12" s="26">
        <v>327</v>
      </c>
      <c r="M12" s="26">
        <v>2422</v>
      </c>
      <c r="N12" s="26">
        <v>9142</v>
      </c>
      <c r="O12" s="26">
        <v>1134</v>
      </c>
      <c r="P12" s="26">
        <v>2313</v>
      </c>
      <c r="Q12" s="26">
        <v>12589</v>
      </c>
      <c r="R12" s="26">
        <v>-7952</v>
      </c>
      <c r="S12" s="26">
        <v>0</v>
      </c>
      <c r="T12" s="26">
        <v>0</v>
      </c>
      <c r="U12" s="26">
        <v>-7952</v>
      </c>
      <c r="V12" s="26">
        <v>16439</v>
      </c>
      <c r="W12" s="26">
        <v>0</v>
      </c>
      <c r="X12" s="26">
        <v>16439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547873</v>
      </c>
      <c r="D13" s="122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11431</v>
      </c>
      <c r="K13" s="26">
        <v>91528</v>
      </c>
      <c r="L13" s="26">
        <v>0</v>
      </c>
      <c r="M13" s="26">
        <v>102959</v>
      </c>
      <c r="N13" s="26">
        <v>85401</v>
      </c>
      <c r="O13" s="26">
        <v>195025</v>
      </c>
      <c r="P13" s="26">
        <v>196071</v>
      </c>
      <c r="Q13" s="26">
        <v>476497</v>
      </c>
      <c r="R13" s="26">
        <v>-99044</v>
      </c>
      <c r="S13" s="26">
        <v>0</v>
      </c>
      <c r="T13" s="26">
        <v>0</v>
      </c>
      <c r="U13" s="26">
        <v>-99044</v>
      </c>
      <c r="V13" s="26">
        <v>480412</v>
      </c>
      <c r="W13" s="26">
        <v>0</v>
      </c>
      <c r="X13" s="26">
        <v>480412</v>
      </c>
      <c r="Y13" s="106">
        <v>0</v>
      </c>
      <c r="Z13" s="121">
        <v>0</v>
      </c>
    </row>
    <row r="14" spans="1:26" ht="13.5">
      <c r="A14" s="157" t="s">
        <v>109</v>
      </c>
      <c r="B14" s="161"/>
      <c r="C14" s="121">
        <v>5873581</v>
      </c>
      <c r="D14" s="122">
        <v>0</v>
      </c>
      <c r="E14" s="26">
        <v>0</v>
      </c>
      <c r="F14" s="26">
        <v>0</v>
      </c>
      <c r="G14" s="26">
        <v>546734</v>
      </c>
      <c r="H14" s="26">
        <v>1192004</v>
      </c>
      <c r="I14" s="26">
        <v>1738738</v>
      </c>
      <c r="J14" s="26">
        <v>0</v>
      </c>
      <c r="K14" s="26">
        <v>640651</v>
      </c>
      <c r="L14" s="26">
        <v>653838</v>
      </c>
      <c r="M14" s="26">
        <v>1294489</v>
      </c>
      <c r="N14" s="26">
        <v>670764</v>
      </c>
      <c r="O14" s="26">
        <v>682798</v>
      </c>
      <c r="P14" s="26">
        <v>7990392</v>
      </c>
      <c r="Q14" s="26">
        <v>9343954</v>
      </c>
      <c r="R14" s="26">
        <v>301</v>
      </c>
      <c r="S14" s="26">
        <v>0</v>
      </c>
      <c r="T14" s="26">
        <v>0</v>
      </c>
      <c r="U14" s="26">
        <v>301</v>
      </c>
      <c r="V14" s="26">
        <v>12377482</v>
      </c>
      <c r="W14" s="26">
        <v>0</v>
      </c>
      <c r="X14" s="26">
        <v>12377482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12623418</v>
      </c>
      <c r="D16" s="122">
        <v>0</v>
      </c>
      <c r="E16" s="26">
        <v>0</v>
      </c>
      <c r="F16" s="26">
        <v>0</v>
      </c>
      <c r="G16" s="26">
        <v>1944213</v>
      </c>
      <c r="H16" s="26">
        <v>4291158</v>
      </c>
      <c r="I16" s="26">
        <v>6235371</v>
      </c>
      <c r="J16" s="26">
        <v>7450</v>
      </c>
      <c r="K16" s="26">
        <v>54974</v>
      </c>
      <c r="L16" s="26">
        <v>26840</v>
      </c>
      <c r="M16" s="26">
        <v>89264</v>
      </c>
      <c r="N16" s="26">
        <v>-6263594</v>
      </c>
      <c r="O16" s="26">
        <v>41885</v>
      </c>
      <c r="P16" s="26">
        <v>21970</v>
      </c>
      <c r="Q16" s="26">
        <v>-6199739</v>
      </c>
      <c r="R16" s="26">
        <v>12249</v>
      </c>
      <c r="S16" s="26">
        <v>0</v>
      </c>
      <c r="T16" s="26">
        <v>0</v>
      </c>
      <c r="U16" s="26">
        <v>12249</v>
      </c>
      <c r="V16" s="26">
        <v>137145</v>
      </c>
      <c r="W16" s="26">
        <v>0</v>
      </c>
      <c r="X16" s="26">
        <v>137145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1612185</v>
      </c>
      <c r="D17" s="122">
        <v>0</v>
      </c>
      <c r="E17" s="26">
        <v>0</v>
      </c>
      <c r="F17" s="26">
        <v>0</v>
      </c>
      <c r="G17" s="26">
        <v>0</v>
      </c>
      <c r="H17" s="26">
        <v>441789</v>
      </c>
      <c r="I17" s="26">
        <v>441789</v>
      </c>
      <c r="J17" s="26">
        <v>80381</v>
      </c>
      <c r="K17" s="26">
        <v>100170</v>
      </c>
      <c r="L17" s="26">
        <v>64451</v>
      </c>
      <c r="M17" s="26">
        <v>245002</v>
      </c>
      <c r="N17" s="26">
        <v>128680</v>
      </c>
      <c r="O17" s="26">
        <v>96653</v>
      </c>
      <c r="P17" s="26">
        <v>152907</v>
      </c>
      <c r="Q17" s="26">
        <v>378240</v>
      </c>
      <c r="R17" s="26">
        <v>-75153</v>
      </c>
      <c r="S17" s="26">
        <v>0</v>
      </c>
      <c r="T17" s="26">
        <v>0</v>
      </c>
      <c r="U17" s="26">
        <v>-75153</v>
      </c>
      <c r="V17" s="26">
        <v>989878</v>
      </c>
      <c r="W17" s="26">
        <v>0</v>
      </c>
      <c r="X17" s="26">
        <v>989878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694948</v>
      </c>
      <c r="D18" s="122">
        <v>0</v>
      </c>
      <c r="E18" s="26">
        <v>0</v>
      </c>
      <c r="F18" s="26">
        <v>0</v>
      </c>
      <c r="G18" s="26">
        <v>0</v>
      </c>
      <c r="H18" s="26">
        <v>259657</v>
      </c>
      <c r="I18" s="26">
        <v>259657</v>
      </c>
      <c r="J18" s="26">
        <v>52057</v>
      </c>
      <c r="K18" s="26">
        <v>74213</v>
      </c>
      <c r="L18" s="26">
        <v>85911</v>
      </c>
      <c r="M18" s="26">
        <v>212181</v>
      </c>
      <c r="N18" s="26">
        <v>71980</v>
      </c>
      <c r="O18" s="26">
        <v>110037</v>
      </c>
      <c r="P18" s="26">
        <v>109625</v>
      </c>
      <c r="Q18" s="26">
        <v>291642</v>
      </c>
      <c r="R18" s="26">
        <v>-79160</v>
      </c>
      <c r="S18" s="26">
        <v>0</v>
      </c>
      <c r="T18" s="26">
        <v>0</v>
      </c>
      <c r="U18" s="26">
        <v>-79160</v>
      </c>
      <c r="V18" s="26">
        <v>684320</v>
      </c>
      <c r="W18" s="26">
        <v>0</v>
      </c>
      <c r="X18" s="26">
        <v>684320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49865202</v>
      </c>
      <c r="D19" s="122">
        <v>0</v>
      </c>
      <c r="E19" s="26">
        <v>0</v>
      </c>
      <c r="F19" s="26">
        <v>-30616</v>
      </c>
      <c r="G19" s="26">
        <v>-2850</v>
      </c>
      <c r="H19" s="26">
        <v>1541000</v>
      </c>
      <c r="I19" s="26">
        <v>1507534</v>
      </c>
      <c r="J19" s="26">
        <v>237421</v>
      </c>
      <c r="K19" s="26">
        <v>-26458</v>
      </c>
      <c r="L19" s="26">
        <v>1658503</v>
      </c>
      <c r="M19" s="26">
        <v>1869466</v>
      </c>
      <c r="N19" s="26">
        <v>17077631</v>
      </c>
      <c r="O19" s="26">
        <v>0</v>
      </c>
      <c r="P19" s="26">
        <v>12702437</v>
      </c>
      <c r="Q19" s="26">
        <v>29780068</v>
      </c>
      <c r="R19" s="26">
        <v>0</v>
      </c>
      <c r="S19" s="26">
        <v>0</v>
      </c>
      <c r="T19" s="26">
        <v>0</v>
      </c>
      <c r="U19" s="26">
        <v>0</v>
      </c>
      <c r="V19" s="26">
        <v>33157068</v>
      </c>
      <c r="W19" s="26">
        <v>0</v>
      </c>
      <c r="X19" s="26">
        <v>33157068</v>
      </c>
      <c r="Y19" s="106">
        <v>0</v>
      </c>
      <c r="Z19" s="121">
        <v>0</v>
      </c>
    </row>
    <row r="20" spans="1:26" ht="13.5">
      <c r="A20" s="157" t="s">
        <v>34</v>
      </c>
      <c r="B20" s="161" t="s">
        <v>95</v>
      </c>
      <c r="C20" s="121">
        <v>586559</v>
      </c>
      <c r="D20" s="122">
        <v>0</v>
      </c>
      <c r="E20" s="20">
        <v>0</v>
      </c>
      <c r="F20" s="20">
        <v>0</v>
      </c>
      <c r="G20" s="20">
        <v>-547</v>
      </c>
      <c r="H20" s="20">
        <v>960700</v>
      </c>
      <c r="I20" s="20">
        <v>960153</v>
      </c>
      <c r="J20" s="20">
        <v>5673</v>
      </c>
      <c r="K20" s="20">
        <v>23157</v>
      </c>
      <c r="L20" s="20">
        <v>289663</v>
      </c>
      <c r="M20" s="20">
        <v>318493</v>
      </c>
      <c r="N20" s="20">
        <v>-948900</v>
      </c>
      <c r="O20" s="20">
        <v>-1112</v>
      </c>
      <c r="P20" s="20">
        <v>665702</v>
      </c>
      <c r="Q20" s="20">
        <v>-284310</v>
      </c>
      <c r="R20" s="20">
        <v>-43777</v>
      </c>
      <c r="S20" s="20">
        <v>0</v>
      </c>
      <c r="T20" s="20">
        <v>0</v>
      </c>
      <c r="U20" s="20">
        <v>-43777</v>
      </c>
      <c r="V20" s="20">
        <v>950559</v>
      </c>
      <c r="W20" s="20">
        <v>0</v>
      </c>
      <c r="X20" s="20">
        <v>950559</v>
      </c>
      <c r="Y20" s="160">
        <v>0</v>
      </c>
      <c r="Z20" s="96">
        <v>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461441</v>
      </c>
      <c r="O21" s="48">
        <v>0</v>
      </c>
      <c r="P21" s="26">
        <v>0</v>
      </c>
      <c r="Q21" s="26">
        <v>461441</v>
      </c>
      <c r="R21" s="26">
        <v>-209843</v>
      </c>
      <c r="S21" s="26">
        <v>0</v>
      </c>
      <c r="T21" s="26">
        <v>0</v>
      </c>
      <c r="U21" s="26">
        <v>-209843</v>
      </c>
      <c r="V21" s="48">
        <v>251598</v>
      </c>
      <c r="W21" s="26">
        <v>0</v>
      </c>
      <c r="X21" s="26">
        <v>251598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124796296</v>
      </c>
      <c r="D22" s="165">
        <f t="shared" si="0"/>
        <v>0</v>
      </c>
      <c r="E22" s="166">
        <f t="shared" si="0"/>
        <v>0</v>
      </c>
      <c r="F22" s="166">
        <f t="shared" si="0"/>
        <v>-30616</v>
      </c>
      <c r="G22" s="166">
        <f t="shared" si="0"/>
        <v>10413815</v>
      </c>
      <c r="H22" s="166">
        <f t="shared" si="0"/>
        <v>13013029</v>
      </c>
      <c r="I22" s="166">
        <f t="shared" si="0"/>
        <v>23396228</v>
      </c>
      <c r="J22" s="166">
        <f t="shared" si="0"/>
        <v>1304883</v>
      </c>
      <c r="K22" s="166">
        <f t="shared" si="0"/>
        <v>12550574</v>
      </c>
      <c r="L22" s="166">
        <f t="shared" si="0"/>
        <v>8200035</v>
      </c>
      <c r="M22" s="166">
        <f t="shared" si="0"/>
        <v>22055492</v>
      </c>
      <c r="N22" s="166">
        <f t="shared" si="0"/>
        <v>24336535</v>
      </c>
      <c r="O22" s="166">
        <f t="shared" si="0"/>
        <v>7859364</v>
      </c>
      <c r="P22" s="166">
        <f t="shared" si="0"/>
        <v>27473423</v>
      </c>
      <c r="Q22" s="166">
        <f t="shared" si="0"/>
        <v>59669322</v>
      </c>
      <c r="R22" s="166">
        <f t="shared" si="0"/>
        <v>3461026</v>
      </c>
      <c r="S22" s="166">
        <f t="shared" si="0"/>
        <v>0</v>
      </c>
      <c r="T22" s="166">
        <f t="shared" si="0"/>
        <v>0</v>
      </c>
      <c r="U22" s="166">
        <f t="shared" si="0"/>
        <v>3461026</v>
      </c>
      <c r="V22" s="166">
        <f t="shared" si="0"/>
        <v>108582068</v>
      </c>
      <c r="W22" s="166">
        <f t="shared" si="0"/>
        <v>0</v>
      </c>
      <c r="X22" s="166">
        <f t="shared" si="0"/>
        <v>108582068</v>
      </c>
      <c r="Y22" s="167">
        <f>+IF(W22&lt;&gt;0,+(X22/W22)*100,0)</f>
        <v>0</v>
      </c>
      <c r="Z22" s="164">
        <f>SUM(Z5:Z21)</f>
        <v>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28258313</v>
      </c>
      <c r="D25" s="122">
        <v>0</v>
      </c>
      <c r="E25" s="26">
        <v>0</v>
      </c>
      <c r="F25" s="26">
        <v>3345761</v>
      </c>
      <c r="G25" s="26">
        <v>-1424874</v>
      </c>
      <c r="H25" s="26">
        <v>-1424851</v>
      </c>
      <c r="I25" s="26">
        <v>496036</v>
      </c>
      <c r="J25" s="26">
        <v>5353259</v>
      </c>
      <c r="K25" s="26">
        <v>2687813</v>
      </c>
      <c r="L25" s="26">
        <v>3161336</v>
      </c>
      <c r="M25" s="26">
        <v>11202408</v>
      </c>
      <c r="N25" s="26">
        <v>5400467</v>
      </c>
      <c r="O25" s="26">
        <v>2431916</v>
      </c>
      <c r="P25" s="26">
        <v>5519622</v>
      </c>
      <c r="Q25" s="26">
        <v>13352005</v>
      </c>
      <c r="R25" s="26">
        <v>2566105</v>
      </c>
      <c r="S25" s="26">
        <v>0</v>
      </c>
      <c r="T25" s="26">
        <v>0</v>
      </c>
      <c r="U25" s="26">
        <v>2566105</v>
      </c>
      <c r="V25" s="26">
        <v>27616554</v>
      </c>
      <c r="W25" s="26">
        <v>0</v>
      </c>
      <c r="X25" s="26">
        <v>27616554</v>
      </c>
      <c r="Y25" s="106">
        <v>0</v>
      </c>
      <c r="Z25" s="121">
        <v>0</v>
      </c>
    </row>
    <row r="26" spans="1:26" ht="13.5">
      <c r="A26" s="159" t="s">
        <v>37</v>
      </c>
      <c r="B26" s="158"/>
      <c r="C26" s="121">
        <v>3613342</v>
      </c>
      <c r="D26" s="122">
        <v>0</v>
      </c>
      <c r="E26" s="26">
        <v>0</v>
      </c>
      <c r="F26" s="26">
        <v>288380</v>
      </c>
      <c r="G26" s="26">
        <v>0</v>
      </c>
      <c r="H26" s="26">
        <v>0</v>
      </c>
      <c r="I26" s="26">
        <v>288380</v>
      </c>
      <c r="J26" s="26">
        <v>573997</v>
      </c>
      <c r="K26" s="26">
        <v>537137</v>
      </c>
      <c r="L26" s="26">
        <v>0</v>
      </c>
      <c r="M26" s="26">
        <v>1111134</v>
      </c>
      <c r="N26" s="26">
        <v>622920</v>
      </c>
      <c r="O26" s="26">
        <v>301463</v>
      </c>
      <c r="P26" s="26">
        <v>588506</v>
      </c>
      <c r="Q26" s="26">
        <v>1512889</v>
      </c>
      <c r="R26" s="26">
        <v>302697</v>
      </c>
      <c r="S26" s="26">
        <v>0</v>
      </c>
      <c r="T26" s="26">
        <v>0</v>
      </c>
      <c r="U26" s="26">
        <v>302697</v>
      </c>
      <c r="V26" s="26">
        <v>3215100</v>
      </c>
      <c r="W26" s="26">
        <v>0</v>
      </c>
      <c r="X26" s="26">
        <v>3215100</v>
      </c>
      <c r="Y26" s="106">
        <v>0</v>
      </c>
      <c r="Z26" s="121">
        <v>0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12089554</v>
      </c>
      <c r="D28" s="122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106">
        <v>0</v>
      </c>
      <c r="Z28" s="121">
        <v>0</v>
      </c>
    </row>
    <row r="29" spans="1:26" ht="13.5">
      <c r="A29" s="159" t="s">
        <v>39</v>
      </c>
      <c r="B29" s="158"/>
      <c r="C29" s="121">
        <v>987682</v>
      </c>
      <c r="D29" s="122">
        <v>0</v>
      </c>
      <c r="E29" s="26">
        <v>0</v>
      </c>
      <c r="F29" s="26">
        <v>0</v>
      </c>
      <c r="G29" s="26">
        <v>0</v>
      </c>
      <c r="H29" s="26">
        <v>66</v>
      </c>
      <c r="I29" s="26">
        <v>66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66</v>
      </c>
      <c r="W29" s="26">
        <v>0</v>
      </c>
      <c r="X29" s="26">
        <v>66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31354452</v>
      </c>
      <c r="D30" s="122">
        <v>0</v>
      </c>
      <c r="E30" s="26">
        <v>0</v>
      </c>
      <c r="F30" s="26">
        <v>0</v>
      </c>
      <c r="G30" s="26">
        <v>6334606</v>
      </c>
      <c r="H30" s="26">
        <v>4444991</v>
      </c>
      <c r="I30" s="26">
        <v>10779597</v>
      </c>
      <c r="J30" s="26">
        <v>1750850</v>
      </c>
      <c r="K30" s="26">
        <v>1928241</v>
      </c>
      <c r="L30" s="26">
        <v>6242754</v>
      </c>
      <c r="M30" s="26">
        <v>9921845</v>
      </c>
      <c r="N30" s="26">
        <v>1838728</v>
      </c>
      <c r="O30" s="26">
        <v>770889</v>
      </c>
      <c r="P30" s="26">
        <v>3270524</v>
      </c>
      <c r="Q30" s="26">
        <v>5880141</v>
      </c>
      <c r="R30" s="26">
        <v>3809007</v>
      </c>
      <c r="S30" s="26">
        <v>0</v>
      </c>
      <c r="T30" s="26">
        <v>0</v>
      </c>
      <c r="U30" s="26">
        <v>3809007</v>
      </c>
      <c r="V30" s="26">
        <v>30390590</v>
      </c>
      <c r="W30" s="26">
        <v>0</v>
      </c>
      <c r="X30" s="26">
        <v>30390590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4716618</v>
      </c>
      <c r="D32" s="122">
        <v>0</v>
      </c>
      <c r="E32" s="26">
        <v>0</v>
      </c>
      <c r="F32" s="26">
        <v>688</v>
      </c>
      <c r="G32" s="26">
        <v>54724</v>
      </c>
      <c r="H32" s="26">
        <v>76116</v>
      </c>
      <c r="I32" s="26">
        <v>131528</v>
      </c>
      <c r="J32" s="26">
        <v>42171</v>
      </c>
      <c r="K32" s="26">
        <v>211632</v>
      </c>
      <c r="L32" s="26">
        <v>84834</v>
      </c>
      <c r="M32" s="26">
        <v>338637</v>
      </c>
      <c r="N32" s="26">
        <v>125333</v>
      </c>
      <c r="O32" s="26">
        <v>3452655</v>
      </c>
      <c r="P32" s="26">
        <v>56716</v>
      </c>
      <c r="Q32" s="26">
        <v>3634704</v>
      </c>
      <c r="R32" s="26">
        <v>638285</v>
      </c>
      <c r="S32" s="26">
        <v>0</v>
      </c>
      <c r="T32" s="26">
        <v>0</v>
      </c>
      <c r="U32" s="26">
        <v>638285</v>
      </c>
      <c r="V32" s="26">
        <v>4743154</v>
      </c>
      <c r="W32" s="26">
        <v>0</v>
      </c>
      <c r="X32" s="26">
        <v>4743154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1687593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20885331</v>
      </c>
      <c r="D34" s="122">
        <v>0</v>
      </c>
      <c r="E34" s="26">
        <v>0</v>
      </c>
      <c r="F34" s="26">
        <v>834546</v>
      </c>
      <c r="G34" s="26">
        <v>542022</v>
      </c>
      <c r="H34" s="26">
        <v>444889</v>
      </c>
      <c r="I34" s="26">
        <v>1821457</v>
      </c>
      <c r="J34" s="26">
        <v>881394</v>
      </c>
      <c r="K34" s="26">
        <v>1610659</v>
      </c>
      <c r="L34" s="26">
        <v>2081950</v>
      </c>
      <c r="M34" s="26">
        <v>4574003</v>
      </c>
      <c r="N34" s="26">
        <v>1779639</v>
      </c>
      <c r="O34" s="26">
        <v>2094027</v>
      </c>
      <c r="P34" s="26">
        <v>1258975</v>
      </c>
      <c r="Q34" s="26">
        <v>5132641</v>
      </c>
      <c r="R34" s="26">
        <v>2668424</v>
      </c>
      <c r="S34" s="26">
        <v>0</v>
      </c>
      <c r="T34" s="26">
        <v>0</v>
      </c>
      <c r="U34" s="26">
        <v>2668424</v>
      </c>
      <c r="V34" s="26">
        <v>14196525</v>
      </c>
      <c r="W34" s="26">
        <v>0</v>
      </c>
      <c r="X34" s="26">
        <v>14196525</v>
      </c>
      <c r="Y34" s="106">
        <v>0</v>
      </c>
      <c r="Z34" s="121">
        <v>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103592885</v>
      </c>
      <c r="D36" s="165">
        <f t="shared" si="1"/>
        <v>0</v>
      </c>
      <c r="E36" s="166">
        <f t="shared" si="1"/>
        <v>0</v>
      </c>
      <c r="F36" s="166">
        <f t="shared" si="1"/>
        <v>4469375</v>
      </c>
      <c r="G36" s="166">
        <f t="shared" si="1"/>
        <v>5506478</v>
      </c>
      <c r="H36" s="166">
        <f t="shared" si="1"/>
        <v>3541211</v>
      </c>
      <c r="I36" s="166">
        <f t="shared" si="1"/>
        <v>13517064</v>
      </c>
      <c r="J36" s="166">
        <f t="shared" si="1"/>
        <v>8601671</v>
      </c>
      <c r="K36" s="166">
        <f t="shared" si="1"/>
        <v>6975482</v>
      </c>
      <c r="L36" s="166">
        <f t="shared" si="1"/>
        <v>11570874</v>
      </c>
      <c r="M36" s="166">
        <f t="shared" si="1"/>
        <v>27148027</v>
      </c>
      <c r="N36" s="166">
        <f t="shared" si="1"/>
        <v>9767087</v>
      </c>
      <c r="O36" s="166">
        <f t="shared" si="1"/>
        <v>9050950</v>
      </c>
      <c r="P36" s="166">
        <f t="shared" si="1"/>
        <v>10694343</v>
      </c>
      <c r="Q36" s="166">
        <f t="shared" si="1"/>
        <v>29512380</v>
      </c>
      <c r="R36" s="166">
        <f t="shared" si="1"/>
        <v>9984518</v>
      </c>
      <c r="S36" s="166">
        <f t="shared" si="1"/>
        <v>0</v>
      </c>
      <c r="T36" s="166">
        <f t="shared" si="1"/>
        <v>0</v>
      </c>
      <c r="U36" s="166">
        <f t="shared" si="1"/>
        <v>9984518</v>
      </c>
      <c r="V36" s="166">
        <f t="shared" si="1"/>
        <v>80161989</v>
      </c>
      <c r="W36" s="166">
        <f t="shared" si="1"/>
        <v>0</v>
      </c>
      <c r="X36" s="166">
        <f t="shared" si="1"/>
        <v>80161989</v>
      </c>
      <c r="Y36" s="167">
        <f>+IF(W36&lt;&gt;0,+(X36/W36)*100,0)</f>
        <v>0</v>
      </c>
      <c r="Z36" s="164">
        <f>SUM(Z25:Z35)</f>
        <v>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21203411</v>
      </c>
      <c r="D38" s="176">
        <f t="shared" si="2"/>
        <v>0</v>
      </c>
      <c r="E38" s="72">
        <f t="shared" si="2"/>
        <v>0</v>
      </c>
      <c r="F38" s="72">
        <f t="shared" si="2"/>
        <v>-4499991</v>
      </c>
      <c r="G38" s="72">
        <f t="shared" si="2"/>
        <v>4907337</v>
      </c>
      <c r="H38" s="72">
        <f t="shared" si="2"/>
        <v>9471818</v>
      </c>
      <c r="I38" s="72">
        <f t="shared" si="2"/>
        <v>9879164</v>
      </c>
      <c r="J38" s="72">
        <f t="shared" si="2"/>
        <v>-7296788</v>
      </c>
      <c r="K38" s="72">
        <f t="shared" si="2"/>
        <v>5575092</v>
      </c>
      <c r="L38" s="72">
        <f t="shared" si="2"/>
        <v>-3370839</v>
      </c>
      <c r="M38" s="72">
        <f t="shared" si="2"/>
        <v>-5092535</v>
      </c>
      <c r="N38" s="72">
        <f t="shared" si="2"/>
        <v>14569448</v>
      </c>
      <c r="O38" s="72">
        <f t="shared" si="2"/>
        <v>-1191586</v>
      </c>
      <c r="P38" s="72">
        <f t="shared" si="2"/>
        <v>16779080</v>
      </c>
      <c r="Q38" s="72">
        <f t="shared" si="2"/>
        <v>30156942</v>
      </c>
      <c r="R38" s="72">
        <f t="shared" si="2"/>
        <v>-6523492</v>
      </c>
      <c r="S38" s="72">
        <f t="shared" si="2"/>
        <v>0</v>
      </c>
      <c r="T38" s="72">
        <f t="shared" si="2"/>
        <v>0</v>
      </c>
      <c r="U38" s="72">
        <f t="shared" si="2"/>
        <v>-6523492</v>
      </c>
      <c r="V38" s="72">
        <f t="shared" si="2"/>
        <v>28420079</v>
      </c>
      <c r="W38" s="72">
        <f>IF(E22=E36,0,W22-W36)</f>
        <v>0</v>
      </c>
      <c r="X38" s="72">
        <f t="shared" si="2"/>
        <v>28420079</v>
      </c>
      <c r="Y38" s="177">
        <f>+IF(W38&lt;&gt;0,+(X38/W38)*100,0)</f>
        <v>0</v>
      </c>
      <c r="Z38" s="175">
        <f>+Z22-Z36</f>
        <v>0</v>
      </c>
    </row>
    <row r="39" spans="1:26" ht="13.5">
      <c r="A39" s="157" t="s">
        <v>45</v>
      </c>
      <c r="B39" s="161"/>
      <c r="C39" s="121">
        <v>26134922</v>
      </c>
      <c r="D39" s="122">
        <v>0</v>
      </c>
      <c r="E39" s="26">
        <v>0</v>
      </c>
      <c r="F39" s="26">
        <v>22352752</v>
      </c>
      <c r="G39" s="26">
        <v>0</v>
      </c>
      <c r="H39" s="26">
        <v>0</v>
      </c>
      <c r="I39" s="26">
        <v>22352752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22352752</v>
      </c>
      <c r="W39" s="26">
        <v>0</v>
      </c>
      <c r="X39" s="26">
        <v>22352752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47338333</v>
      </c>
      <c r="D42" s="183">
        <f t="shared" si="3"/>
        <v>0</v>
      </c>
      <c r="E42" s="54">
        <f t="shared" si="3"/>
        <v>0</v>
      </c>
      <c r="F42" s="54">
        <f t="shared" si="3"/>
        <v>17852761</v>
      </c>
      <c r="G42" s="54">
        <f t="shared" si="3"/>
        <v>4907337</v>
      </c>
      <c r="H42" s="54">
        <f t="shared" si="3"/>
        <v>9471818</v>
      </c>
      <c r="I42" s="54">
        <f t="shared" si="3"/>
        <v>32231916</v>
      </c>
      <c r="J42" s="54">
        <f t="shared" si="3"/>
        <v>-7296788</v>
      </c>
      <c r="K42" s="54">
        <f t="shared" si="3"/>
        <v>5575092</v>
      </c>
      <c r="L42" s="54">
        <f t="shared" si="3"/>
        <v>-3370839</v>
      </c>
      <c r="M42" s="54">
        <f t="shared" si="3"/>
        <v>-5092535</v>
      </c>
      <c r="N42" s="54">
        <f t="shared" si="3"/>
        <v>14569448</v>
      </c>
      <c r="O42" s="54">
        <f t="shared" si="3"/>
        <v>-1191586</v>
      </c>
      <c r="P42" s="54">
        <f t="shared" si="3"/>
        <v>16779080</v>
      </c>
      <c r="Q42" s="54">
        <f t="shared" si="3"/>
        <v>30156942</v>
      </c>
      <c r="R42" s="54">
        <f t="shared" si="3"/>
        <v>-6523492</v>
      </c>
      <c r="S42" s="54">
        <f t="shared" si="3"/>
        <v>0</v>
      </c>
      <c r="T42" s="54">
        <f t="shared" si="3"/>
        <v>0</v>
      </c>
      <c r="U42" s="54">
        <f t="shared" si="3"/>
        <v>-6523492</v>
      </c>
      <c r="V42" s="54">
        <f t="shared" si="3"/>
        <v>50772831</v>
      </c>
      <c r="W42" s="54">
        <f t="shared" si="3"/>
        <v>0</v>
      </c>
      <c r="X42" s="54">
        <f t="shared" si="3"/>
        <v>50772831</v>
      </c>
      <c r="Y42" s="184">
        <f>+IF(W42&lt;&gt;0,+(X42/W42)*100,0)</f>
        <v>0</v>
      </c>
      <c r="Z42" s="182">
        <f>SUM(Z38:Z41)</f>
        <v>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47338333</v>
      </c>
      <c r="D44" s="187">
        <f t="shared" si="4"/>
        <v>0</v>
      </c>
      <c r="E44" s="43">
        <f t="shared" si="4"/>
        <v>0</v>
      </c>
      <c r="F44" s="43">
        <f t="shared" si="4"/>
        <v>17852761</v>
      </c>
      <c r="G44" s="43">
        <f t="shared" si="4"/>
        <v>4907337</v>
      </c>
      <c r="H44" s="43">
        <f t="shared" si="4"/>
        <v>9471818</v>
      </c>
      <c r="I44" s="43">
        <f t="shared" si="4"/>
        <v>32231916</v>
      </c>
      <c r="J44" s="43">
        <f t="shared" si="4"/>
        <v>-7296788</v>
      </c>
      <c r="K44" s="43">
        <f t="shared" si="4"/>
        <v>5575092</v>
      </c>
      <c r="L44" s="43">
        <f t="shared" si="4"/>
        <v>-3370839</v>
      </c>
      <c r="M44" s="43">
        <f t="shared" si="4"/>
        <v>-5092535</v>
      </c>
      <c r="N44" s="43">
        <f t="shared" si="4"/>
        <v>14569448</v>
      </c>
      <c r="O44" s="43">
        <f t="shared" si="4"/>
        <v>-1191586</v>
      </c>
      <c r="P44" s="43">
        <f t="shared" si="4"/>
        <v>16779080</v>
      </c>
      <c r="Q44" s="43">
        <f t="shared" si="4"/>
        <v>30156942</v>
      </c>
      <c r="R44" s="43">
        <f t="shared" si="4"/>
        <v>-6523492</v>
      </c>
      <c r="S44" s="43">
        <f t="shared" si="4"/>
        <v>0</v>
      </c>
      <c r="T44" s="43">
        <f t="shared" si="4"/>
        <v>0</v>
      </c>
      <c r="U44" s="43">
        <f t="shared" si="4"/>
        <v>-6523492</v>
      </c>
      <c r="V44" s="43">
        <f t="shared" si="4"/>
        <v>50772831</v>
      </c>
      <c r="W44" s="43">
        <f t="shared" si="4"/>
        <v>0</v>
      </c>
      <c r="X44" s="43">
        <f t="shared" si="4"/>
        <v>50772831</v>
      </c>
      <c r="Y44" s="188">
        <f>+IF(W44&lt;&gt;0,+(X44/W44)*100,0)</f>
        <v>0</v>
      </c>
      <c r="Z44" s="186">
        <f>+Z42-Z43</f>
        <v>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47338333</v>
      </c>
      <c r="D46" s="183">
        <f t="shared" si="5"/>
        <v>0</v>
      </c>
      <c r="E46" s="54">
        <f t="shared" si="5"/>
        <v>0</v>
      </c>
      <c r="F46" s="54">
        <f t="shared" si="5"/>
        <v>17852761</v>
      </c>
      <c r="G46" s="54">
        <f t="shared" si="5"/>
        <v>4907337</v>
      </c>
      <c r="H46" s="54">
        <f t="shared" si="5"/>
        <v>9471818</v>
      </c>
      <c r="I46" s="54">
        <f t="shared" si="5"/>
        <v>32231916</v>
      </c>
      <c r="J46" s="54">
        <f t="shared" si="5"/>
        <v>-7296788</v>
      </c>
      <c r="K46" s="54">
        <f t="shared" si="5"/>
        <v>5575092</v>
      </c>
      <c r="L46" s="54">
        <f t="shared" si="5"/>
        <v>-3370839</v>
      </c>
      <c r="M46" s="54">
        <f t="shared" si="5"/>
        <v>-5092535</v>
      </c>
      <c r="N46" s="54">
        <f t="shared" si="5"/>
        <v>14569448</v>
      </c>
      <c r="O46" s="54">
        <f t="shared" si="5"/>
        <v>-1191586</v>
      </c>
      <c r="P46" s="54">
        <f t="shared" si="5"/>
        <v>16779080</v>
      </c>
      <c r="Q46" s="54">
        <f t="shared" si="5"/>
        <v>30156942</v>
      </c>
      <c r="R46" s="54">
        <f t="shared" si="5"/>
        <v>-6523492</v>
      </c>
      <c r="S46" s="54">
        <f t="shared" si="5"/>
        <v>0</v>
      </c>
      <c r="T46" s="54">
        <f t="shared" si="5"/>
        <v>0</v>
      </c>
      <c r="U46" s="54">
        <f t="shared" si="5"/>
        <v>-6523492</v>
      </c>
      <c r="V46" s="54">
        <f t="shared" si="5"/>
        <v>50772831</v>
      </c>
      <c r="W46" s="54">
        <f t="shared" si="5"/>
        <v>0</v>
      </c>
      <c r="X46" s="54">
        <f t="shared" si="5"/>
        <v>50772831</v>
      </c>
      <c r="Y46" s="184">
        <f>+IF(W46&lt;&gt;0,+(X46/W46)*100,0)</f>
        <v>0</v>
      </c>
      <c r="Z46" s="182">
        <f>SUM(Z44:Z45)</f>
        <v>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47338333</v>
      </c>
      <c r="D48" s="194">
        <f t="shared" si="6"/>
        <v>0</v>
      </c>
      <c r="E48" s="195">
        <f t="shared" si="6"/>
        <v>0</v>
      </c>
      <c r="F48" s="195">
        <f t="shared" si="6"/>
        <v>17852761</v>
      </c>
      <c r="G48" s="196">
        <f t="shared" si="6"/>
        <v>4907337</v>
      </c>
      <c r="H48" s="196">
        <f t="shared" si="6"/>
        <v>9471818</v>
      </c>
      <c r="I48" s="196">
        <f t="shared" si="6"/>
        <v>32231916</v>
      </c>
      <c r="J48" s="196">
        <f t="shared" si="6"/>
        <v>-7296788</v>
      </c>
      <c r="K48" s="196">
        <f t="shared" si="6"/>
        <v>5575092</v>
      </c>
      <c r="L48" s="195">
        <f t="shared" si="6"/>
        <v>-3370839</v>
      </c>
      <c r="M48" s="195">
        <f t="shared" si="6"/>
        <v>-5092535</v>
      </c>
      <c r="N48" s="196">
        <f t="shared" si="6"/>
        <v>14569448</v>
      </c>
      <c r="O48" s="196">
        <f t="shared" si="6"/>
        <v>-1191586</v>
      </c>
      <c r="P48" s="196">
        <f t="shared" si="6"/>
        <v>16779080</v>
      </c>
      <c r="Q48" s="196">
        <f t="shared" si="6"/>
        <v>30156942</v>
      </c>
      <c r="R48" s="196">
        <f t="shared" si="6"/>
        <v>-6523492</v>
      </c>
      <c r="S48" s="195">
        <f t="shared" si="6"/>
        <v>0</v>
      </c>
      <c r="T48" s="195">
        <f t="shared" si="6"/>
        <v>0</v>
      </c>
      <c r="U48" s="196">
        <f t="shared" si="6"/>
        <v>-6523492</v>
      </c>
      <c r="V48" s="196">
        <f t="shared" si="6"/>
        <v>50772831</v>
      </c>
      <c r="W48" s="196">
        <f t="shared" si="6"/>
        <v>0</v>
      </c>
      <c r="X48" s="196">
        <f t="shared" si="6"/>
        <v>50772831</v>
      </c>
      <c r="Y48" s="197">
        <f>+IF(W48&lt;&gt;0,+(X48/W48)*100,0)</f>
        <v>0</v>
      </c>
      <c r="Z48" s="198">
        <f>SUM(Z46:Z47)</f>
        <v>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34580000</v>
      </c>
      <c r="E5" s="66">
        <f t="shared" si="0"/>
        <v>34580000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34580000</v>
      </c>
      <c r="X5" s="66">
        <f t="shared" si="0"/>
        <v>-34580000</v>
      </c>
      <c r="Y5" s="103">
        <f>+IF(W5&lt;&gt;0,+(X5/W5)*100,0)</f>
        <v>-100</v>
      </c>
      <c r="Z5" s="119">
        <f>SUM(Z6:Z8)</f>
        <v>34580000</v>
      </c>
    </row>
    <row r="6" spans="1:26" ht="13.5">
      <c r="A6" s="104" t="s">
        <v>74</v>
      </c>
      <c r="B6" s="102"/>
      <c r="C6" s="121"/>
      <c r="D6" s="122">
        <v>34580000</v>
      </c>
      <c r="E6" s="26">
        <v>34580000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34580000</v>
      </c>
      <c r="X6" s="26">
        <v>-34580000</v>
      </c>
      <c r="Y6" s="106">
        <v>-100</v>
      </c>
      <c r="Z6" s="28">
        <v>34580000</v>
      </c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810002</v>
      </c>
      <c r="I15" s="66">
        <f t="shared" si="2"/>
        <v>810002</v>
      </c>
      <c r="J15" s="66">
        <f t="shared" si="2"/>
        <v>671524</v>
      </c>
      <c r="K15" s="66">
        <f t="shared" si="2"/>
        <v>443860</v>
      </c>
      <c r="L15" s="66">
        <f t="shared" si="2"/>
        <v>3121531</v>
      </c>
      <c r="M15" s="66">
        <f t="shared" si="2"/>
        <v>4236915</v>
      </c>
      <c r="N15" s="66">
        <f t="shared" si="2"/>
        <v>57424</v>
      </c>
      <c r="O15" s="66">
        <f t="shared" si="2"/>
        <v>13467</v>
      </c>
      <c r="P15" s="66">
        <f t="shared" si="2"/>
        <v>0</v>
      </c>
      <c r="Q15" s="66">
        <f t="shared" si="2"/>
        <v>70891</v>
      </c>
      <c r="R15" s="66">
        <f t="shared" si="2"/>
        <v>514115</v>
      </c>
      <c r="S15" s="66">
        <f t="shared" si="2"/>
        <v>34886</v>
      </c>
      <c r="T15" s="66">
        <f t="shared" si="2"/>
        <v>0</v>
      </c>
      <c r="U15" s="66">
        <f t="shared" si="2"/>
        <v>549001</v>
      </c>
      <c r="V15" s="66">
        <f t="shared" si="2"/>
        <v>5666809</v>
      </c>
      <c r="W15" s="66">
        <f t="shared" si="2"/>
        <v>0</v>
      </c>
      <c r="X15" s="66">
        <f t="shared" si="2"/>
        <v>5666809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>
        <v>11430</v>
      </c>
      <c r="I16" s="26">
        <v>11430</v>
      </c>
      <c r="J16" s="26"/>
      <c r="K16" s="26"/>
      <c r="L16" s="26"/>
      <c r="M16" s="26"/>
      <c r="N16" s="26"/>
      <c r="O16" s="26">
        <v>13467</v>
      </c>
      <c r="P16" s="26"/>
      <c r="Q16" s="26">
        <v>13467</v>
      </c>
      <c r="R16" s="26"/>
      <c r="S16" s="26">
        <v>34886</v>
      </c>
      <c r="T16" s="26"/>
      <c r="U16" s="26">
        <v>34886</v>
      </c>
      <c r="V16" s="26">
        <v>59783</v>
      </c>
      <c r="W16" s="26"/>
      <c r="X16" s="26">
        <v>59783</v>
      </c>
      <c r="Y16" s="106"/>
      <c r="Z16" s="28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>
        <v>798572</v>
      </c>
      <c r="I17" s="26">
        <v>798572</v>
      </c>
      <c r="J17" s="26">
        <v>671524</v>
      </c>
      <c r="K17" s="26">
        <v>443860</v>
      </c>
      <c r="L17" s="26">
        <v>3121531</v>
      </c>
      <c r="M17" s="26">
        <v>4236915</v>
      </c>
      <c r="N17" s="26">
        <v>57424</v>
      </c>
      <c r="O17" s="26"/>
      <c r="P17" s="26"/>
      <c r="Q17" s="26">
        <v>57424</v>
      </c>
      <c r="R17" s="26">
        <v>514115</v>
      </c>
      <c r="S17" s="26"/>
      <c r="T17" s="26"/>
      <c r="U17" s="26">
        <v>514115</v>
      </c>
      <c r="V17" s="26">
        <v>5607026</v>
      </c>
      <c r="W17" s="26"/>
      <c r="X17" s="26">
        <v>5607026</v>
      </c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1783762</v>
      </c>
      <c r="H19" s="66">
        <f t="shared" si="3"/>
        <v>-482482</v>
      </c>
      <c r="I19" s="66">
        <f t="shared" si="3"/>
        <v>1301280</v>
      </c>
      <c r="J19" s="66">
        <f t="shared" si="3"/>
        <v>976632</v>
      </c>
      <c r="K19" s="66">
        <f t="shared" si="3"/>
        <v>4929920</v>
      </c>
      <c r="L19" s="66">
        <f t="shared" si="3"/>
        <v>3445594</v>
      </c>
      <c r="M19" s="66">
        <f t="shared" si="3"/>
        <v>9352146</v>
      </c>
      <c r="N19" s="66">
        <f t="shared" si="3"/>
        <v>3571506</v>
      </c>
      <c r="O19" s="66">
        <f t="shared" si="3"/>
        <v>477840</v>
      </c>
      <c r="P19" s="66">
        <f t="shared" si="3"/>
        <v>0</v>
      </c>
      <c r="Q19" s="66">
        <f t="shared" si="3"/>
        <v>4049346</v>
      </c>
      <c r="R19" s="66">
        <f t="shared" si="3"/>
        <v>0</v>
      </c>
      <c r="S19" s="66">
        <f t="shared" si="3"/>
        <v>2913497</v>
      </c>
      <c r="T19" s="66">
        <f t="shared" si="3"/>
        <v>0</v>
      </c>
      <c r="U19" s="66">
        <f t="shared" si="3"/>
        <v>2913497</v>
      </c>
      <c r="V19" s="66">
        <f t="shared" si="3"/>
        <v>17616269</v>
      </c>
      <c r="W19" s="66">
        <f t="shared" si="3"/>
        <v>0</v>
      </c>
      <c r="X19" s="66">
        <f t="shared" si="3"/>
        <v>17616269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>
        <v>260000</v>
      </c>
      <c r="M20" s="26">
        <v>260000</v>
      </c>
      <c r="N20" s="26"/>
      <c r="O20" s="26"/>
      <c r="P20" s="26"/>
      <c r="Q20" s="26"/>
      <c r="R20" s="26"/>
      <c r="S20" s="26"/>
      <c r="T20" s="26"/>
      <c r="U20" s="26"/>
      <c r="V20" s="26">
        <v>260000</v>
      </c>
      <c r="W20" s="26"/>
      <c r="X20" s="26">
        <v>260000</v>
      </c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>
        <v>1783762</v>
      </c>
      <c r="H21" s="26">
        <v>-1445509</v>
      </c>
      <c r="I21" s="26">
        <v>338253</v>
      </c>
      <c r="J21" s="26">
        <v>287057</v>
      </c>
      <c r="K21" s="26">
        <v>4929920</v>
      </c>
      <c r="L21" s="26">
        <v>3185594</v>
      </c>
      <c r="M21" s="26">
        <v>8402571</v>
      </c>
      <c r="N21" s="26">
        <v>3571506</v>
      </c>
      <c r="O21" s="26">
        <v>477840</v>
      </c>
      <c r="P21" s="26"/>
      <c r="Q21" s="26">
        <v>4049346</v>
      </c>
      <c r="R21" s="26"/>
      <c r="S21" s="26">
        <v>2913497</v>
      </c>
      <c r="T21" s="26"/>
      <c r="U21" s="26">
        <v>2913497</v>
      </c>
      <c r="V21" s="26">
        <v>15703667</v>
      </c>
      <c r="W21" s="26"/>
      <c r="X21" s="26">
        <v>15703667</v>
      </c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>
        <v>963027</v>
      </c>
      <c r="I22" s="125">
        <v>963027</v>
      </c>
      <c r="J22" s="125">
        <v>689575</v>
      </c>
      <c r="K22" s="125"/>
      <c r="L22" s="125"/>
      <c r="M22" s="125">
        <v>689575</v>
      </c>
      <c r="N22" s="125"/>
      <c r="O22" s="125"/>
      <c r="P22" s="125"/>
      <c r="Q22" s="125"/>
      <c r="R22" s="125"/>
      <c r="S22" s="125"/>
      <c r="T22" s="125"/>
      <c r="U22" s="125"/>
      <c r="V22" s="125">
        <v>1652602</v>
      </c>
      <c r="W22" s="125"/>
      <c r="X22" s="125">
        <v>1652602</v>
      </c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34580000</v>
      </c>
      <c r="E25" s="195">
        <f t="shared" si="4"/>
        <v>34580000</v>
      </c>
      <c r="F25" s="195">
        <f t="shared" si="4"/>
        <v>0</v>
      </c>
      <c r="G25" s="195">
        <f t="shared" si="4"/>
        <v>1783762</v>
      </c>
      <c r="H25" s="195">
        <f t="shared" si="4"/>
        <v>327520</v>
      </c>
      <c r="I25" s="195">
        <f t="shared" si="4"/>
        <v>2111282</v>
      </c>
      <c r="J25" s="195">
        <f t="shared" si="4"/>
        <v>1648156</v>
      </c>
      <c r="K25" s="195">
        <f t="shared" si="4"/>
        <v>5373780</v>
      </c>
      <c r="L25" s="195">
        <f t="shared" si="4"/>
        <v>6567125</v>
      </c>
      <c r="M25" s="195">
        <f t="shared" si="4"/>
        <v>13589061</v>
      </c>
      <c r="N25" s="195">
        <f t="shared" si="4"/>
        <v>3628930</v>
      </c>
      <c r="O25" s="195">
        <f t="shared" si="4"/>
        <v>491307</v>
      </c>
      <c r="P25" s="195">
        <f t="shared" si="4"/>
        <v>0</v>
      </c>
      <c r="Q25" s="195">
        <f t="shared" si="4"/>
        <v>4120237</v>
      </c>
      <c r="R25" s="195">
        <f t="shared" si="4"/>
        <v>514115</v>
      </c>
      <c r="S25" s="195">
        <f t="shared" si="4"/>
        <v>2948383</v>
      </c>
      <c r="T25" s="195">
        <f t="shared" si="4"/>
        <v>0</v>
      </c>
      <c r="U25" s="195">
        <f t="shared" si="4"/>
        <v>3462498</v>
      </c>
      <c r="V25" s="195">
        <f t="shared" si="4"/>
        <v>23283078</v>
      </c>
      <c r="W25" s="195">
        <f t="shared" si="4"/>
        <v>34580000</v>
      </c>
      <c r="X25" s="195">
        <f t="shared" si="4"/>
        <v>-11296922</v>
      </c>
      <c r="Y25" s="207">
        <f>+IF(W25&lt;&gt;0,+(X25/W25)*100,0)</f>
        <v>-32.66894736842105</v>
      </c>
      <c r="Z25" s="208">
        <f>+Z5+Z9+Z15+Z19+Z24</f>
        <v>34580000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70881000</v>
      </c>
      <c r="E28" s="26">
        <v>70881000</v>
      </c>
      <c r="F28" s="26"/>
      <c r="G28" s="26">
        <v>1783762</v>
      </c>
      <c r="H28" s="26">
        <v>6732622</v>
      </c>
      <c r="I28" s="26">
        <v>8516384</v>
      </c>
      <c r="J28" s="26">
        <v>1820553</v>
      </c>
      <c r="K28" s="26">
        <v>5373779</v>
      </c>
      <c r="L28" s="26">
        <v>6307125</v>
      </c>
      <c r="M28" s="26">
        <v>13501457</v>
      </c>
      <c r="N28" s="26">
        <v>3924686</v>
      </c>
      <c r="O28" s="26">
        <v>477840</v>
      </c>
      <c r="P28" s="26"/>
      <c r="Q28" s="26">
        <v>4402526</v>
      </c>
      <c r="R28" s="26">
        <v>514115</v>
      </c>
      <c r="S28" s="26">
        <v>2913497</v>
      </c>
      <c r="T28" s="26"/>
      <c r="U28" s="26">
        <v>3427612</v>
      </c>
      <c r="V28" s="26">
        <v>29847979</v>
      </c>
      <c r="W28" s="26">
        <v>70881000</v>
      </c>
      <c r="X28" s="26">
        <v>-41033021</v>
      </c>
      <c r="Y28" s="106">
        <v>-57.89</v>
      </c>
      <c r="Z28" s="121">
        <v>70881000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70881000</v>
      </c>
      <c r="E32" s="43">
        <f t="shared" si="5"/>
        <v>70881000</v>
      </c>
      <c r="F32" s="43">
        <f t="shared" si="5"/>
        <v>0</v>
      </c>
      <c r="G32" s="43">
        <f t="shared" si="5"/>
        <v>1783762</v>
      </c>
      <c r="H32" s="43">
        <f t="shared" si="5"/>
        <v>6732622</v>
      </c>
      <c r="I32" s="43">
        <f t="shared" si="5"/>
        <v>8516384</v>
      </c>
      <c r="J32" s="43">
        <f t="shared" si="5"/>
        <v>1820553</v>
      </c>
      <c r="K32" s="43">
        <f t="shared" si="5"/>
        <v>5373779</v>
      </c>
      <c r="L32" s="43">
        <f t="shared" si="5"/>
        <v>6307125</v>
      </c>
      <c r="M32" s="43">
        <f t="shared" si="5"/>
        <v>13501457</v>
      </c>
      <c r="N32" s="43">
        <f t="shared" si="5"/>
        <v>3924686</v>
      </c>
      <c r="O32" s="43">
        <f t="shared" si="5"/>
        <v>477840</v>
      </c>
      <c r="P32" s="43">
        <f t="shared" si="5"/>
        <v>0</v>
      </c>
      <c r="Q32" s="43">
        <f t="shared" si="5"/>
        <v>4402526</v>
      </c>
      <c r="R32" s="43">
        <f t="shared" si="5"/>
        <v>514115</v>
      </c>
      <c r="S32" s="43">
        <f t="shared" si="5"/>
        <v>2913497</v>
      </c>
      <c r="T32" s="43">
        <f t="shared" si="5"/>
        <v>0</v>
      </c>
      <c r="U32" s="43">
        <f t="shared" si="5"/>
        <v>3427612</v>
      </c>
      <c r="V32" s="43">
        <f t="shared" si="5"/>
        <v>29847979</v>
      </c>
      <c r="W32" s="43">
        <f t="shared" si="5"/>
        <v>70881000</v>
      </c>
      <c r="X32" s="43">
        <f t="shared" si="5"/>
        <v>-41033021</v>
      </c>
      <c r="Y32" s="188">
        <f>+IF(W32&lt;&gt;0,+(X32/W32)*100,0)</f>
        <v>-57.89001424923463</v>
      </c>
      <c r="Z32" s="45">
        <f>SUM(Z28:Z31)</f>
        <v>70881000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>
        <v>46464</v>
      </c>
      <c r="P33" s="26"/>
      <c r="Q33" s="26">
        <v>46464</v>
      </c>
      <c r="R33" s="26"/>
      <c r="S33" s="26">
        <v>1150</v>
      </c>
      <c r="T33" s="26"/>
      <c r="U33" s="26">
        <v>1150</v>
      </c>
      <c r="V33" s="26">
        <v>47614</v>
      </c>
      <c r="W33" s="26"/>
      <c r="X33" s="26">
        <v>47614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>
        <v>11430</v>
      </c>
      <c r="I35" s="26">
        <v>11430</v>
      </c>
      <c r="J35" s="26"/>
      <c r="K35" s="26"/>
      <c r="L35" s="26"/>
      <c r="M35" s="26"/>
      <c r="N35" s="26"/>
      <c r="O35" s="26">
        <v>13467</v>
      </c>
      <c r="P35" s="26"/>
      <c r="Q35" s="26">
        <v>13467</v>
      </c>
      <c r="R35" s="26"/>
      <c r="S35" s="26">
        <v>34886</v>
      </c>
      <c r="T35" s="26"/>
      <c r="U35" s="26">
        <v>34886</v>
      </c>
      <c r="V35" s="26">
        <v>59783</v>
      </c>
      <c r="W35" s="26"/>
      <c r="X35" s="26">
        <v>59783</v>
      </c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70881000</v>
      </c>
      <c r="E36" s="196">
        <f t="shared" si="6"/>
        <v>70881000</v>
      </c>
      <c r="F36" s="196">
        <f t="shared" si="6"/>
        <v>0</v>
      </c>
      <c r="G36" s="196">
        <f t="shared" si="6"/>
        <v>1783762</v>
      </c>
      <c r="H36" s="196">
        <f t="shared" si="6"/>
        <v>6744052</v>
      </c>
      <c r="I36" s="196">
        <f t="shared" si="6"/>
        <v>8527814</v>
      </c>
      <c r="J36" s="196">
        <f t="shared" si="6"/>
        <v>1820553</v>
      </c>
      <c r="K36" s="196">
        <f t="shared" si="6"/>
        <v>5373779</v>
      </c>
      <c r="L36" s="196">
        <f t="shared" si="6"/>
        <v>6307125</v>
      </c>
      <c r="M36" s="196">
        <f t="shared" si="6"/>
        <v>13501457</v>
      </c>
      <c r="N36" s="196">
        <f t="shared" si="6"/>
        <v>3924686</v>
      </c>
      <c r="O36" s="196">
        <f t="shared" si="6"/>
        <v>537771</v>
      </c>
      <c r="P36" s="196">
        <f t="shared" si="6"/>
        <v>0</v>
      </c>
      <c r="Q36" s="196">
        <f t="shared" si="6"/>
        <v>4462457</v>
      </c>
      <c r="R36" s="196">
        <f t="shared" si="6"/>
        <v>514115</v>
      </c>
      <c r="S36" s="196">
        <f t="shared" si="6"/>
        <v>2949533</v>
      </c>
      <c r="T36" s="196">
        <f t="shared" si="6"/>
        <v>0</v>
      </c>
      <c r="U36" s="196">
        <f t="shared" si="6"/>
        <v>3463648</v>
      </c>
      <c r="V36" s="196">
        <f t="shared" si="6"/>
        <v>29955376</v>
      </c>
      <c r="W36" s="196">
        <f t="shared" si="6"/>
        <v>70881000</v>
      </c>
      <c r="X36" s="196">
        <f t="shared" si="6"/>
        <v>-40925624</v>
      </c>
      <c r="Y36" s="197">
        <f>+IF(W36&lt;&gt;0,+(X36/W36)*100,0)</f>
        <v>-57.73849691736854</v>
      </c>
      <c r="Z36" s="215">
        <f>SUM(Z32:Z35)</f>
        <v>70881000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17393743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225" t="s">
        <v>146</v>
      </c>
      <c r="B7" s="158" t="s">
        <v>71</v>
      </c>
      <c r="C7" s="121"/>
      <c r="D7" s="25">
        <v>17077000</v>
      </c>
      <c r="E7" s="26">
        <v>17077000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17077000</v>
      </c>
      <c r="X7" s="26">
        <v>-17077000</v>
      </c>
      <c r="Y7" s="106">
        <v>-100</v>
      </c>
      <c r="Z7" s="28">
        <v>17077000</v>
      </c>
    </row>
    <row r="8" spans="1:26" ht="13.5">
      <c r="A8" s="225" t="s">
        <v>147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148</v>
      </c>
      <c r="B9" s="158"/>
      <c r="C9" s="121">
        <v>90673234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853520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108920497</v>
      </c>
      <c r="D12" s="38">
        <f t="shared" si="0"/>
        <v>17077000</v>
      </c>
      <c r="E12" s="39">
        <f t="shared" si="0"/>
        <v>17077000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17077000</v>
      </c>
      <c r="X12" s="39">
        <f t="shared" si="0"/>
        <v>-17077000</v>
      </c>
      <c r="Y12" s="140">
        <f>+IF(W12&lt;&gt;0,+(X12/W12)*100,0)</f>
        <v>-100</v>
      </c>
      <c r="Z12" s="40">
        <f>SUM(Z6:Z11)</f>
        <v>17077000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>
        <v>1000000</v>
      </c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>
        <v>1308186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132846853</v>
      </c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11833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135166872</v>
      </c>
      <c r="D24" s="42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0</v>
      </c>
      <c r="H24" s="43">
        <f t="shared" si="1"/>
        <v>0</v>
      </c>
      <c r="I24" s="43">
        <f t="shared" si="1"/>
        <v>0</v>
      </c>
      <c r="J24" s="43">
        <f t="shared" si="1"/>
        <v>0</v>
      </c>
      <c r="K24" s="43">
        <f t="shared" si="1"/>
        <v>0</v>
      </c>
      <c r="L24" s="43">
        <f t="shared" si="1"/>
        <v>0</v>
      </c>
      <c r="M24" s="43">
        <f t="shared" si="1"/>
        <v>0</v>
      </c>
      <c r="N24" s="43">
        <f t="shared" si="1"/>
        <v>0</v>
      </c>
      <c r="O24" s="43">
        <f t="shared" si="1"/>
        <v>0</v>
      </c>
      <c r="P24" s="43">
        <f t="shared" si="1"/>
        <v>0</v>
      </c>
      <c r="Q24" s="43">
        <f t="shared" si="1"/>
        <v>0</v>
      </c>
      <c r="R24" s="43">
        <f t="shared" si="1"/>
        <v>0</v>
      </c>
      <c r="S24" s="43">
        <f t="shared" si="1"/>
        <v>0</v>
      </c>
      <c r="T24" s="43">
        <f t="shared" si="1"/>
        <v>0</v>
      </c>
      <c r="U24" s="43">
        <f t="shared" si="1"/>
        <v>0</v>
      </c>
      <c r="V24" s="43">
        <f t="shared" si="1"/>
        <v>0</v>
      </c>
      <c r="W24" s="43">
        <f t="shared" si="1"/>
        <v>0</v>
      </c>
      <c r="X24" s="43">
        <f t="shared" si="1"/>
        <v>0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244087369</v>
      </c>
      <c r="D25" s="38">
        <f t="shared" si="2"/>
        <v>17077000</v>
      </c>
      <c r="E25" s="39">
        <f t="shared" si="2"/>
        <v>17077000</v>
      </c>
      <c r="F25" s="39">
        <f t="shared" si="2"/>
        <v>0</v>
      </c>
      <c r="G25" s="39">
        <f t="shared" si="2"/>
        <v>0</v>
      </c>
      <c r="H25" s="39">
        <f t="shared" si="2"/>
        <v>0</v>
      </c>
      <c r="I25" s="39">
        <f t="shared" si="2"/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  <c r="N25" s="39">
        <f t="shared" si="2"/>
        <v>0</v>
      </c>
      <c r="O25" s="39">
        <f t="shared" si="2"/>
        <v>0</v>
      </c>
      <c r="P25" s="39">
        <f t="shared" si="2"/>
        <v>0</v>
      </c>
      <c r="Q25" s="39">
        <f t="shared" si="2"/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39">
        <f t="shared" si="2"/>
        <v>0</v>
      </c>
      <c r="V25" s="39">
        <f t="shared" si="2"/>
        <v>0</v>
      </c>
      <c r="W25" s="39">
        <f t="shared" si="2"/>
        <v>17077000</v>
      </c>
      <c r="X25" s="39">
        <f t="shared" si="2"/>
        <v>-17077000</v>
      </c>
      <c r="Y25" s="140">
        <f>+IF(W25&lt;&gt;0,+(X25/W25)*100,0)</f>
        <v>-100</v>
      </c>
      <c r="Z25" s="40">
        <f>+Z12+Z24</f>
        <v>17077000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41884868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1462614</v>
      </c>
      <c r="D30" s="25">
        <v>94000</v>
      </c>
      <c r="E30" s="26">
        <v>94000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>
        <v>94000</v>
      </c>
      <c r="X30" s="26">
        <v>-94000</v>
      </c>
      <c r="Y30" s="106">
        <v>-100</v>
      </c>
      <c r="Z30" s="28">
        <v>94000</v>
      </c>
    </row>
    <row r="31" spans="1:26" ht="13.5">
      <c r="A31" s="225" t="s">
        <v>165</v>
      </c>
      <c r="B31" s="158"/>
      <c r="C31" s="121">
        <v>1626234</v>
      </c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32787177</v>
      </c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167</v>
      </c>
      <c r="B33" s="158"/>
      <c r="C33" s="121">
        <v>3824366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81585259</v>
      </c>
      <c r="D34" s="38">
        <f t="shared" si="3"/>
        <v>94000</v>
      </c>
      <c r="E34" s="39">
        <f t="shared" si="3"/>
        <v>94000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  <c r="O34" s="39">
        <f t="shared" si="3"/>
        <v>0</v>
      </c>
      <c r="P34" s="39">
        <f t="shared" si="3"/>
        <v>0</v>
      </c>
      <c r="Q34" s="39">
        <f t="shared" si="3"/>
        <v>0</v>
      </c>
      <c r="R34" s="39">
        <f t="shared" si="3"/>
        <v>0</v>
      </c>
      <c r="S34" s="39">
        <f t="shared" si="3"/>
        <v>0</v>
      </c>
      <c r="T34" s="39">
        <f t="shared" si="3"/>
        <v>0</v>
      </c>
      <c r="U34" s="39">
        <f t="shared" si="3"/>
        <v>0</v>
      </c>
      <c r="V34" s="39">
        <f t="shared" si="3"/>
        <v>0</v>
      </c>
      <c r="W34" s="39">
        <f t="shared" si="3"/>
        <v>94000</v>
      </c>
      <c r="X34" s="39">
        <f t="shared" si="3"/>
        <v>-94000</v>
      </c>
      <c r="Y34" s="140">
        <f>+IF(W34&lt;&gt;0,+(X34/W34)*100,0)</f>
        <v>-100</v>
      </c>
      <c r="Z34" s="40">
        <f>SUM(Z29:Z33)</f>
        <v>94000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1373201</v>
      </c>
      <c r="D37" s="25">
        <v>1014000</v>
      </c>
      <c r="E37" s="26">
        <v>1014000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>
        <v>1014000</v>
      </c>
      <c r="X37" s="26">
        <v>-1014000</v>
      </c>
      <c r="Y37" s="106">
        <v>-100</v>
      </c>
      <c r="Z37" s="28">
        <v>1014000</v>
      </c>
    </row>
    <row r="38" spans="1:26" ht="13.5">
      <c r="A38" s="225" t="s">
        <v>167</v>
      </c>
      <c r="B38" s="158"/>
      <c r="C38" s="121">
        <v>8337740</v>
      </c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9710941</v>
      </c>
      <c r="D39" s="42">
        <f t="shared" si="4"/>
        <v>1014000</v>
      </c>
      <c r="E39" s="43">
        <f t="shared" si="4"/>
        <v>1014000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1014000</v>
      </c>
      <c r="X39" s="43">
        <f t="shared" si="4"/>
        <v>-1014000</v>
      </c>
      <c r="Y39" s="188">
        <f>+IF(W39&lt;&gt;0,+(X39/W39)*100,0)</f>
        <v>-100</v>
      </c>
      <c r="Z39" s="45">
        <f>SUM(Z37:Z38)</f>
        <v>1014000</v>
      </c>
    </row>
    <row r="40" spans="1:26" ht="13.5">
      <c r="A40" s="226" t="s">
        <v>169</v>
      </c>
      <c r="B40" s="227"/>
      <c r="C40" s="138">
        <f aca="true" t="shared" si="5" ref="C40:X40">+C34+C39</f>
        <v>91296200</v>
      </c>
      <c r="D40" s="38">
        <f t="shared" si="5"/>
        <v>1108000</v>
      </c>
      <c r="E40" s="39">
        <f t="shared" si="5"/>
        <v>1108000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0</v>
      </c>
      <c r="O40" s="39">
        <f t="shared" si="5"/>
        <v>0</v>
      </c>
      <c r="P40" s="39">
        <f t="shared" si="5"/>
        <v>0</v>
      </c>
      <c r="Q40" s="39">
        <f t="shared" si="5"/>
        <v>0</v>
      </c>
      <c r="R40" s="39">
        <f t="shared" si="5"/>
        <v>0</v>
      </c>
      <c r="S40" s="39">
        <f t="shared" si="5"/>
        <v>0</v>
      </c>
      <c r="T40" s="39">
        <f t="shared" si="5"/>
        <v>0</v>
      </c>
      <c r="U40" s="39">
        <f t="shared" si="5"/>
        <v>0</v>
      </c>
      <c r="V40" s="39">
        <f t="shared" si="5"/>
        <v>0</v>
      </c>
      <c r="W40" s="39">
        <f t="shared" si="5"/>
        <v>1108000</v>
      </c>
      <c r="X40" s="39">
        <f t="shared" si="5"/>
        <v>-1108000</v>
      </c>
      <c r="Y40" s="140">
        <f>+IF(W40&lt;&gt;0,+(X40/W40)*100,0)</f>
        <v>-100</v>
      </c>
      <c r="Z40" s="40">
        <f>+Z34+Z39</f>
        <v>1108000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152791169</v>
      </c>
      <c r="D42" s="234">
        <f t="shared" si="6"/>
        <v>15969000</v>
      </c>
      <c r="E42" s="235">
        <f t="shared" si="6"/>
        <v>15969000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0</v>
      </c>
      <c r="S42" s="235">
        <f t="shared" si="6"/>
        <v>0</v>
      </c>
      <c r="T42" s="235">
        <f t="shared" si="6"/>
        <v>0</v>
      </c>
      <c r="U42" s="235">
        <f t="shared" si="6"/>
        <v>0</v>
      </c>
      <c r="V42" s="235">
        <f t="shared" si="6"/>
        <v>0</v>
      </c>
      <c r="W42" s="235">
        <f t="shared" si="6"/>
        <v>15969000</v>
      </c>
      <c r="X42" s="235">
        <f t="shared" si="6"/>
        <v>-15969000</v>
      </c>
      <c r="Y42" s="236">
        <f>+IF(W42&lt;&gt;0,+(X42/W42)*100,0)</f>
        <v>-100</v>
      </c>
      <c r="Z42" s="237">
        <f>+Z25-Z40</f>
        <v>15969000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152791169</v>
      </c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05"/>
      <c r="Z45" s="28"/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152791169</v>
      </c>
      <c r="D48" s="240">
        <f t="shared" si="7"/>
        <v>0</v>
      </c>
      <c r="E48" s="195">
        <f t="shared" si="7"/>
        <v>0</v>
      </c>
      <c r="F48" s="195">
        <f t="shared" si="7"/>
        <v>0</v>
      </c>
      <c r="G48" s="195">
        <f t="shared" si="7"/>
        <v>0</v>
      </c>
      <c r="H48" s="195">
        <f t="shared" si="7"/>
        <v>0</v>
      </c>
      <c r="I48" s="195">
        <f t="shared" si="7"/>
        <v>0</v>
      </c>
      <c r="J48" s="195">
        <f t="shared" si="7"/>
        <v>0</v>
      </c>
      <c r="K48" s="195">
        <f t="shared" si="7"/>
        <v>0</v>
      </c>
      <c r="L48" s="195">
        <f t="shared" si="7"/>
        <v>0</v>
      </c>
      <c r="M48" s="195">
        <f t="shared" si="7"/>
        <v>0</v>
      </c>
      <c r="N48" s="195">
        <f t="shared" si="7"/>
        <v>0</v>
      </c>
      <c r="O48" s="195">
        <f t="shared" si="7"/>
        <v>0</v>
      </c>
      <c r="P48" s="195">
        <f t="shared" si="7"/>
        <v>0</v>
      </c>
      <c r="Q48" s="195">
        <f t="shared" si="7"/>
        <v>0</v>
      </c>
      <c r="R48" s="195">
        <f t="shared" si="7"/>
        <v>0</v>
      </c>
      <c r="S48" s="195">
        <f t="shared" si="7"/>
        <v>0</v>
      </c>
      <c r="T48" s="195">
        <f t="shared" si="7"/>
        <v>0</v>
      </c>
      <c r="U48" s="195">
        <f t="shared" si="7"/>
        <v>0</v>
      </c>
      <c r="V48" s="195">
        <f t="shared" si="7"/>
        <v>0</v>
      </c>
      <c r="W48" s="195">
        <f t="shared" si="7"/>
        <v>0</v>
      </c>
      <c r="X48" s="195">
        <f t="shared" si="7"/>
        <v>0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/>
      <c r="D6" s="25">
        <v>142880000</v>
      </c>
      <c r="E6" s="26">
        <v>142880000</v>
      </c>
      <c r="F6" s="26">
        <v>1161351</v>
      </c>
      <c r="G6" s="26">
        <v>6560063</v>
      </c>
      <c r="H6" s="26">
        <v>3255034</v>
      </c>
      <c r="I6" s="26">
        <v>10976448</v>
      </c>
      <c r="J6" s="26">
        <v>915700</v>
      </c>
      <c r="K6" s="26">
        <v>11862167</v>
      </c>
      <c r="L6" s="26">
        <v>5801783</v>
      </c>
      <c r="M6" s="26">
        <v>18579650</v>
      </c>
      <c r="N6" s="26">
        <v>20204063</v>
      </c>
      <c r="O6" s="26">
        <v>6155498</v>
      </c>
      <c r="P6" s="26">
        <v>6670969</v>
      </c>
      <c r="Q6" s="26">
        <v>33030530</v>
      </c>
      <c r="R6" s="26">
        <v>6860084</v>
      </c>
      <c r="S6" s="26">
        <v>10547757</v>
      </c>
      <c r="T6" s="26">
        <v>10547759</v>
      </c>
      <c r="U6" s="26">
        <v>27955600</v>
      </c>
      <c r="V6" s="26">
        <v>90542228</v>
      </c>
      <c r="W6" s="26">
        <v>142880000</v>
      </c>
      <c r="X6" s="26">
        <v>-52337772</v>
      </c>
      <c r="Y6" s="106">
        <v>-36.63</v>
      </c>
      <c r="Z6" s="28">
        <v>142880000</v>
      </c>
    </row>
    <row r="7" spans="1:26" ht="13.5">
      <c r="A7" s="225" t="s">
        <v>180</v>
      </c>
      <c r="B7" s="158" t="s">
        <v>71</v>
      </c>
      <c r="C7" s="121"/>
      <c r="D7" s="25"/>
      <c r="E7" s="26"/>
      <c r="F7" s="26">
        <v>22352752</v>
      </c>
      <c r="G7" s="26">
        <v>5750000</v>
      </c>
      <c r="H7" s="26"/>
      <c r="I7" s="26">
        <v>28102752</v>
      </c>
      <c r="J7" s="26">
        <v>5291000</v>
      </c>
      <c r="K7" s="26">
        <v>26458</v>
      </c>
      <c r="L7" s="26">
        <v>1658503</v>
      </c>
      <c r="M7" s="26">
        <v>6975961</v>
      </c>
      <c r="N7" s="26">
        <v>17077631</v>
      </c>
      <c r="O7" s="26"/>
      <c r="P7" s="26">
        <v>12702437</v>
      </c>
      <c r="Q7" s="26">
        <v>29780068</v>
      </c>
      <c r="R7" s="26"/>
      <c r="S7" s="26">
        <v>4314343</v>
      </c>
      <c r="T7" s="26">
        <v>4314344</v>
      </c>
      <c r="U7" s="26">
        <v>8628687</v>
      </c>
      <c r="V7" s="26">
        <v>73487468</v>
      </c>
      <c r="W7" s="26"/>
      <c r="X7" s="26">
        <v>73487468</v>
      </c>
      <c r="Y7" s="106"/>
      <c r="Z7" s="28"/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/>
      <c r="D12" s="25">
        <v>-142878000</v>
      </c>
      <c r="E12" s="26">
        <v>-142878000</v>
      </c>
      <c r="F12" s="26">
        <v>-2842063</v>
      </c>
      <c r="G12" s="26">
        <v>-2866919</v>
      </c>
      <c r="H12" s="26">
        <v>-2901565</v>
      </c>
      <c r="I12" s="26">
        <v>-8610547</v>
      </c>
      <c r="J12" s="26">
        <v>-5927254</v>
      </c>
      <c r="K12" s="26">
        <v>-3224950</v>
      </c>
      <c r="L12" s="26">
        <v>-3161336</v>
      </c>
      <c r="M12" s="26">
        <v>-12313540</v>
      </c>
      <c r="N12" s="26">
        <v>-6023383</v>
      </c>
      <c r="O12" s="26">
        <v>-2733378</v>
      </c>
      <c r="P12" s="26">
        <v>-6108128</v>
      </c>
      <c r="Q12" s="26">
        <v>-14864889</v>
      </c>
      <c r="R12" s="26">
        <v>-2868802</v>
      </c>
      <c r="S12" s="26">
        <v>-2646961</v>
      </c>
      <c r="T12" s="26">
        <v>-2646967</v>
      </c>
      <c r="U12" s="26">
        <v>-8162730</v>
      </c>
      <c r="V12" s="26">
        <v>-43951706</v>
      </c>
      <c r="W12" s="26">
        <v>-142878000</v>
      </c>
      <c r="X12" s="26">
        <v>98926294</v>
      </c>
      <c r="Y12" s="106">
        <v>-69.24</v>
      </c>
      <c r="Z12" s="28">
        <v>-142878000</v>
      </c>
    </row>
    <row r="13" spans="1:26" ht="13.5">
      <c r="A13" s="225" t="s">
        <v>39</v>
      </c>
      <c r="B13" s="158"/>
      <c r="C13" s="121"/>
      <c r="D13" s="25"/>
      <c r="E13" s="26"/>
      <c r="F13" s="26"/>
      <c r="G13" s="26"/>
      <c r="H13" s="26"/>
      <c r="I13" s="26"/>
      <c r="J13" s="26"/>
      <c r="K13" s="26">
        <v>-3750529</v>
      </c>
      <c r="L13" s="26">
        <v>-8409539</v>
      </c>
      <c r="M13" s="26">
        <v>-12160068</v>
      </c>
      <c r="N13" s="26">
        <v>-3691981</v>
      </c>
      <c r="O13" s="26">
        <v>-6298351</v>
      </c>
      <c r="P13" s="26">
        <v>-4516441</v>
      </c>
      <c r="Q13" s="26">
        <v>-14506773</v>
      </c>
      <c r="R13" s="26">
        <v>-7061115</v>
      </c>
      <c r="S13" s="26">
        <v>-6541083</v>
      </c>
      <c r="T13" s="26">
        <v>-6541095</v>
      </c>
      <c r="U13" s="26">
        <v>-20143293</v>
      </c>
      <c r="V13" s="26">
        <v>-46810134</v>
      </c>
      <c r="W13" s="26"/>
      <c r="X13" s="26">
        <v>-46810134</v>
      </c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0</v>
      </c>
      <c r="D15" s="38">
        <f t="shared" si="0"/>
        <v>2000</v>
      </c>
      <c r="E15" s="39">
        <f t="shared" si="0"/>
        <v>2000</v>
      </c>
      <c r="F15" s="39">
        <f t="shared" si="0"/>
        <v>20672040</v>
      </c>
      <c r="G15" s="39">
        <f t="shared" si="0"/>
        <v>9443144</v>
      </c>
      <c r="H15" s="39">
        <f t="shared" si="0"/>
        <v>353469</v>
      </c>
      <c r="I15" s="39">
        <f t="shared" si="0"/>
        <v>30468653</v>
      </c>
      <c r="J15" s="39">
        <f t="shared" si="0"/>
        <v>279446</v>
      </c>
      <c r="K15" s="39">
        <f t="shared" si="0"/>
        <v>4913146</v>
      </c>
      <c r="L15" s="39">
        <f t="shared" si="0"/>
        <v>-4110589</v>
      </c>
      <c r="M15" s="39">
        <f t="shared" si="0"/>
        <v>1082003</v>
      </c>
      <c r="N15" s="39">
        <f t="shared" si="0"/>
        <v>27566330</v>
      </c>
      <c r="O15" s="39">
        <f t="shared" si="0"/>
        <v>-2876231</v>
      </c>
      <c r="P15" s="39">
        <f t="shared" si="0"/>
        <v>8748837</v>
      </c>
      <c r="Q15" s="39">
        <f t="shared" si="0"/>
        <v>33438936</v>
      </c>
      <c r="R15" s="39">
        <f t="shared" si="0"/>
        <v>-3069833</v>
      </c>
      <c r="S15" s="39">
        <f t="shared" si="0"/>
        <v>5674056</v>
      </c>
      <c r="T15" s="39">
        <f t="shared" si="0"/>
        <v>5674041</v>
      </c>
      <c r="U15" s="39">
        <f t="shared" si="0"/>
        <v>8278264</v>
      </c>
      <c r="V15" s="39">
        <f t="shared" si="0"/>
        <v>73267856</v>
      </c>
      <c r="W15" s="39">
        <f t="shared" si="0"/>
        <v>2000</v>
      </c>
      <c r="X15" s="39">
        <f t="shared" si="0"/>
        <v>73265856</v>
      </c>
      <c r="Y15" s="140">
        <f>+IF(W15&lt;&gt;0,+(X15/W15)*100,0)</f>
        <v>3663292.8</v>
      </c>
      <c r="Z15" s="40">
        <f>SUM(Z6:Z14)</f>
        <v>2000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/>
      <c r="E24" s="26"/>
      <c r="F24" s="26"/>
      <c r="G24" s="26">
        <v>-4945488</v>
      </c>
      <c r="H24" s="26"/>
      <c r="I24" s="26">
        <v>-4945488</v>
      </c>
      <c r="J24" s="26">
        <v>-1724293</v>
      </c>
      <c r="K24" s="26">
        <v>-5373779</v>
      </c>
      <c r="L24" s="26">
        <v>-6567124</v>
      </c>
      <c r="M24" s="26">
        <v>-13665196</v>
      </c>
      <c r="N24" s="26">
        <v>-3924686</v>
      </c>
      <c r="O24" s="26">
        <v>-491307</v>
      </c>
      <c r="P24" s="26"/>
      <c r="Q24" s="26">
        <v>-4415993</v>
      </c>
      <c r="R24" s="26">
        <v>-514115</v>
      </c>
      <c r="S24" s="26">
        <v>-550690</v>
      </c>
      <c r="T24" s="26">
        <v>-550690</v>
      </c>
      <c r="U24" s="26">
        <v>-1615495</v>
      </c>
      <c r="V24" s="26">
        <v>-24642172</v>
      </c>
      <c r="W24" s="26"/>
      <c r="X24" s="26">
        <v>-24642172</v>
      </c>
      <c r="Y24" s="106"/>
      <c r="Z24" s="28"/>
    </row>
    <row r="25" spans="1:26" ht="13.5">
      <c r="A25" s="226" t="s">
        <v>193</v>
      </c>
      <c r="B25" s="227"/>
      <c r="C25" s="138">
        <f aca="true" t="shared" si="1" ref="C25:X25">SUM(C19:C24)</f>
        <v>0</v>
      </c>
      <c r="D25" s="38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-4945488</v>
      </c>
      <c r="H25" s="39">
        <f t="shared" si="1"/>
        <v>0</v>
      </c>
      <c r="I25" s="39">
        <f t="shared" si="1"/>
        <v>-4945488</v>
      </c>
      <c r="J25" s="39">
        <f t="shared" si="1"/>
        <v>-1724293</v>
      </c>
      <c r="K25" s="39">
        <f t="shared" si="1"/>
        <v>-5373779</v>
      </c>
      <c r="L25" s="39">
        <f t="shared" si="1"/>
        <v>-6567124</v>
      </c>
      <c r="M25" s="39">
        <f t="shared" si="1"/>
        <v>-13665196</v>
      </c>
      <c r="N25" s="39">
        <f t="shared" si="1"/>
        <v>-3924686</v>
      </c>
      <c r="O25" s="39">
        <f t="shared" si="1"/>
        <v>-491307</v>
      </c>
      <c r="P25" s="39">
        <f t="shared" si="1"/>
        <v>0</v>
      </c>
      <c r="Q25" s="39">
        <f t="shared" si="1"/>
        <v>-4415993</v>
      </c>
      <c r="R25" s="39">
        <f t="shared" si="1"/>
        <v>-514115</v>
      </c>
      <c r="S25" s="39">
        <f t="shared" si="1"/>
        <v>-550690</v>
      </c>
      <c r="T25" s="39">
        <f t="shared" si="1"/>
        <v>-550690</v>
      </c>
      <c r="U25" s="39">
        <f t="shared" si="1"/>
        <v>-1615495</v>
      </c>
      <c r="V25" s="39">
        <f t="shared" si="1"/>
        <v>-24642172</v>
      </c>
      <c r="W25" s="39">
        <f t="shared" si="1"/>
        <v>0</v>
      </c>
      <c r="X25" s="39">
        <f t="shared" si="1"/>
        <v>-24642172</v>
      </c>
      <c r="Y25" s="140">
        <f>+IF(W25&lt;&gt;0,+(X25/W25)*100,0)</f>
        <v>0</v>
      </c>
      <c r="Z25" s="40">
        <f>SUM(Z19:Z24)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0</v>
      </c>
      <c r="D36" s="65">
        <f t="shared" si="3"/>
        <v>2000</v>
      </c>
      <c r="E36" s="66">
        <f t="shared" si="3"/>
        <v>2000</v>
      </c>
      <c r="F36" s="66">
        <f t="shared" si="3"/>
        <v>20672040</v>
      </c>
      <c r="G36" s="66">
        <f t="shared" si="3"/>
        <v>4497656</v>
      </c>
      <c r="H36" s="66">
        <f t="shared" si="3"/>
        <v>353469</v>
      </c>
      <c r="I36" s="66">
        <f t="shared" si="3"/>
        <v>25523165</v>
      </c>
      <c r="J36" s="66">
        <f t="shared" si="3"/>
        <v>-1444847</v>
      </c>
      <c r="K36" s="66">
        <f t="shared" si="3"/>
        <v>-460633</v>
      </c>
      <c r="L36" s="66">
        <f t="shared" si="3"/>
        <v>-10677713</v>
      </c>
      <c r="M36" s="66">
        <f t="shared" si="3"/>
        <v>-12583193</v>
      </c>
      <c r="N36" s="66">
        <f t="shared" si="3"/>
        <v>23641644</v>
      </c>
      <c r="O36" s="66">
        <f t="shared" si="3"/>
        <v>-3367538</v>
      </c>
      <c r="P36" s="66">
        <f t="shared" si="3"/>
        <v>8748837</v>
      </c>
      <c r="Q36" s="66">
        <f t="shared" si="3"/>
        <v>29022943</v>
      </c>
      <c r="R36" s="66">
        <f t="shared" si="3"/>
        <v>-3583948</v>
      </c>
      <c r="S36" s="66">
        <f t="shared" si="3"/>
        <v>5123366</v>
      </c>
      <c r="T36" s="66">
        <f t="shared" si="3"/>
        <v>5123351</v>
      </c>
      <c r="U36" s="66">
        <f t="shared" si="3"/>
        <v>6662769</v>
      </c>
      <c r="V36" s="66">
        <f t="shared" si="3"/>
        <v>48625684</v>
      </c>
      <c r="W36" s="66">
        <f t="shared" si="3"/>
        <v>2000</v>
      </c>
      <c r="X36" s="66">
        <f t="shared" si="3"/>
        <v>48623684</v>
      </c>
      <c r="Y36" s="103">
        <f>+IF(W36&lt;&gt;0,+(X36/W36)*100,0)</f>
        <v>2431184.2</v>
      </c>
      <c r="Z36" s="68">
        <f>+Z15+Z25+Z34</f>
        <v>2000</v>
      </c>
    </row>
    <row r="37" spans="1:26" ht="13.5">
      <c r="A37" s="225" t="s">
        <v>201</v>
      </c>
      <c r="B37" s="158" t="s">
        <v>95</v>
      </c>
      <c r="C37" s="119"/>
      <c r="D37" s="65"/>
      <c r="E37" s="66"/>
      <c r="F37" s="66"/>
      <c r="G37" s="66">
        <v>20672040</v>
      </c>
      <c r="H37" s="66">
        <v>25169696</v>
      </c>
      <c r="I37" s="66"/>
      <c r="J37" s="66">
        <v>25523165</v>
      </c>
      <c r="K37" s="66">
        <v>24078318</v>
      </c>
      <c r="L37" s="66">
        <v>23617685</v>
      </c>
      <c r="M37" s="66">
        <v>25523165</v>
      </c>
      <c r="N37" s="66">
        <v>12939972</v>
      </c>
      <c r="O37" s="66">
        <v>36581616</v>
      </c>
      <c r="P37" s="66">
        <v>33214078</v>
      </c>
      <c r="Q37" s="66">
        <v>12939972</v>
      </c>
      <c r="R37" s="66">
        <v>41962915</v>
      </c>
      <c r="S37" s="66">
        <v>38378967</v>
      </c>
      <c r="T37" s="66">
        <v>43502333</v>
      </c>
      <c r="U37" s="66">
        <v>41962915</v>
      </c>
      <c r="V37" s="66"/>
      <c r="W37" s="66"/>
      <c r="X37" s="66"/>
      <c r="Y37" s="103"/>
      <c r="Z37" s="68"/>
    </row>
    <row r="38" spans="1:26" ht="13.5">
      <c r="A38" s="243" t="s">
        <v>202</v>
      </c>
      <c r="B38" s="232" t="s">
        <v>95</v>
      </c>
      <c r="C38" s="233"/>
      <c r="D38" s="234">
        <v>2000</v>
      </c>
      <c r="E38" s="235">
        <v>2000</v>
      </c>
      <c r="F38" s="235">
        <v>20672040</v>
      </c>
      <c r="G38" s="235">
        <v>25169696</v>
      </c>
      <c r="H38" s="235">
        <v>25523165</v>
      </c>
      <c r="I38" s="235">
        <v>25523165</v>
      </c>
      <c r="J38" s="235">
        <v>24078318</v>
      </c>
      <c r="K38" s="235">
        <v>23617685</v>
      </c>
      <c r="L38" s="235">
        <v>12939972</v>
      </c>
      <c r="M38" s="235">
        <v>12939972</v>
      </c>
      <c r="N38" s="235">
        <v>36581616</v>
      </c>
      <c r="O38" s="235">
        <v>33214078</v>
      </c>
      <c r="P38" s="235">
        <v>41962915</v>
      </c>
      <c r="Q38" s="235">
        <v>41962915</v>
      </c>
      <c r="R38" s="235">
        <v>38378967</v>
      </c>
      <c r="S38" s="235">
        <v>43502333</v>
      </c>
      <c r="T38" s="235">
        <v>48625684</v>
      </c>
      <c r="U38" s="235">
        <v>48625684</v>
      </c>
      <c r="V38" s="235">
        <v>48625684</v>
      </c>
      <c r="W38" s="235">
        <v>2000</v>
      </c>
      <c r="X38" s="235">
        <v>48623684</v>
      </c>
      <c r="Y38" s="236">
        <v>2431184.2</v>
      </c>
      <c r="Z38" s="237">
        <v>2000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2011-08-12T11:17:58Z</dcterms:created>
  <dcterms:modified xsi:type="dcterms:W3CDTF">2011-08-12T11:17:58Z</dcterms:modified>
  <cp:category/>
  <cp:version/>
  <cp:contentType/>
  <cp:contentStatus/>
</cp:coreProperties>
</file>