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<sst xmlns="http://schemas.openxmlformats.org/spreadsheetml/2006/main" count="497" uniqueCount="248">
  <si>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North West: Ditsobotla(NW384)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</si>
  <si>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</si>
  <si>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</si>
  <si>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</si>
  <si>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</si>
  <si>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</si>
  <si>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</si>
  <si>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</si>
  <si>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</si>
  <si>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</si>
  <si>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</si>
  <si>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</si>
  <si>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</si>
  <si>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</si>
  <si>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</si>
  <si>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</si>
  <si>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</si>
  <si>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</si>
  <si>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</si>
  <si>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</si>
  <si>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</si>
  <si>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</si>
  <si>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</si>
  <si>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</si>
  <si>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</si>
  <si>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</si>
  <si>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</si>
  <si>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</si>
  <si>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</si>
  <si>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</si>
  <si>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</si>
  <si>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</si>
  <si>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</si>
  <si>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</si>
  <si>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</si>
  <si>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</si>
  <si>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</si>
  <si>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</si>
  <si>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</si>
  <si>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</si>
  <si>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</si>
  <si>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</si>
  <si>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</si>
  <si>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</si>
  <si>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</si>
  <si>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</si>
  <si>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</si>
  <si>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</si>
  <si>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</si>
  <si>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</si>
  <si>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</si>
  <si>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</si>
  <si>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</si>
  <si>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</si>
  <si>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</si>
  <si>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</si>
  <si>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</si>
  <si>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</si>
  <si>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</si>
  <si>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</si>
  <si>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</si>
  <si>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</si>
  <si>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</si>
  <si>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</si>
  <si>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</si>
  <si>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</si>
  <si>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</si>
  <si>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</si>
  <si>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</si>
  <si>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Ditsobotla(NW384)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</si>
  <si>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</si>
  <si>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</si>
  <si>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</si>
  <si>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</si>
  <si>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</si>
  <si>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</si>
  <si>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</si>
  <si>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</si>
  <si>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</si>
  <si>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</si>
  <si>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</si>
  <si>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</si>
  <si>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</si>
  <si>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</si>
  <si>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</si>
  <si>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</si>
  <si>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</si>
  <si>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</si>
  <si>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</si>
  <si>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</si>
  <si>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</si>
  <si>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</si>
  <si>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</si>
  <si>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</si>
  <si>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</si>
  <si>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</si>
  <si>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</si>
  <si>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</si>
  <si>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</si>
  <si>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Ditsobotla(NW384)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</si>
  <si>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</si>
  <si>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</si>
  <si>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</si>
  <si>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</si>
  <si>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</si>
  <si>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</si>
  <si>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</si>
  <si>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</si>
  <si>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</si>
  <si>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</si>
  <si>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</si>
  <si>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</si>
  <si>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</si>
  <si>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</si>
  <si>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</si>
  <si>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</si>
  <si>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</si>
  <si>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</si>
  <si>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</si>
  <si>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</si>
  <si>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</si>
  <si>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</si>
  <si>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</si>
  <si>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</si>
  <si>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</si>
  <si>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</si>
  <si>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</si>
  <si>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</si>
  <si>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</si>
  <si>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</si>
  <si>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</si>
  <si>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</si>
  <si>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North West: Ditsobotla(NW384)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</si>
  <si>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</si>
  <si>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</si>
  <si>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</si>
  <si>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</si>
  <si>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</si>
  <si>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</si>
  <si>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</si>
  <si>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</si>
  <si>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</si>
  <si>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North West: Ditsobotla(NW384)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</si>
  <si>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</si>
  <si>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</si>
  <si>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</si>
  <si>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</si>
  <si>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</si>
  <si>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</si>
  <si>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</si>
  <si>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</si>
  <si>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</si>
  <si>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</si>
  <si>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</si>
  <si>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</si>
  <si>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</si>
  <si>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</si>
  <si>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</si>
  <si>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</si>
  <si>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</si>
  <si>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</si>
  <si>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</si>
  <si>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</si>
  <si>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</si>
  <si>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</si>
  <si>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</si>
  <si>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</si>
  <si>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</si>
  <si>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</si>
  <si>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</si>
  <si>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</si>
  <si>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</si>
  <si>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</si>
  <si>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</si>
  <si>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</si>
  <si>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</si>
  <si>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Ditsobotla(NW384)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</si>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</sst>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0</v>
      </c>
      <c r="C5" s="25">
        <v>24100000</v>
      </c>
      <c r="D5" s="26">
        <v>24100000</v>
      </c>
      <c r="E5" s="26">
        <v>2032998</v>
      </c>
      <c r="F5" s="26">
        <v>2720882</v>
      </c>
      <c r="G5" s="26">
        <v>1943571</v>
      </c>
      <c r="H5" s="26">
        <v>6697451</v>
      </c>
      <c r="I5" s="26">
        <v>1471632</v>
      </c>
      <c r="J5" s="26">
        <v>1871679</v>
      </c>
      <c r="K5" s="26">
        <v>1930206</v>
      </c>
      <c r="L5" s="26">
        <v>5273517</v>
      </c>
      <c r="M5" s="26">
        <v>1929413</v>
      </c>
      <c r="N5" s="26">
        <v>1833872</v>
      </c>
      <c r="O5" s="26">
        <v>1951370</v>
      </c>
      <c r="P5" s="26">
        <v>5714655</v>
      </c>
      <c r="Q5" s="26">
        <v>1965786</v>
      </c>
      <c r="R5" s="26">
        <v>1929729</v>
      </c>
      <c r="S5" s="26">
        <v>2064912</v>
      </c>
      <c r="T5" s="26">
        <v>5960427</v>
      </c>
      <c r="U5" s="26">
        <v>23646050</v>
      </c>
      <c r="V5" s="26">
        <v>24100000</v>
      </c>
      <c r="W5" s="26">
        <v>-453950</v>
      </c>
      <c r="X5" s="27">
        <v>-1.88</v>
      </c>
      <c r="Y5" s="28">
        <v>24100000</v>
      </c>
    </row>
    <row r="6" spans="1:25" ht="13.5">
      <c r="A6" s="24" t="s">
        <v>31</v>
      </c>
      <c r="B6" s="2">
        <v>0</v>
      </c>
      <c r="C6" s="25">
        <v>119590000</v>
      </c>
      <c r="D6" s="26">
        <v>119590000</v>
      </c>
      <c r="E6" s="26">
        <v>11080655</v>
      </c>
      <c r="F6" s="26">
        <v>8559812</v>
      </c>
      <c r="G6" s="26">
        <v>10244687</v>
      </c>
      <c r="H6" s="26">
        <v>29885154</v>
      </c>
      <c r="I6" s="26">
        <v>11059263</v>
      </c>
      <c r="J6" s="26">
        <v>8919195</v>
      </c>
      <c r="K6" s="26">
        <v>13853003</v>
      </c>
      <c r="L6" s="26">
        <v>33831461</v>
      </c>
      <c r="M6" s="26">
        <v>9736150</v>
      </c>
      <c r="N6" s="26">
        <v>13391914</v>
      </c>
      <c r="O6" s="26">
        <v>8986974</v>
      </c>
      <c r="P6" s="26">
        <v>32115038</v>
      </c>
      <c r="Q6" s="26">
        <v>10255872</v>
      </c>
      <c r="R6" s="26">
        <v>9983260</v>
      </c>
      <c r="S6" s="26">
        <v>10735026</v>
      </c>
      <c r="T6" s="26">
        <v>30974158</v>
      </c>
      <c r="U6" s="26">
        <v>126805811</v>
      </c>
      <c r="V6" s="26">
        <v>119590000</v>
      </c>
      <c r="W6" s="26">
        <v>7215811</v>
      </c>
      <c r="X6" s="27">
        <v>6.03</v>
      </c>
      <c r="Y6" s="28">
        <v>119590000</v>
      </c>
    </row>
    <row r="7" spans="1:25" ht="13.5">
      <c r="A7" s="24" t="s">
        <v>32</v>
      </c>
      <c r="B7" s="2">
        <v>0</v>
      </c>
      <c r="C7" s="25">
        <v>0</v>
      </c>
      <c r="D7" s="26">
        <v>0</v>
      </c>
      <c r="E7" s="26">
        <v>39075</v>
      </c>
      <c r="F7" s="26">
        <v>97047</v>
      </c>
      <c r="G7" s="26">
        <v>170289</v>
      </c>
      <c r="H7" s="26">
        <v>306411</v>
      </c>
      <c r="I7" s="26">
        <v>137774</v>
      </c>
      <c r="J7" s="26">
        <v>126997</v>
      </c>
      <c r="K7" s="26">
        <v>196079</v>
      </c>
      <c r="L7" s="26">
        <v>460850</v>
      </c>
      <c r="M7" s="26">
        <v>217706</v>
      </c>
      <c r="N7" s="26">
        <v>193783</v>
      </c>
      <c r="O7" s="26">
        <v>0</v>
      </c>
      <c r="P7" s="26">
        <v>411489</v>
      </c>
      <c r="Q7" s="26">
        <v>235300</v>
      </c>
      <c r="R7" s="26">
        <v>300895</v>
      </c>
      <c r="S7" s="26">
        <v>198000</v>
      </c>
      <c r="T7" s="26">
        <v>734195</v>
      </c>
      <c r="U7" s="26">
        <v>1912945</v>
      </c>
      <c r="V7" s="26">
        <v>0</v>
      </c>
      <c r="W7" s="26">
        <v>1912945</v>
      </c>
      <c r="X7" s="27">
        <v>0</v>
      </c>
      <c r="Y7" s="28">
        <v>0</v>
      </c>
    </row>
    <row r="8" spans="1:25" ht="13.5">
      <c r="A8" s="24" t="s">
        <v>33</v>
      </c>
      <c r="B8" s="2">
        <v>0</v>
      </c>
      <c r="C8" s="25">
        <v>92409000</v>
      </c>
      <c r="D8" s="26">
        <v>92409000</v>
      </c>
      <c r="E8" s="26">
        <v>1000000</v>
      </c>
      <c r="F8" s="26">
        <v>0</v>
      </c>
      <c r="G8" s="26">
        <v>26167769</v>
      </c>
      <c r="H8" s="26">
        <v>27167769</v>
      </c>
      <c r="I8" s="26">
        <v>0</v>
      </c>
      <c r="J8" s="26">
        <v>20334216</v>
      </c>
      <c r="K8" s="26">
        <v>0</v>
      </c>
      <c r="L8" s="26">
        <v>20334216</v>
      </c>
      <c r="M8" s="26">
        <v>0</v>
      </c>
      <c r="N8" s="26">
        <v>0</v>
      </c>
      <c r="O8" s="26">
        <v>15653679</v>
      </c>
      <c r="P8" s="26">
        <v>15653679</v>
      </c>
      <c r="Q8" s="26">
        <v>0</v>
      </c>
      <c r="R8" s="26">
        <v>848172</v>
      </c>
      <c r="S8" s="26">
        <v>50193</v>
      </c>
      <c r="T8" s="26">
        <v>898365</v>
      </c>
      <c r="U8" s="26">
        <v>64054029</v>
      </c>
      <c r="V8" s="26">
        <v>92409000</v>
      </c>
      <c r="W8" s="26">
        <v>-28354971</v>
      </c>
      <c r="X8" s="27">
        <v>-30.68</v>
      </c>
      <c r="Y8" s="28">
        <v>92409000</v>
      </c>
    </row>
    <row r="9" spans="1:25" ht="13.5">
      <c r="A9" s="24" t="s">
        <v>34</v>
      </c>
      <c r="B9" s="2">
        <v>0</v>
      </c>
      <c r="C9" s="25">
        <v>14447000</v>
      </c>
      <c r="D9" s="26">
        <v>14447000</v>
      </c>
      <c r="E9" s="26">
        <v>854653</v>
      </c>
      <c r="F9" s="26">
        <v>1431213</v>
      </c>
      <c r="G9" s="26">
        <v>944408</v>
      </c>
      <c r="H9" s="26">
        <v>3230274</v>
      </c>
      <c r="I9" s="26">
        <v>939166</v>
      </c>
      <c r="J9" s="26">
        <v>946024</v>
      </c>
      <c r="K9" s="26">
        <v>929693</v>
      </c>
      <c r="L9" s="26">
        <v>2814883</v>
      </c>
      <c r="M9" s="26">
        <v>6856426</v>
      </c>
      <c r="N9" s="26">
        <v>2201452</v>
      </c>
      <c r="O9" s="26">
        <v>1418174</v>
      </c>
      <c r="P9" s="26">
        <v>10476052</v>
      </c>
      <c r="Q9" s="26">
        <v>1053516</v>
      </c>
      <c r="R9" s="26">
        <v>932780</v>
      </c>
      <c r="S9" s="26">
        <v>2017161</v>
      </c>
      <c r="T9" s="26">
        <v>4003457</v>
      </c>
      <c r="U9" s="26">
        <v>20524666</v>
      </c>
      <c r="V9" s="26">
        <v>14447000</v>
      </c>
      <c r="W9" s="26">
        <v>6077666</v>
      </c>
      <c r="X9" s="27">
        <v>42.07</v>
      </c>
      <c r="Y9" s="28">
        <v>14447000</v>
      </c>
    </row>
    <row r="10" spans="1:25" ht="25.5">
      <c r="A10" s="29" t="s">
        <v>212</v>
      </c>
      <c r="B10" s="30">
        <f>SUM(B5:B9)</f>
        <v>0</v>
      </c>
      <c r="C10" s="31">
        <f aca="true" t="shared" si="0" ref="C10:Y10">SUM(C5:C9)</f>
        <v>250546000</v>
      </c>
      <c r="D10" s="32">
        <f t="shared" si="0"/>
        <v>250546000</v>
      </c>
      <c r="E10" s="32">
        <f t="shared" si="0"/>
        <v>15007381</v>
      </c>
      <c r="F10" s="32">
        <f t="shared" si="0"/>
        <v>12808954</v>
      </c>
      <c r="G10" s="32">
        <f t="shared" si="0"/>
        <v>39470724</v>
      </c>
      <c r="H10" s="32">
        <f t="shared" si="0"/>
        <v>67287059</v>
      </c>
      <c r="I10" s="32">
        <f t="shared" si="0"/>
        <v>13607835</v>
      </c>
      <c r="J10" s="32">
        <f t="shared" si="0"/>
        <v>32198111</v>
      </c>
      <c r="K10" s="32">
        <f t="shared" si="0"/>
        <v>16908981</v>
      </c>
      <c r="L10" s="32">
        <f t="shared" si="0"/>
        <v>62714927</v>
      </c>
      <c r="M10" s="32">
        <f t="shared" si="0"/>
        <v>18739695</v>
      </c>
      <c r="N10" s="32">
        <f t="shared" si="0"/>
        <v>17621021</v>
      </c>
      <c r="O10" s="32">
        <f t="shared" si="0"/>
        <v>28010197</v>
      </c>
      <c r="P10" s="32">
        <f t="shared" si="0"/>
        <v>64370913</v>
      </c>
      <c r="Q10" s="32">
        <f t="shared" si="0"/>
        <v>13510474</v>
      </c>
      <c r="R10" s="32">
        <f t="shared" si="0"/>
        <v>13994836</v>
      </c>
      <c r="S10" s="32">
        <f t="shared" si="0"/>
        <v>15065292</v>
      </c>
      <c r="T10" s="32">
        <f t="shared" si="0"/>
        <v>42570602</v>
      </c>
      <c r="U10" s="32">
        <f t="shared" si="0"/>
        <v>236943501</v>
      </c>
      <c r="V10" s="32">
        <f t="shared" si="0"/>
        <v>250546000</v>
      </c>
      <c r="W10" s="32">
        <f t="shared" si="0"/>
        <v>-13602499</v>
      </c>
      <c r="X10" s="33">
        <f>+IF(V10&lt;&gt;0,(W10/V10)*100,0)</f>
        <v>-5.429142353100827</v>
      </c>
      <c r="Y10" s="34">
        <f t="shared" si="0"/>
        <v>250546000</v>
      </c>
    </row>
    <row r="11" spans="1:25" ht="13.5">
      <c r="A11" s="24" t="s">
        <v>36</v>
      </c>
      <c r="B11" s="2">
        <v>0</v>
      </c>
      <c r="C11" s="25">
        <v>88859000</v>
      </c>
      <c r="D11" s="26">
        <v>88859000</v>
      </c>
      <c r="E11" s="26">
        <v>7544846</v>
      </c>
      <c r="F11" s="26">
        <v>6565121</v>
      </c>
      <c r="G11" s="26">
        <v>5481185</v>
      </c>
      <c r="H11" s="26">
        <v>19591152</v>
      </c>
      <c r="I11" s="26">
        <v>5296657</v>
      </c>
      <c r="J11" s="26">
        <v>5703316</v>
      </c>
      <c r="K11" s="26">
        <v>6722927</v>
      </c>
      <c r="L11" s="26">
        <v>17722900</v>
      </c>
      <c r="M11" s="26">
        <v>6314417</v>
      </c>
      <c r="N11" s="26">
        <v>5589384</v>
      </c>
      <c r="O11" s="26">
        <v>6153505</v>
      </c>
      <c r="P11" s="26">
        <v>18057306</v>
      </c>
      <c r="Q11" s="26">
        <v>5573637</v>
      </c>
      <c r="R11" s="26">
        <v>5770344</v>
      </c>
      <c r="S11" s="26">
        <v>6794755</v>
      </c>
      <c r="T11" s="26">
        <v>18138736</v>
      </c>
      <c r="U11" s="26">
        <v>73510094</v>
      </c>
      <c r="V11" s="26">
        <v>88859000</v>
      </c>
      <c r="W11" s="26">
        <v>-15348906</v>
      </c>
      <c r="X11" s="27">
        <v>-17.27</v>
      </c>
      <c r="Y11" s="28">
        <v>88859000</v>
      </c>
    </row>
    <row r="12" spans="1:25" ht="13.5">
      <c r="A12" s="24" t="s">
        <v>37</v>
      </c>
      <c r="B12" s="2">
        <v>0</v>
      </c>
      <c r="C12" s="25">
        <v>9339120</v>
      </c>
      <c r="D12" s="26">
        <v>9339120</v>
      </c>
      <c r="E12" s="26">
        <v>774143</v>
      </c>
      <c r="F12" s="26">
        <v>722033</v>
      </c>
      <c r="G12" s="26">
        <v>724005</v>
      </c>
      <c r="H12" s="26">
        <v>2220181</v>
      </c>
      <c r="I12" s="26">
        <v>736898</v>
      </c>
      <c r="J12" s="26">
        <v>724005</v>
      </c>
      <c r="K12" s="26">
        <v>1284790</v>
      </c>
      <c r="L12" s="26">
        <v>2745693</v>
      </c>
      <c r="M12" s="26">
        <v>949999</v>
      </c>
      <c r="N12" s="26">
        <v>799901</v>
      </c>
      <c r="O12" s="26">
        <v>897641</v>
      </c>
      <c r="P12" s="26">
        <v>2647541</v>
      </c>
      <c r="Q12" s="26">
        <v>807941</v>
      </c>
      <c r="R12" s="26">
        <v>889241</v>
      </c>
      <c r="S12" s="26">
        <v>1198594</v>
      </c>
      <c r="T12" s="26">
        <v>2895776</v>
      </c>
      <c r="U12" s="26">
        <v>10509191</v>
      </c>
      <c r="V12" s="26">
        <v>9339120</v>
      </c>
      <c r="W12" s="26">
        <v>1170071</v>
      </c>
      <c r="X12" s="27">
        <v>12.53</v>
      </c>
      <c r="Y12" s="28">
        <v>9339120</v>
      </c>
    </row>
    <row r="13" spans="1:25" ht="13.5">
      <c r="A13" s="24" t="s">
        <v>213</v>
      </c>
      <c r="B13" s="2">
        <v>0</v>
      </c>
      <c r="C13" s="25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7">
        <v>0</v>
      </c>
      <c r="Y13" s="28">
        <v>0</v>
      </c>
    </row>
    <row r="14" spans="1:25" ht="13.5">
      <c r="A14" s="24" t="s">
        <v>39</v>
      </c>
      <c r="B14" s="2">
        <v>0</v>
      </c>
      <c r="C14" s="25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3826</v>
      </c>
      <c r="K14" s="26">
        <v>0</v>
      </c>
      <c r="L14" s="26">
        <v>3826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3826</v>
      </c>
      <c r="V14" s="26">
        <v>0</v>
      </c>
      <c r="W14" s="26">
        <v>3826</v>
      </c>
      <c r="X14" s="27">
        <v>0</v>
      </c>
      <c r="Y14" s="28">
        <v>0</v>
      </c>
    </row>
    <row r="15" spans="1:25" ht="13.5">
      <c r="A15" s="24" t="s">
        <v>40</v>
      </c>
      <c r="B15" s="2">
        <v>0</v>
      </c>
      <c r="C15" s="25">
        <v>57963000</v>
      </c>
      <c r="D15" s="26">
        <v>57963000</v>
      </c>
      <c r="E15" s="26">
        <v>69726</v>
      </c>
      <c r="F15" s="26">
        <v>7593071</v>
      </c>
      <c r="G15" s="26">
        <v>7769592</v>
      </c>
      <c r="H15" s="26">
        <v>15432389</v>
      </c>
      <c r="I15" s="26">
        <v>4224979</v>
      </c>
      <c r="J15" s="26">
        <v>4293394</v>
      </c>
      <c r="K15" s="26">
        <v>4065895</v>
      </c>
      <c r="L15" s="26">
        <v>12584268</v>
      </c>
      <c r="M15" s="26">
        <v>4187360</v>
      </c>
      <c r="N15" s="26">
        <v>4453177</v>
      </c>
      <c r="O15" s="26">
        <v>3960028</v>
      </c>
      <c r="P15" s="26">
        <v>12600565</v>
      </c>
      <c r="Q15" s="26">
        <v>4154267</v>
      </c>
      <c r="R15" s="26">
        <v>3995090</v>
      </c>
      <c r="S15" s="26">
        <v>3883124</v>
      </c>
      <c r="T15" s="26">
        <v>12032481</v>
      </c>
      <c r="U15" s="26">
        <v>52649703</v>
      </c>
      <c r="V15" s="26">
        <v>57963000</v>
      </c>
      <c r="W15" s="26">
        <v>-5313297</v>
      </c>
      <c r="X15" s="27">
        <v>-9.17</v>
      </c>
      <c r="Y15" s="28">
        <v>57963000</v>
      </c>
    </row>
    <row r="16" spans="1:25" ht="13.5">
      <c r="A16" s="35" t="s">
        <v>41</v>
      </c>
      <c r="B16" s="2">
        <v>0</v>
      </c>
      <c r="C16" s="25">
        <v>0</v>
      </c>
      <c r="D16" s="26">
        <v>0</v>
      </c>
      <c r="E16" s="26">
        <v>1000000</v>
      </c>
      <c r="F16" s="26">
        <v>0</v>
      </c>
      <c r="G16" s="26">
        <v>0</v>
      </c>
      <c r="H16" s="26">
        <v>1000000</v>
      </c>
      <c r="I16" s="26">
        <v>0</v>
      </c>
      <c r="J16" s="26">
        <v>0</v>
      </c>
      <c r="K16" s="26">
        <v>0</v>
      </c>
      <c r="L16" s="26">
        <v>0</v>
      </c>
      <c r="M16" s="26">
        <v>43969</v>
      </c>
      <c r="N16" s="26">
        <v>73134</v>
      </c>
      <c r="O16" s="26">
        <v>480986</v>
      </c>
      <c r="P16" s="26">
        <v>598089</v>
      </c>
      <c r="Q16" s="26">
        <v>0</v>
      </c>
      <c r="R16" s="26">
        <v>78727</v>
      </c>
      <c r="S16" s="26">
        <v>0</v>
      </c>
      <c r="T16" s="26">
        <v>78727</v>
      </c>
      <c r="U16" s="26">
        <v>1676816</v>
      </c>
      <c r="V16" s="26">
        <v>0</v>
      </c>
      <c r="W16" s="26">
        <v>1676816</v>
      </c>
      <c r="X16" s="27">
        <v>0</v>
      </c>
      <c r="Y16" s="28">
        <v>0</v>
      </c>
    </row>
    <row r="17" spans="1:25" ht="13.5">
      <c r="A17" s="24" t="s">
        <v>42</v>
      </c>
      <c r="B17" s="2">
        <v>0</v>
      </c>
      <c r="C17" s="25">
        <v>94384880</v>
      </c>
      <c r="D17" s="26">
        <v>94384880</v>
      </c>
      <c r="E17" s="26">
        <v>1491155</v>
      </c>
      <c r="F17" s="26">
        <v>3596688</v>
      </c>
      <c r="G17" s="26">
        <v>2760019</v>
      </c>
      <c r="H17" s="26">
        <v>7847862</v>
      </c>
      <c r="I17" s="26">
        <v>2091687</v>
      </c>
      <c r="J17" s="26">
        <v>2482021</v>
      </c>
      <c r="K17" s="26">
        <v>2002087</v>
      </c>
      <c r="L17" s="26">
        <v>6575795</v>
      </c>
      <c r="M17" s="26">
        <v>1896103</v>
      </c>
      <c r="N17" s="26">
        <v>3381072</v>
      </c>
      <c r="O17" s="26">
        <v>2573867</v>
      </c>
      <c r="P17" s="26">
        <v>7851042</v>
      </c>
      <c r="Q17" s="26">
        <v>2670196</v>
      </c>
      <c r="R17" s="26">
        <v>3068204</v>
      </c>
      <c r="S17" s="26">
        <v>2912808</v>
      </c>
      <c r="T17" s="26">
        <v>8651208</v>
      </c>
      <c r="U17" s="26">
        <v>30925907</v>
      </c>
      <c r="V17" s="26">
        <v>94384880</v>
      </c>
      <c r="W17" s="26">
        <v>-63458973</v>
      </c>
      <c r="X17" s="27">
        <v>-67.23</v>
      </c>
      <c r="Y17" s="28">
        <v>94384880</v>
      </c>
    </row>
    <row r="18" spans="1:25" ht="13.5">
      <c r="A18" s="36" t="s">
        <v>43</v>
      </c>
      <c r="B18" s="37">
        <f>SUM(B11:B17)</f>
        <v>0</v>
      </c>
      <c r="C18" s="38">
        <f aca="true" t="shared" si="1" ref="C18:Y18">SUM(C11:C17)</f>
        <v>250546000</v>
      </c>
      <c r="D18" s="39">
        <f t="shared" si="1"/>
        <v>250546000</v>
      </c>
      <c r="E18" s="39">
        <f t="shared" si="1"/>
        <v>10879870</v>
      </c>
      <c r="F18" s="39">
        <f t="shared" si="1"/>
        <v>18476913</v>
      </c>
      <c r="G18" s="39">
        <f t="shared" si="1"/>
        <v>16734801</v>
      </c>
      <c r="H18" s="39">
        <f t="shared" si="1"/>
        <v>46091584</v>
      </c>
      <c r="I18" s="39">
        <f t="shared" si="1"/>
        <v>12350221</v>
      </c>
      <c r="J18" s="39">
        <f t="shared" si="1"/>
        <v>13206562</v>
      </c>
      <c r="K18" s="39">
        <f t="shared" si="1"/>
        <v>14075699</v>
      </c>
      <c r="L18" s="39">
        <f t="shared" si="1"/>
        <v>39632482</v>
      </c>
      <c r="M18" s="39">
        <f t="shared" si="1"/>
        <v>13391848</v>
      </c>
      <c r="N18" s="39">
        <f t="shared" si="1"/>
        <v>14296668</v>
      </c>
      <c r="O18" s="39">
        <f t="shared" si="1"/>
        <v>14066027</v>
      </c>
      <c r="P18" s="39">
        <f t="shared" si="1"/>
        <v>41754543</v>
      </c>
      <c r="Q18" s="39">
        <f t="shared" si="1"/>
        <v>13206041</v>
      </c>
      <c r="R18" s="39">
        <f t="shared" si="1"/>
        <v>13801606</v>
      </c>
      <c r="S18" s="39">
        <f t="shared" si="1"/>
        <v>14789281</v>
      </c>
      <c r="T18" s="39">
        <f t="shared" si="1"/>
        <v>41796928</v>
      </c>
      <c r="U18" s="39">
        <f t="shared" si="1"/>
        <v>169275537</v>
      </c>
      <c r="V18" s="39">
        <f t="shared" si="1"/>
        <v>250546000</v>
      </c>
      <c r="W18" s="39">
        <f t="shared" si="1"/>
        <v>-81270463</v>
      </c>
      <c r="X18" s="33">
        <f>+IF(V18&lt;&gt;0,(W18/V18)*100,0)</f>
        <v>-32.437342044973775</v>
      </c>
      <c r="Y18" s="40">
        <f t="shared" si="1"/>
        <v>250546000</v>
      </c>
    </row>
    <row r="19" spans="1:25" ht="13.5">
      <c r="A19" s="36" t="s">
        <v>44</v>
      </c>
      <c r="B19" s="41">
        <f>+B10-B18</f>
        <v>0</v>
      </c>
      <c r="C19" s="42">
        <f aca="true" t="shared" si="2" ref="C19:Y19">+C10-C18</f>
        <v>0</v>
      </c>
      <c r="D19" s="43">
        <f t="shared" si="2"/>
        <v>0</v>
      </c>
      <c r="E19" s="43">
        <f t="shared" si="2"/>
        <v>4127511</v>
      </c>
      <c r="F19" s="43">
        <f t="shared" si="2"/>
        <v>-5667959</v>
      </c>
      <c r="G19" s="43">
        <f t="shared" si="2"/>
        <v>22735923</v>
      </c>
      <c r="H19" s="43">
        <f t="shared" si="2"/>
        <v>21195475</v>
      </c>
      <c r="I19" s="43">
        <f t="shared" si="2"/>
        <v>1257614</v>
      </c>
      <c r="J19" s="43">
        <f t="shared" si="2"/>
        <v>18991549</v>
      </c>
      <c r="K19" s="43">
        <f t="shared" si="2"/>
        <v>2833282</v>
      </c>
      <c r="L19" s="43">
        <f t="shared" si="2"/>
        <v>23082445</v>
      </c>
      <c r="M19" s="43">
        <f t="shared" si="2"/>
        <v>5347847</v>
      </c>
      <c r="N19" s="43">
        <f t="shared" si="2"/>
        <v>3324353</v>
      </c>
      <c r="O19" s="43">
        <f t="shared" si="2"/>
        <v>13944170</v>
      </c>
      <c r="P19" s="43">
        <f t="shared" si="2"/>
        <v>22616370</v>
      </c>
      <c r="Q19" s="43">
        <f t="shared" si="2"/>
        <v>304433</v>
      </c>
      <c r="R19" s="43">
        <f t="shared" si="2"/>
        <v>193230</v>
      </c>
      <c r="S19" s="43">
        <f t="shared" si="2"/>
        <v>276011</v>
      </c>
      <c r="T19" s="43">
        <f t="shared" si="2"/>
        <v>773674</v>
      </c>
      <c r="U19" s="43">
        <f t="shared" si="2"/>
        <v>67667964</v>
      </c>
      <c r="V19" s="43">
        <f>IF(D10=D18,0,V10-V18)</f>
        <v>0</v>
      </c>
      <c r="W19" s="43">
        <f t="shared" si="2"/>
        <v>67667964</v>
      </c>
      <c r="X19" s="44">
        <f>+IF(V19&lt;&gt;0,(W19/V19)*100,0)</f>
        <v>0</v>
      </c>
      <c r="Y19" s="45">
        <f t="shared" si="2"/>
        <v>0</v>
      </c>
    </row>
    <row r="20" spans="1:25" ht="13.5">
      <c r="A20" s="24" t="s">
        <v>45</v>
      </c>
      <c r="B20" s="2">
        <v>0</v>
      </c>
      <c r="C20" s="25">
        <v>0</v>
      </c>
      <c r="D20" s="26">
        <v>0</v>
      </c>
      <c r="E20" s="26">
        <v>8000000</v>
      </c>
      <c r="F20" s="26">
        <v>0</v>
      </c>
      <c r="G20" s="26">
        <v>0</v>
      </c>
      <c r="H20" s="26">
        <v>8000000</v>
      </c>
      <c r="I20" s="26">
        <v>0</v>
      </c>
      <c r="J20" s="26">
        <v>7000000</v>
      </c>
      <c r="K20" s="26">
        <v>0</v>
      </c>
      <c r="L20" s="26">
        <v>7000000</v>
      </c>
      <c r="M20" s="26">
        <v>0</v>
      </c>
      <c r="N20" s="26">
        <v>0</v>
      </c>
      <c r="O20" s="26">
        <v>6113000</v>
      </c>
      <c r="P20" s="26">
        <v>6113000</v>
      </c>
      <c r="Q20" s="26">
        <v>0</v>
      </c>
      <c r="R20" s="26">
        <v>0</v>
      </c>
      <c r="S20" s="26">
        <v>0</v>
      </c>
      <c r="T20" s="26">
        <v>0</v>
      </c>
      <c r="U20" s="26">
        <v>21113000</v>
      </c>
      <c r="V20" s="26">
        <v>0</v>
      </c>
      <c r="W20" s="26">
        <v>21113000</v>
      </c>
      <c r="X20" s="27">
        <v>0</v>
      </c>
      <c r="Y20" s="28">
        <v>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0</v>
      </c>
      <c r="C22" s="53">
        <f aca="true" t="shared" si="3" ref="C22:Y22">SUM(C19:C21)</f>
        <v>0</v>
      </c>
      <c r="D22" s="54">
        <f t="shared" si="3"/>
        <v>0</v>
      </c>
      <c r="E22" s="54">
        <f t="shared" si="3"/>
        <v>12127511</v>
      </c>
      <c r="F22" s="54">
        <f t="shared" si="3"/>
        <v>-5667959</v>
      </c>
      <c r="G22" s="54">
        <f t="shared" si="3"/>
        <v>22735923</v>
      </c>
      <c r="H22" s="54">
        <f t="shared" si="3"/>
        <v>29195475</v>
      </c>
      <c r="I22" s="54">
        <f t="shared" si="3"/>
        <v>1257614</v>
      </c>
      <c r="J22" s="54">
        <f t="shared" si="3"/>
        <v>25991549</v>
      </c>
      <c r="K22" s="54">
        <f t="shared" si="3"/>
        <v>2833282</v>
      </c>
      <c r="L22" s="54">
        <f t="shared" si="3"/>
        <v>30082445</v>
      </c>
      <c r="M22" s="54">
        <f t="shared" si="3"/>
        <v>5347847</v>
      </c>
      <c r="N22" s="54">
        <f t="shared" si="3"/>
        <v>3324353</v>
      </c>
      <c r="O22" s="54">
        <f t="shared" si="3"/>
        <v>20057170</v>
      </c>
      <c r="P22" s="54">
        <f t="shared" si="3"/>
        <v>28729370</v>
      </c>
      <c r="Q22" s="54">
        <f t="shared" si="3"/>
        <v>304433</v>
      </c>
      <c r="R22" s="54">
        <f t="shared" si="3"/>
        <v>193230</v>
      </c>
      <c r="S22" s="54">
        <f t="shared" si="3"/>
        <v>276011</v>
      </c>
      <c r="T22" s="54">
        <f t="shared" si="3"/>
        <v>773674</v>
      </c>
      <c r="U22" s="54">
        <f t="shared" si="3"/>
        <v>88780964</v>
      </c>
      <c r="V22" s="54">
        <f t="shared" si="3"/>
        <v>0</v>
      </c>
      <c r="W22" s="54">
        <f t="shared" si="3"/>
        <v>88780964</v>
      </c>
      <c r="X22" s="55">
        <f>+IF(V22&lt;&gt;0,(W22/V22)*100,0)</f>
        <v>0</v>
      </c>
      <c r="Y22" s="56">
        <f t="shared" si="3"/>
        <v>0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0</v>
      </c>
      <c r="C24" s="42">
        <f aca="true" t="shared" si="4" ref="C24:Y24">SUM(C22:C23)</f>
        <v>0</v>
      </c>
      <c r="D24" s="43">
        <f t="shared" si="4"/>
        <v>0</v>
      </c>
      <c r="E24" s="43">
        <f t="shared" si="4"/>
        <v>12127511</v>
      </c>
      <c r="F24" s="43">
        <f t="shared" si="4"/>
        <v>-5667959</v>
      </c>
      <c r="G24" s="43">
        <f t="shared" si="4"/>
        <v>22735923</v>
      </c>
      <c r="H24" s="43">
        <f t="shared" si="4"/>
        <v>29195475</v>
      </c>
      <c r="I24" s="43">
        <f t="shared" si="4"/>
        <v>1257614</v>
      </c>
      <c r="J24" s="43">
        <f t="shared" si="4"/>
        <v>25991549</v>
      </c>
      <c r="K24" s="43">
        <f t="shared" si="4"/>
        <v>2833282</v>
      </c>
      <c r="L24" s="43">
        <f t="shared" si="4"/>
        <v>30082445</v>
      </c>
      <c r="M24" s="43">
        <f t="shared" si="4"/>
        <v>5347847</v>
      </c>
      <c r="N24" s="43">
        <f t="shared" si="4"/>
        <v>3324353</v>
      </c>
      <c r="O24" s="43">
        <f t="shared" si="4"/>
        <v>20057170</v>
      </c>
      <c r="P24" s="43">
        <f t="shared" si="4"/>
        <v>28729370</v>
      </c>
      <c r="Q24" s="43">
        <f t="shared" si="4"/>
        <v>304433</v>
      </c>
      <c r="R24" s="43">
        <f t="shared" si="4"/>
        <v>193230</v>
      </c>
      <c r="S24" s="43">
        <f t="shared" si="4"/>
        <v>276011</v>
      </c>
      <c r="T24" s="43">
        <f t="shared" si="4"/>
        <v>773674</v>
      </c>
      <c r="U24" s="43">
        <f t="shared" si="4"/>
        <v>88780964</v>
      </c>
      <c r="V24" s="43">
        <f t="shared" si="4"/>
        <v>0</v>
      </c>
      <c r="W24" s="43">
        <f t="shared" si="4"/>
        <v>88780964</v>
      </c>
      <c r="X24" s="44">
        <f>+IF(V24&lt;&gt;0,(W24/V24)*100,0)</f>
        <v>0</v>
      </c>
      <c r="Y24" s="45">
        <f t="shared" si="4"/>
        <v>0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0</v>
      </c>
      <c r="C27" s="65">
        <v>62585000</v>
      </c>
      <c r="D27" s="66">
        <v>62585000</v>
      </c>
      <c r="E27" s="66">
        <v>0</v>
      </c>
      <c r="F27" s="66">
        <v>0</v>
      </c>
      <c r="G27" s="66">
        <v>0</v>
      </c>
      <c r="H27" s="66">
        <v>0</v>
      </c>
      <c r="I27" s="66">
        <v>159962</v>
      </c>
      <c r="J27" s="66">
        <v>986795</v>
      </c>
      <c r="K27" s="66">
        <v>0</v>
      </c>
      <c r="L27" s="66">
        <v>1146757</v>
      </c>
      <c r="M27" s="66">
        <v>428443</v>
      </c>
      <c r="N27" s="66">
        <v>1782684</v>
      </c>
      <c r="O27" s="66">
        <v>4122335</v>
      </c>
      <c r="P27" s="66">
        <v>6333462</v>
      </c>
      <c r="Q27" s="66">
        <v>7106905</v>
      </c>
      <c r="R27" s="66">
        <v>11984705</v>
      </c>
      <c r="S27" s="66">
        <v>10473561</v>
      </c>
      <c r="T27" s="66">
        <v>29565171</v>
      </c>
      <c r="U27" s="66">
        <v>37045390</v>
      </c>
      <c r="V27" s="66">
        <v>62585000</v>
      </c>
      <c r="W27" s="66">
        <v>-25539610</v>
      </c>
      <c r="X27" s="67">
        <v>-40.81</v>
      </c>
      <c r="Y27" s="68">
        <v>62585000</v>
      </c>
    </row>
    <row r="28" spans="1:25" ht="13.5">
      <c r="A28" s="69" t="s">
        <v>45</v>
      </c>
      <c r="B28" s="2">
        <v>0</v>
      </c>
      <c r="C28" s="25">
        <v>29333000</v>
      </c>
      <c r="D28" s="26">
        <v>29333000</v>
      </c>
      <c r="E28" s="26">
        <v>0</v>
      </c>
      <c r="F28" s="26">
        <v>0</v>
      </c>
      <c r="G28" s="26">
        <v>8000000</v>
      </c>
      <c r="H28" s="26">
        <v>8000000</v>
      </c>
      <c r="I28" s="26">
        <v>0</v>
      </c>
      <c r="J28" s="26">
        <v>7000000</v>
      </c>
      <c r="K28" s="26">
        <v>0</v>
      </c>
      <c r="L28" s="26">
        <v>7000000</v>
      </c>
      <c r="M28" s="26">
        <v>0</v>
      </c>
      <c r="N28" s="26">
        <v>0</v>
      </c>
      <c r="O28" s="26">
        <v>3906443</v>
      </c>
      <c r="P28" s="26">
        <v>3906443</v>
      </c>
      <c r="Q28" s="26">
        <v>6885415</v>
      </c>
      <c r="R28" s="26">
        <v>11824931</v>
      </c>
      <c r="S28" s="26">
        <v>10194066</v>
      </c>
      <c r="T28" s="26">
        <v>28904412</v>
      </c>
      <c r="U28" s="26">
        <v>47810855</v>
      </c>
      <c r="V28" s="26">
        <v>29333000</v>
      </c>
      <c r="W28" s="26">
        <v>18477855</v>
      </c>
      <c r="X28" s="27">
        <v>62.99</v>
      </c>
      <c r="Y28" s="28">
        <v>29333000</v>
      </c>
    </row>
    <row r="29" spans="1:25" ht="13.5">
      <c r="A29" s="24" t="s">
        <v>217</v>
      </c>
      <c r="B29" s="2">
        <v>0</v>
      </c>
      <c r="C29" s="25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7">
        <v>0</v>
      </c>
      <c r="Y29" s="28">
        <v>0</v>
      </c>
    </row>
    <row r="30" spans="1:25" ht="13.5">
      <c r="A30" s="24" t="s">
        <v>51</v>
      </c>
      <c r="B30" s="2">
        <v>0</v>
      </c>
      <c r="C30" s="25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8">
        <v>0</v>
      </c>
    </row>
    <row r="31" spans="1:25" ht="13.5">
      <c r="A31" s="24" t="s">
        <v>52</v>
      </c>
      <c r="B31" s="2">
        <v>0</v>
      </c>
      <c r="C31" s="25">
        <v>33252000</v>
      </c>
      <c r="D31" s="26">
        <v>33252000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215321</v>
      </c>
      <c r="P31" s="26">
        <v>215321</v>
      </c>
      <c r="Q31" s="26">
        <v>221490</v>
      </c>
      <c r="R31" s="26">
        <v>159774</v>
      </c>
      <c r="S31" s="26">
        <v>279495</v>
      </c>
      <c r="T31" s="26">
        <v>660759</v>
      </c>
      <c r="U31" s="26">
        <v>876080</v>
      </c>
      <c r="V31" s="26">
        <v>33252000</v>
      </c>
      <c r="W31" s="26">
        <v>-32375920</v>
      </c>
      <c r="X31" s="27">
        <v>-97.37</v>
      </c>
      <c r="Y31" s="28">
        <v>33252000</v>
      </c>
    </row>
    <row r="32" spans="1:25" ht="13.5">
      <c r="A32" s="36" t="s">
        <v>53</v>
      </c>
      <c r="B32" s="3">
        <f>SUM(B28:B31)</f>
        <v>0</v>
      </c>
      <c r="C32" s="65">
        <f aca="true" t="shared" si="5" ref="C32:Y32">SUM(C28:C31)</f>
        <v>62585000</v>
      </c>
      <c r="D32" s="66">
        <f t="shared" si="5"/>
        <v>62585000</v>
      </c>
      <c r="E32" s="66">
        <f t="shared" si="5"/>
        <v>0</v>
      </c>
      <c r="F32" s="66">
        <f t="shared" si="5"/>
        <v>0</v>
      </c>
      <c r="G32" s="66">
        <f t="shared" si="5"/>
        <v>8000000</v>
      </c>
      <c r="H32" s="66">
        <f t="shared" si="5"/>
        <v>8000000</v>
      </c>
      <c r="I32" s="66">
        <f t="shared" si="5"/>
        <v>0</v>
      </c>
      <c r="J32" s="66">
        <f t="shared" si="5"/>
        <v>7000000</v>
      </c>
      <c r="K32" s="66">
        <f t="shared" si="5"/>
        <v>0</v>
      </c>
      <c r="L32" s="66">
        <f t="shared" si="5"/>
        <v>7000000</v>
      </c>
      <c r="M32" s="66">
        <f t="shared" si="5"/>
        <v>0</v>
      </c>
      <c r="N32" s="66">
        <f t="shared" si="5"/>
        <v>0</v>
      </c>
      <c r="O32" s="66">
        <f t="shared" si="5"/>
        <v>4121764</v>
      </c>
      <c r="P32" s="66">
        <f t="shared" si="5"/>
        <v>4121764</v>
      </c>
      <c r="Q32" s="66">
        <f t="shared" si="5"/>
        <v>7106905</v>
      </c>
      <c r="R32" s="66">
        <f t="shared" si="5"/>
        <v>11984705</v>
      </c>
      <c r="S32" s="66">
        <f t="shared" si="5"/>
        <v>10473561</v>
      </c>
      <c r="T32" s="66">
        <f t="shared" si="5"/>
        <v>29565171</v>
      </c>
      <c r="U32" s="66">
        <f t="shared" si="5"/>
        <v>48686935</v>
      </c>
      <c r="V32" s="66">
        <f t="shared" si="5"/>
        <v>62585000</v>
      </c>
      <c r="W32" s="66">
        <f t="shared" si="5"/>
        <v>-13898065</v>
      </c>
      <c r="X32" s="67">
        <f>+IF(V32&lt;&gt;0,(W32/V32)*100,0)</f>
        <v>-22.206702884077654</v>
      </c>
      <c r="Y32" s="68">
        <f t="shared" si="5"/>
        <v>62585000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0</v>
      </c>
      <c r="C35" s="25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126661462</v>
      </c>
      <c r="J35" s="26">
        <v>123523080</v>
      </c>
      <c r="K35" s="26">
        <v>0</v>
      </c>
      <c r="L35" s="26">
        <v>250184542</v>
      </c>
      <c r="M35" s="26">
        <v>0</v>
      </c>
      <c r="N35" s="26">
        <v>0</v>
      </c>
      <c r="O35" s="26">
        <v>0</v>
      </c>
      <c r="P35" s="26">
        <v>0</v>
      </c>
      <c r="Q35" s="26">
        <v>69438829</v>
      </c>
      <c r="R35" s="26">
        <v>0</v>
      </c>
      <c r="S35" s="26">
        <v>0</v>
      </c>
      <c r="T35" s="26">
        <v>69438829</v>
      </c>
      <c r="U35" s="26">
        <v>319623371</v>
      </c>
      <c r="V35" s="26">
        <v>0</v>
      </c>
      <c r="W35" s="26">
        <v>319623371</v>
      </c>
      <c r="X35" s="27">
        <v>0</v>
      </c>
      <c r="Y35" s="28">
        <v>0</v>
      </c>
    </row>
    <row r="36" spans="1:25" ht="13.5">
      <c r="A36" s="24" t="s">
        <v>56</v>
      </c>
      <c r="B36" s="2">
        <v>0</v>
      </c>
      <c r="C36" s="25">
        <v>62585</v>
      </c>
      <c r="D36" s="26">
        <v>62585</v>
      </c>
      <c r="E36" s="26">
        <v>0</v>
      </c>
      <c r="F36" s="26">
        <v>0</v>
      </c>
      <c r="G36" s="26">
        <v>0</v>
      </c>
      <c r="H36" s="26">
        <v>0</v>
      </c>
      <c r="I36" s="26">
        <v>304658583</v>
      </c>
      <c r="J36" s="26">
        <v>294270209</v>
      </c>
      <c r="K36" s="26">
        <v>0</v>
      </c>
      <c r="L36" s="26">
        <v>598928792</v>
      </c>
      <c r="M36" s="26">
        <v>0</v>
      </c>
      <c r="N36" s="26">
        <v>0</v>
      </c>
      <c r="O36" s="26">
        <v>0</v>
      </c>
      <c r="P36" s="26">
        <v>0</v>
      </c>
      <c r="Q36" s="26">
        <v>138123922</v>
      </c>
      <c r="R36" s="26">
        <v>0</v>
      </c>
      <c r="S36" s="26">
        <v>0</v>
      </c>
      <c r="T36" s="26">
        <v>138123922</v>
      </c>
      <c r="U36" s="26">
        <v>737052714</v>
      </c>
      <c r="V36" s="26">
        <v>62585</v>
      </c>
      <c r="W36" s="26">
        <v>736990129</v>
      </c>
      <c r="X36" s="27">
        <v>1177582.69</v>
      </c>
      <c r="Y36" s="28">
        <v>62585</v>
      </c>
    </row>
    <row r="37" spans="1:25" ht="13.5">
      <c r="A37" s="24" t="s">
        <v>57</v>
      </c>
      <c r="B37" s="2">
        <v>0</v>
      </c>
      <c r="C37" s="25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-268649199</v>
      </c>
      <c r="J37" s="26">
        <v>-270530188</v>
      </c>
      <c r="K37" s="26">
        <v>0</v>
      </c>
      <c r="L37" s="26">
        <v>-539179387</v>
      </c>
      <c r="M37" s="26">
        <v>0</v>
      </c>
      <c r="N37" s="26">
        <v>0</v>
      </c>
      <c r="O37" s="26">
        <v>0</v>
      </c>
      <c r="P37" s="26">
        <v>0</v>
      </c>
      <c r="Q37" s="26">
        <v>54453453</v>
      </c>
      <c r="R37" s="26">
        <v>0</v>
      </c>
      <c r="S37" s="26">
        <v>0</v>
      </c>
      <c r="T37" s="26">
        <v>54453453</v>
      </c>
      <c r="U37" s="26">
        <v>-484725934</v>
      </c>
      <c r="V37" s="26">
        <v>0</v>
      </c>
      <c r="W37" s="26">
        <v>-484725934</v>
      </c>
      <c r="X37" s="27">
        <v>0</v>
      </c>
      <c r="Y37" s="28">
        <v>0</v>
      </c>
    </row>
    <row r="38" spans="1:25" ht="13.5">
      <c r="A38" s="24" t="s">
        <v>58</v>
      </c>
      <c r="B38" s="2">
        <v>0</v>
      </c>
      <c r="C38" s="25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187983725</v>
      </c>
      <c r="J38" s="26">
        <v>185177487</v>
      </c>
      <c r="K38" s="26">
        <v>0</v>
      </c>
      <c r="L38" s="26">
        <v>373161212</v>
      </c>
      <c r="M38" s="26">
        <v>0</v>
      </c>
      <c r="N38" s="26">
        <v>0</v>
      </c>
      <c r="O38" s="26">
        <v>0</v>
      </c>
      <c r="P38" s="26">
        <v>0</v>
      </c>
      <c r="Q38" s="26">
        <v>82097</v>
      </c>
      <c r="R38" s="26">
        <v>0</v>
      </c>
      <c r="S38" s="26">
        <v>0</v>
      </c>
      <c r="T38" s="26">
        <v>82097</v>
      </c>
      <c r="U38" s="26">
        <v>373243309</v>
      </c>
      <c r="V38" s="26">
        <v>0</v>
      </c>
      <c r="W38" s="26">
        <v>373243309</v>
      </c>
      <c r="X38" s="27">
        <v>0</v>
      </c>
      <c r="Y38" s="28">
        <v>0</v>
      </c>
    </row>
    <row r="39" spans="1:25" ht="13.5">
      <c r="A39" s="24" t="s">
        <v>59</v>
      </c>
      <c r="B39" s="2">
        <v>0</v>
      </c>
      <c r="C39" s="25">
        <v>62585</v>
      </c>
      <c r="D39" s="26">
        <v>62585</v>
      </c>
      <c r="E39" s="26">
        <v>0</v>
      </c>
      <c r="F39" s="26">
        <v>0</v>
      </c>
      <c r="G39" s="26">
        <v>0</v>
      </c>
      <c r="H39" s="26">
        <v>0</v>
      </c>
      <c r="I39" s="26">
        <v>10918053</v>
      </c>
      <c r="J39" s="26">
        <v>5614090</v>
      </c>
      <c r="K39" s="26">
        <v>0</v>
      </c>
      <c r="L39" s="26">
        <v>16532143</v>
      </c>
      <c r="M39" s="26">
        <v>0</v>
      </c>
      <c r="N39" s="26">
        <v>0</v>
      </c>
      <c r="O39" s="26">
        <v>0</v>
      </c>
      <c r="P39" s="26">
        <v>0</v>
      </c>
      <c r="Q39" s="26">
        <v>153027201</v>
      </c>
      <c r="R39" s="26">
        <v>0</v>
      </c>
      <c r="S39" s="26">
        <v>0</v>
      </c>
      <c r="T39" s="26">
        <v>153027201</v>
      </c>
      <c r="U39" s="26">
        <v>169559344</v>
      </c>
      <c r="V39" s="26">
        <v>62585</v>
      </c>
      <c r="W39" s="26">
        <v>169496759</v>
      </c>
      <c r="X39" s="27">
        <v>270826.49</v>
      </c>
      <c r="Y39" s="28">
        <v>62585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46629849</v>
      </c>
      <c r="C42" s="25">
        <v>40464</v>
      </c>
      <c r="D42" s="26">
        <v>40464</v>
      </c>
      <c r="E42" s="26">
        <v>5088441</v>
      </c>
      <c r="F42" s="26">
        <v>-5774184</v>
      </c>
      <c r="G42" s="26">
        <v>23546159</v>
      </c>
      <c r="H42" s="26">
        <v>22860416</v>
      </c>
      <c r="I42" s="26">
        <v>1090213</v>
      </c>
      <c r="J42" s="26">
        <v>26466871</v>
      </c>
      <c r="K42" s="26">
        <v>1784925</v>
      </c>
      <c r="L42" s="26">
        <v>29342009</v>
      </c>
      <c r="M42" s="26">
        <v>2760070</v>
      </c>
      <c r="N42" s="26">
        <v>-3709521</v>
      </c>
      <c r="O42" s="26">
        <v>0</v>
      </c>
      <c r="P42" s="26">
        <v>-949451</v>
      </c>
      <c r="Q42" s="26">
        <v>9243957</v>
      </c>
      <c r="R42" s="26">
        <v>0</v>
      </c>
      <c r="S42" s="26">
        <v>4316625</v>
      </c>
      <c r="T42" s="26">
        <v>13560582</v>
      </c>
      <c r="U42" s="26">
        <v>64813556</v>
      </c>
      <c r="V42" s="26">
        <v>40464</v>
      </c>
      <c r="W42" s="26">
        <v>64773092</v>
      </c>
      <c r="X42" s="27">
        <v>160075.85</v>
      </c>
      <c r="Y42" s="28">
        <v>40464</v>
      </c>
    </row>
    <row r="43" spans="1:25" ht="13.5">
      <c r="A43" s="24" t="s">
        <v>62</v>
      </c>
      <c r="B43" s="2">
        <v>-18399379</v>
      </c>
      <c r="C43" s="25">
        <v>-36264</v>
      </c>
      <c r="D43" s="26">
        <v>-36264</v>
      </c>
      <c r="E43" s="26">
        <v>-1000000</v>
      </c>
      <c r="F43" s="26">
        <v>0</v>
      </c>
      <c r="G43" s="26">
        <v>-22550000</v>
      </c>
      <c r="H43" s="26">
        <v>-23550000</v>
      </c>
      <c r="I43" s="26">
        <v>0</v>
      </c>
      <c r="J43" s="26">
        <v>-7986795</v>
      </c>
      <c r="K43" s="26">
        <v>-18000000</v>
      </c>
      <c r="L43" s="26">
        <v>-25986795</v>
      </c>
      <c r="M43" s="26">
        <v>0</v>
      </c>
      <c r="N43" s="26">
        <v>-1782684</v>
      </c>
      <c r="O43" s="26">
        <v>0</v>
      </c>
      <c r="P43" s="26">
        <v>-1782684</v>
      </c>
      <c r="Q43" s="26">
        <v>-7106905</v>
      </c>
      <c r="R43" s="26">
        <v>0</v>
      </c>
      <c r="S43" s="26">
        <v>-2482812</v>
      </c>
      <c r="T43" s="26">
        <v>-9589717</v>
      </c>
      <c r="U43" s="26">
        <v>-60909196</v>
      </c>
      <c r="V43" s="26">
        <v>-36264</v>
      </c>
      <c r="W43" s="26">
        <v>-60872932</v>
      </c>
      <c r="X43" s="27">
        <v>167860.5</v>
      </c>
      <c r="Y43" s="28">
        <v>-36264</v>
      </c>
    </row>
    <row r="44" spans="1:25" ht="13.5">
      <c r="A44" s="24" t="s">
        <v>63</v>
      </c>
      <c r="B44" s="2">
        <v>0</v>
      </c>
      <c r="C44" s="25">
        <v>-4200</v>
      </c>
      <c r="D44" s="26">
        <v>-4200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-4200</v>
      </c>
      <c r="W44" s="26">
        <v>4200</v>
      </c>
      <c r="X44" s="27">
        <v>-100</v>
      </c>
      <c r="Y44" s="28">
        <v>-4200</v>
      </c>
    </row>
    <row r="45" spans="1:25" ht="13.5">
      <c r="A45" s="36" t="s">
        <v>64</v>
      </c>
      <c r="B45" s="3">
        <v>28230470</v>
      </c>
      <c r="C45" s="65">
        <v>0</v>
      </c>
      <c r="D45" s="66">
        <v>0</v>
      </c>
      <c r="E45" s="66">
        <v>11130098</v>
      </c>
      <c r="F45" s="66">
        <v>5355914</v>
      </c>
      <c r="G45" s="66">
        <v>6352073</v>
      </c>
      <c r="H45" s="66">
        <v>6352073</v>
      </c>
      <c r="I45" s="66">
        <v>7442286</v>
      </c>
      <c r="J45" s="66">
        <v>25922362</v>
      </c>
      <c r="K45" s="66">
        <v>9707287</v>
      </c>
      <c r="L45" s="66">
        <v>9707287</v>
      </c>
      <c r="M45" s="66">
        <v>12467357</v>
      </c>
      <c r="N45" s="66">
        <v>6975152</v>
      </c>
      <c r="O45" s="66">
        <v>6975152</v>
      </c>
      <c r="P45" s="66">
        <v>6975152</v>
      </c>
      <c r="Q45" s="66">
        <v>9112204</v>
      </c>
      <c r="R45" s="66">
        <v>9112204</v>
      </c>
      <c r="S45" s="66">
        <v>10946017</v>
      </c>
      <c r="T45" s="66">
        <v>10946017</v>
      </c>
      <c r="U45" s="66">
        <v>10946017</v>
      </c>
      <c r="V45" s="66">
        <v>0</v>
      </c>
      <c r="W45" s="66">
        <v>10946017</v>
      </c>
      <c r="X45" s="67">
        <v>0</v>
      </c>
      <c r="Y45" s="68">
        <v>0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23118772</v>
      </c>
      <c r="C49" s="95">
        <v>18219172</v>
      </c>
      <c r="D49" s="20">
        <v>7523311</v>
      </c>
      <c r="E49" s="20">
        <v>0</v>
      </c>
      <c r="F49" s="20">
        <v>0</v>
      </c>
      <c r="G49" s="20">
        <v>0</v>
      </c>
      <c r="H49" s="20">
        <v>5807390</v>
      </c>
      <c r="I49" s="20">
        <v>0</v>
      </c>
      <c r="J49" s="20">
        <v>0</v>
      </c>
      <c r="K49" s="20">
        <v>0</v>
      </c>
      <c r="L49" s="20">
        <v>13823861</v>
      </c>
      <c r="M49" s="20">
        <v>0</v>
      </c>
      <c r="N49" s="20">
        <v>0</v>
      </c>
      <c r="O49" s="20">
        <v>0</v>
      </c>
      <c r="P49" s="20">
        <v>6589892</v>
      </c>
      <c r="Q49" s="20">
        <v>0</v>
      </c>
      <c r="R49" s="20">
        <v>0</v>
      </c>
      <c r="S49" s="20">
        <v>0</v>
      </c>
      <c r="T49" s="20">
        <v>3831370</v>
      </c>
      <c r="U49" s="20">
        <v>105599541</v>
      </c>
      <c r="V49" s="20">
        <v>184513309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3129012</v>
      </c>
      <c r="C51" s="95">
        <v>65885</v>
      </c>
      <c r="D51" s="20">
        <v>551828</v>
      </c>
      <c r="E51" s="20">
        <v>0</v>
      </c>
      <c r="F51" s="20">
        <v>0</v>
      </c>
      <c r="G51" s="20">
        <v>0</v>
      </c>
      <c r="H51" s="20">
        <v>357494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4104219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0</v>
      </c>
      <c r="D5" s="120">
        <f t="shared" si="0"/>
        <v>93893000</v>
      </c>
      <c r="E5" s="66">
        <f t="shared" si="0"/>
        <v>93893000</v>
      </c>
      <c r="F5" s="66">
        <f t="shared" si="0"/>
        <v>3828323</v>
      </c>
      <c r="G5" s="66">
        <f t="shared" si="0"/>
        <v>2850514</v>
      </c>
      <c r="H5" s="66">
        <f t="shared" si="0"/>
        <v>29118541</v>
      </c>
      <c r="I5" s="66">
        <f t="shared" si="0"/>
        <v>35797378</v>
      </c>
      <c r="J5" s="66">
        <f t="shared" si="0"/>
        <v>2487125</v>
      </c>
      <c r="K5" s="66">
        <f t="shared" si="0"/>
        <v>23220962</v>
      </c>
      <c r="L5" s="66">
        <f t="shared" si="0"/>
        <v>3017702</v>
      </c>
      <c r="M5" s="66">
        <f t="shared" si="0"/>
        <v>28725789</v>
      </c>
      <c r="N5" s="66">
        <f t="shared" si="0"/>
        <v>2978885</v>
      </c>
      <c r="O5" s="66">
        <f t="shared" si="0"/>
        <v>2813109</v>
      </c>
      <c r="P5" s="66">
        <f t="shared" si="0"/>
        <v>17496299</v>
      </c>
      <c r="Q5" s="66">
        <f t="shared" si="0"/>
        <v>23288293</v>
      </c>
      <c r="R5" s="66">
        <f t="shared" si="0"/>
        <v>3131180</v>
      </c>
      <c r="S5" s="66">
        <f t="shared" si="0"/>
        <v>3962276</v>
      </c>
      <c r="T5" s="66">
        <f t="shared" si="0"/>
        <v>3292064</v>
      </c>
      <c r="U5" s="66">
        <f t="shared" si="0"/>
        <v>10385520</v>
      </c>
      <c r="V5" s="66">
        <f t="shared" si="0"/>
        <v>98196980</v>
      </c>
      <c r="W5" s="66">
        <f t="shared" si="0"/>
        <v>93893000</v>
      </c>
      <c r="X5" s="66">
        <f t="shared" si="0"/>
        <v>4303980</v>
      </c>
      <c r="Y5" s="103">
        <f>+IF(W5&lt;&gt;0,+(X5/W5)*100,0)</f>
        <v>4.583919994035765</v>
      </c>
      <c r="Z5" s="119">
        <f>SUM(Z6:Z8)</f>
        <v>93893000</v>
      </c>
    </row>
    <row r="6" spans="1:26" ht="13.5">
      <c r="A6" s="104" t="s">
        <v>74</v>
      </c>
      <c r="B6" s="102"/>
      <c r="C6" s="121"/>
      <c r="D6" s="122"/>
      <c r="E6" s="26"/>
      <c r="F6" s="26">
        <v>8456</v>
      </c>
      <c r="G6" s="26">
        <v>3954</v>
      </c>
      <c r="H6" s="26">
        <v>29289</v>
      </c>
      <c r="I6" s="26">
        <v>41699</v>
      </c>
      <c r="J6" s="26">
        <v>55329</v>
      </c>
      <c r="K6" s="26">
        <v>9386</v>
      </c>
      <c r="L6" s="26">
        <v>5089</v>
      </c>
      <c r="M6" s="26">
        <v>69804</v>
      </c>
      <c r="N6" s="26">
        <v>614</v>
      </c>
      <c r="O6" s="26">
        <v>3816</v>
      </c>
      <c r="P6" s="26">
        <v>17193</v>
      </c>
      <c r="Q6" s="26">
        <v>21623</v>
      </c>
      <c r="R6" s="26">
        <v>6657</v>
      </c>
      <c r="S6" s="26">
        <v>1228</v>
      </c>
      <c r="T6" s="26">
        <v>614</v>
      </c>
      <c r="U6" s="26">
        <v>8499</v>
      </c>
      <c r="V6" s="26">
        <v>141625</v>
      </c>
      <c r="W6" s="26"/>
      <c r="X6" s="26">
        <v>141625</v>
      </c>
      <c r="Y6" s="106">
        <v>0</v>
      </c>
      <c r="Z6" s="121"/>
    </row>
    <row r="7" spans="1:26" ht="13.5">
      <c r="A7" s="104" t="s">
        <v>75</v>
      </c>
      <c r="B7" s="102"/>
      <c r="C7" s="123"/>
      <c r="D7" s="124">
        <v>93143000</v>
      </c>
      <c r="E7" s="125">
        <v>93143000</v>
      </c>
      <c r="F7" s="125">
        <v>3818253</v>
      </c>
      <c r="G7" s="125">
        <v>2846560</v>
      </c>
      <c r="H7" s="125"/>
      <c r="I7" s="125">
        <v>6664813</v>
      </c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>
        <v>6664813</v>
      </c>
      <c r="W7" s="125">
        <v>93143000</v>
      </c>
      <c r="X7" s="125">
        <v>-86478187</v>
      </c>
      <c r="Y7" s="107">
        <v>-92.84</v>
      </c>
      <c r="Z7" s="123">
        <v>93143000</v>
      </c>
    </row>
    <row r="8" spans="1:26" ht="13.5">
      <c r="A8" s="104" t="s">
        <v>76</v>
      </c>
      <c r="B8" s="102"/>
      <c r="C8" s="121"/>
      <c r="D8" s="122">
        <v>750000</v>
      </c>
      <c r="E8" s="26">
        <v>750000</v>
      </c>
      <c r="F8" s="26">
        <v>1614</v>
      </c>
      <c r="G8" s="26"/>
      <c r="H8" s="26">
        <v>29089252</v>
      </c>
      <c r="I8" s="26">
        <v>29090866</v>
      </c>
      <c r="J8" s="26">
        <v>2431796</v>
      </c>
      <c r="K8" s="26">
        <v>23211576</v>
      </c>
      <c r="L8" s="26">
        <v>3012613</v>
      </c>
      <c r="M8" s="26">
        <v>28655985</v>
      </c>
      <c r="N8" s="26">
        <v>2978271</v>
      </c>
      <c r="O8" s="26">
        <v>2809293</v>
      </c>
      <c r="P8" s="26">
        <v>17479106</v>
      </c>
      <c r="Q8" s="26">
        <v>23266670</v>
      </c>
      <c r="R8" s="26">
        <v>3124523</v>
      </c>
      <c r="S8" s="26">
        <v>3961048</v>
      </c>
      <c r="T8" s="26">
        <v>3291450</v>
      </c>
      <c r="U8" s="26">
        <v>10377021</v>
      </c>
      <c r="V8" s="26">
        <v>91390542</v>
      </c>
      <c r="W8" s="26">
        <v>750000</v>
      </c>
      <c r="X8" s="26">
        <v>90640542</v>
      </c>
      <c r="Y8" s="106">
        <v>12085.41</v>
      </c>
      <c r="Z8" s="121">
        <v>750000</v>
      </c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6698000</v>
      </c>
      <c r="E9" s="66">
        <f t="shared" si="1"/>
        <v>6698000</v>
      </c>
      <c r="F9" s="66">
        <f t="shared" si="1"/>
        <v>91798</v>
      </c>
      <c r="G9" s="66">
        <f t="shared" si="1"/>
        <v>67103</v>
      </c>
      <c r="H9" s="66">
        <f t="shared" si="1"/>
        <v>99411</v>
      </c>
      <c r="I9" s="66">
        <f t="shared" si="1"/>
        <v>258312</v>
      </c>
      <c r="J9" s="66">
        <f t="shared" si="1"/>
        <v>54332</v>
      </c>
      <c r="K9" s="66">
        <f t="shared" si="1"/>
        <v>53392</v>
      </c>
      <c r="L9" s="66">
        <f t="shared" si="1"/>
        <v>36578</v>
      </c>
      <c r="M9" s="66">
        <f t="shared" si="1"/>
        <v>144302</v>
      </c>
      <c r="N9" s="66">
        <f t="shared" si="1"/>
        <v>20870</v>
      </c>
      <c r="O9" s="66">
        <f t="shared" si="1"/>
        <v>98530</v>
      </c>
      <c r="P9" s="66">
        <f t="shared" si="1"/>
        <v>39893</v>
      </c>
      <c r="Q9" s="66">
        <f t="shared" si="1"/>
        <v>159293</v>
      </c>
      <c r="R9" s="66">
        <f t="shared" si="1"/>
        <v>65863</v>
      </c>
      <c r="S9" s="66">
        <f t="shared" si="1"/>
        <v>38587</v>
      </c>
      <c r="T9" s="66">
        <f t="shared" si="1"/>
        <v>45791</v>
      </c>
      <c r="U9" s="66">
        <f t="shared" si="1"/>
        <v>150241</v>
      </c>
      <c r="V9" s="66">
        <f t="shared" si="1"/>
        <v>712148</v>
      </c>
      <c r="W9" s="66">
        <f t="shared" si="1"/>
        <v>6698000</v>
      </c>
      <c r="X9" s="66">
        <f t="shared" si="1"/>
        <v>-5985852</v>
      </c>
      <c r="Y9" s="103">
        <f>+IF(W9&lt;&gt;0,+(X9/W9)*100,0)</f>
        <v>-89.36775156763213</v>
      </c>
      <c r="Z9" s="119">
        <f>SUM(Z10:Z14)</f>
        <v>6698000</v>
      </c>
    </row>
    <row r="10" spans="1:26" ht="13.5">
      <c r="A10" s="104" t="s">
        <v>78</v>
      </c>
      <c r="B10" s="102"/>
      <c r="C10" s="121"/>
      <c r="D10" s="122">
        <v>1174000</v>
      </c>
      <c r="E10" s="26">
        <v>1174000</v>
      </c>
      <c r="F10" s="26">
        <v>25222</v>
      </c>
      <c r="G10" s="26">
        <v>27973</v>
      </c>
      <c r="H10" s="26">
        <v>24979</v>
      </c>
      <c r="I10" s="26">
        <v>78174</v>
      </c>
      <c r="J10" s="26">
        <v>12432</v>
      </c>
      <c r="K10" s="26">
        <v>10799</v>
      </c>
      <c r="L10" s="26">
        <v>13905</v>
      </c>
      <c r="M10" s="26">
        <v>37136</v>
      </c>
      <c r="N10" s="26">
        <v>11644</v>
      </c>
      <c r="O10" s="26">
        <v>16252</v>
      </c>
      <c r="P10" s="26">
        <v>21928</v>
      </c>
      <c r="Q10" s="26">
        <v>49824</v>
      </c>
      <c r="R10" s="26">
        <v>16826</v>
      </c>
      <c r="S10" s="26">
        <v>21455</v>
      </c>
      <c r="T10" s="26">
        <v>24031</v>
      </c>
      <c r="U10" s="26">
        <v>62312</v>
      </c>
      <c r="V10" s="26">
        <v>227446</v>
      </c>
      <c r="W10" s="26">
        <v>1174000</v>
      </c>
      <c r="X10" s="26">
        <v>-946554</v>
      </c>
      <c r="Y10" s="106">
        <v>-80.63</v>
      </c>
      <c r="Z10" s="121">
        <v>1174000</v>
      </c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>
        <v>0</v>
      </c>
      <c r="Z11" s="121"/>
    </row>
    <row r="12" spans="1:26" ht="13.5">
      <c r="A12" s="104" t="s">
        <v>80</v>
      </c>
      <c r="B12" s="102"/>
      <c r="C12" s="121"/>
      <c r="D12" s="122">
        <v>5524000</v>
      </c>
      <c r="E12" s="26">
        <v>5524000</v>
      </c>
      <c r="F12" s="26">
        <v>50497</v>
      </c>
      <c r="G12" s="26">
        <v>38063</v>
      </c>
      <c r="H12" s="26">
        <v>74432</v>
      </c>
      <c r="I12" s="26">
        <v>162992</v>
      </c>
      <c r="J12" s="26">
        <v>41900</v>
      </c>
      <c r="K12" s="26">
        <v>42323</v>
      </c>
      <c r="L12" s="26">
        <v>21350</v>
      </c>
      <c r="M12" s="26">
        <v>105573</v>
      </c>
      <c r="N12" s="26">
        <v>280</v>
      </c>
      <c r="O12" s="26">
        <v>22337</v>
      </c>
      <c r="P12" s="26">
        <v>13070</v>
      </c>
      <c r="Q12" s="26">
        <v>35687</v>
      </c>
      <c r="R12" s="26">
        <v>48000</v>
      </c>
      <c r="S12" s="26">
        <v>10100</v>
      </c>
      <c r="T12" s="26">
        <v>10340</v>
      </c>
      <c r="U12" s="26">
        <v>68440</v>
      </c>
      <c r="V12" s="26">
        <v>372692</v>
      </c>
      <c r="W12" s="26">
        <v>5524000</v>
      </c>
      <c r="X12" s="26">
        <v>-5151308</v>
      </c>
      <c r="Y12" s="106">
        <v>-93.25</v>
      </c>
      <c r="Z12" s="121">
        <v>5524000</v>
      </c>
    </row>
    <row r="13" spans="1:26" ht="13.5">
      <c r="A13" s="104" t="s">
        <v>81</v>
      </c>
      <c r="B13" s="102"/>
      <c r="C13" s="121"/>
      <c r="D13" s="122"/>
      <c r="E13" s="26"/>
      <c r="F13" s="26">
        <v>16079</v>
      </c>
      <c r="G13" s="26">
        <v>1067</v>
      </c>
      <c r="H13" s="26"/>
      <c r="I13" s="26">
        <v>17146</v>
      </c>
      <c r="J13" s="26"/>
      <c r="K13" s="26">
        <v>270</v>
      </c>
      <c r="L13" s="26">
        <v>1323</v>
      </c>
      <c r="M13" s="26">
        <v>1593</v>
      </c>
      <c r="N13" s="26">
        <v>8946</v>
      </c>
      <c r="O13" s="26">
        <v>59941</v>
      </c>
      <c r="P13" s="26">
        <v>4895</v>
      </c>
      <c r="Q13" s="26">
        <v>73782</v>
      </c>
      <c r="R13" s="26">
        <v>1037</v>
      </c>
      <c r="S13" s="26">
        <v>7032</v>
      </c>
      <c r="T13" s="26">
        <v>11420</v>
      </c>
      <c r="U13" s="26">
        <v>19489</v>
      </c>
      <c r="V13" s="26">
        <v>112010</v>
      </c>
      <c r="W13" s="26"/>
      <c r="X13" s="26">
        <v>112010</v>
      </c>
      <c r="Y13" s="106">
        <v>0</v>
      </c>
      <c r="Z13" s="121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>
        <v>0</v>
      </c>
      <c r="Z14" s="123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30365000</v>
      </c>
      <c r="E15" s="66">
        <f t="shared" si="2"/>
        <v>30365000</v>
      </c>
      <c r="F15" s="66">
        <f t="shared" si="2"/>
        <v>8004780</v>
      </c>
      <c r="G15" s="66">
        <f t="shared" si="2"/>
        <v>9466</v>
      </c>
      <c r="H15" s="66">
        <f t="shared" si="2"/>
        <v>7502</v>
      </c>
      <c r="I15" s="66">
        <f t="shared" si="2"/>
        <v>8021748</v>
      </c>
      <c r="J15" s="66">
        <f t="shared" si="2"/>
        <v>3922</v>
      </c>
      <c r="K15" s="66">
        <f t="shared" si="2"/>
        <v>7003739</v>
      </c>
      <c r="L15" s="66">
        <f t="shared" si="2"/>
        <v>1515</v>
      </c>
      <c r="M15" s="66">
        <f t="shared" si="2"/>
        <v>7009176</v>
      </c>
      <c r="N15" s="66">
        <f t="shared" si="2"/>
        <v>6001827</v>
      </c>
      <c r="O15" s="66">
        <f t="shared" si="2"/>
        <v>1316773</v>
      </c>
      <c r="P15" s="66">
        <f t="shared" si="2"/>
        <v>7195582</v>
      </c>
      <c r="Q15" s="66">
        <f t="shared" si="2"/>
        <v>14514182</v>
      </c>
      <c r="R15" s="66">
        <f t="shared" si="2"/>
        <v>892701</v>
      </c>
      <c r="S15" s="66">
        <f t="shared" si="2"/>
        <v>7631</v>
      </c>
      <c r="T15" s="66">
        <f t="shared" si="2"/>
        <v>992307</v>
      </c>
      <c r="U15" s="66">
        <f t="shared" si="2"/>
        <v>1892639</v>
      </c>
      <c r="V15" s="66">
        <f t="shared" si="2"/>
        <v>31437745</v>
      </c>
      <c r="W15" s="66">
        <f t="shared" si="2"/>
        <v>30365000</v>
      </c>
      <c r="X15" s="66">
        <f t="shared" si="2"/>
        <v>1072745</v>
      </c>
      <c r="Y15" s="103">
        <f>+IF(W15&lt;&gt;0,+(X15/W15)*100,0)</f>
        <v>3.5328338547670013</v>
      </c>
      <c r="Z15" s="119">
        <f>SUM(Z16:Z18)</f>
        <v>30365000</v>
      </c>
    </row>
    <row r="16" spans="1:26" ht="13.5">
      <c r="A16" s="104" t="s">
        <v>84</v>
      </c>
      <c r="B16" s="102"/>
      <c r="C16" s="121"/>
      <c r="D16" s="122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>
        <v>0</v>
      </c>
      <c r="Z16" s="121"/>
    </row>
    <row r="17" spans="1:26" ht="13.5">
      <c r="A17" s="104" t="s">
        <v>85</v>
      </c>
      <c r="B17" s="102"/>
      <c r="C17" s="121"/>
      <c r="D17" s="122">
        <v>28583000</v>
      </c>
      <c r="E17" s="26">
        <v>28583000</v>
      </c>
      <c r="F17" s="26">
        <v>8004780</v>
      </c>
      <c r="G17" s="26">
        <v>9466</v>
      </c>
      <c r="H17" s="26">
        <v>7502</v>
      </c>
      <c r="I17" s="26">
        <v>8021748</v>
      </c>
      <c r="J17" s="26">
        <v>3922</v>
      </c>
      <c r="K17" s="26">
        <v>7003739</v>
      </c>
      <c r="L17" s="26">
        <v>1515</v>
      </c>
      <c r="M17" s="26">
        <v>7009176</v>
      </c>
      <c r="N17" s="26">
        <v>6001827</v>
      </c>
      <c r="O17" s="26">
        <v>1316773</v>
      </c>
      <c r="P17" s="26">
        <v>7195582</v>
      </c>
      <c r="Q17" s="26">
        <v>14514182</v>
      </c>
      <c r="R17" s="26">
        <v>892701</v>
      </c>
      <c r="S17" s="26">
        <v>7631</v>
      </c>
      <c r="T17" s="26">
        <v>992307</v>
      </c>
      <c r="U17" s="26">
        <v>1892639</v>
      </c>
      <c r="V17" s="26">
        <v>31437745</v>
      </c>
      <c r="W17" s="26">
        <v>28583000</v>
      </c>
      <c r="X17" s="26">
        <v>2854745</v>
      </c>
      <c r="Y17" s="106">
        <v>9.99</v>
      </c>
      <c r="Z17" s="121">
        <v>28583000</v>
      </c>
    </row>
    <row r="18" spans="1:26" ht="13.5">
      <c r="A18" s="104" t="s">
        <v>86</v>
      </c>
      <c r="B18" s="102"/>
      <c r="C18" s="121"/>
      <c r="D18" s="122">
        <v>1782000</v>
      </c>
      <c r="E18" s="26">
        <v>1782000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>
        <v>1782000</v>
      </c>
      <c r="X18" s="26">
        <v>-1782000</v>
      </c>
      <c r="Y18" s="106">
        <v>-100</v>
      </c>
      <c r="Z18" s="121">
        <v>1782000</v>
      </c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119590000</v>
      </c>
      <c r="E19" s="66">
        <f t="shared" si="3"/>
        <v>119590000</v>
      </c>
      <c r="F19" s="66">
        <f t="shared" si="3"/>
        <v>11082480</v>
      </c>
      <c r="G19" s="66">
        <f t="shared" si="3"/>
        <v>9881871</v>
      </c>
      <c r="H19" s="66">
        <f t="shared" si="3"/>
        <v>10245270</v>
      </c>
      <c r="I19" s="66">
        <f t="shared" si="3"/>
        <v>31209621</v>
      </c>
      <c r="J19" s="66">
        <f t="shared" si="3"/>
        <v>11062456</v>
      </c>
      <c r="K19" s="66">
        <f t="shared" si="3"/>
        <v>8920018</v>
      </c>
      <c r="L19" s="66">
        <f t="shared" si="3"/>
        <v>13853186</v>
      </c>
      <c r="M19" s="66">
        <f t="shared" si="3"/>
        <v>33835660</v>
      </c>
      <c r="N19" s="66">
        <f t="shared" si="3"/>
        <v>9738113</v>
      </c>
      <c r="O19" s="66">
        <f t="shared" si="3"/>
        <v>13392609</v>
      </c>
      <c r="P19" s="66">
        <f t="shared" si="3"/>
        <v>9391423</v>
      </c>
      <c r="Q19" s="66">
        <f t="shared" si="3"/>
        <v>32522145</v>
      </c>
      <c r="R19" s="66">
        <f t="shared" si="3"/>
        <v>9420730</v>
      </c>
      <c r="S19" s="66">
        <f t="shared" si="3"/>
        <v>9986342</v>
      </c>
      <c r="T19" s="66">
        <f t="shared" si="3"/>
        <v>10735130</v>
      </c>
      <c r="U19" s="66">
        <f t="shared" si="3"/>
        <v>30142202</v>
      </c>
      <c r="V19" s="66">
        <f t="shared" si="3"/>
        <v>127709628</v>
      </c>
      <c r="W19" s="66">
        <f t="shared" si="3"/>
        <v>119590000</v>
      </c>
      <c r="X19" s="66">
        <f t="shared" si="3"/>
        <v>8119628</v>
      </c>
      <c r="Y19" s="103">
        <f>+IF(W19&lt;&gt;0,+(X19/W19)*100,0)</f>
        <v>6.789554310561084</v>
      </c>
      <c r="Z19" s="119">
        <f>SUM(Z20:Z23)</f>
        <v>119590000</v>
      </c>
    </row>
    <row r="20" spans="1:26" ht="13.5">
      <c r="A20" s="104" t="s">
        <v>88</v>
      </c>
      <c r="B20" s="102"/>
      <c r="C20" s="121"/>
      <c r="D20" s="122">
        <v>86990000</v>
      </c>
      <c r="E20" s="26">
        <v>86990000</v>
      </c>
      <c r="F20" s="26">
        <v>6800248</v>
      </c>
      <c r="G20" s="26">
        <v>7538049</v>
      </c>
      <c r="H20" s="26">
        <v>7742861</v>
      </c>
      <c r="I20" s="26">
        <v>22081158</v>
      </c>
      <c r="J20" s="26">
        <v>8282082</v>
      </c>
      <c r="K20" s="26">
        <v>6614171</v>
      </c>
      <c r="L20" s="26">
        <v>7344494</v>
      </c>
      <c r="M20" s="26">
        <v>22240747</v>
      </c>
      <c r="N20" s="26">
        <v>8703192</v>
      </c>
      <c r="O20" s="26">
        <v>6662934</v>
      </c>
      <c r="P20" s="26">
        <v>8267675</v>
      </c>
      <c r="Q20" s="26">
        <v>23633801</v>
      </c>
      <c r="R20" s="26">
        <v>7446464</v>
      </c>
      <c r="S20" s="26">
        <v>6546457</v>
      </c>
      <c r="T20" s="26">
        <v>8042321</v>
      </c>
      <c r="U20" s="26">
        <v>22035242</v>
      </c>
      <c r="V20" s="26">
        <v>89990948</v>
      </c>
      <c r="W20" s="26">
        <v>86990000</v>
      </c>
      <c r="X20" s="26">
        <v>3000948</v>
      </c>
      <c r="Y20" s="106">
        <v>3.45</v>
      </c>
      <c r="Z20" s="121">
        <v>86990000</v>
      </c>
    </row>
    <row r="21" spans="1:26" ht="13.5">
      <c r="A21" s="104" t="s">
        <v>89</v>
      </c>
      <c r="B21" s="102"/>
      <c r="C21" s="121"/>
      <c r="D21" s="122">
        <v>15700000</v>
      </c>
      <c r="E21" s="26">
        <v>15700000</v>
      </c>
      <c r="F21" s="26">
        <v>2699758</v>
      </c>
      <c r="G21" s="26">
        <v>1363475</v>
      </c>
      <c r="H21" s="26">
        <v>2104869</v>
      </c>
      <c r="I21" s="26">
        <v>6168102</v>
      </c>
      <c r="J21" s="26">
        <v>2382890</v>
      </c>
      <c r="K21" s="26">
        <v>1908217</v>
      </c>
      <c r="L21" s="26">
        <v>6112253</v>
      </c>
      <c r="M21" s="26">
        <v>10403360</v>
      </c>
      <c r="N21" s="26">
        <v>638374</v>
      </c>
      <c r="O21" s="26">
        <v>6333393</v>
      </c>
      <c r="P21" s="26">
        <v>628750</v>
      </c>
      <c r="Q21" s="26">
        <v>7600517</v>
      </c>
      <c r="R21" s="26">
        <v>1577096</v>
      </c>
      <c r="S21" s="26">
        <v>3039981</v>
      </c>
      <c r="T21" s="26">
        <v>2292624</v>
      </c>
      <c r="U21" s="26">
        <v>6909701</v>
      </c>
      <c r="V21" s="26">
        <v>31081680</v>
      </c>
      <c r="W21" s="26">
        <v>15700000</v>
      </c>
      <c r="X21" s="26">
        <v>15381680</v>
      </c>
      <c r="Y21" s="106">
        <v>97.97</v>
      </c>
      <c r="Z21" s="121">
        <v>15700000</v>
      </c>
    </row>
    <row r="22" spans="1:26" ht="13.5">
      <c r="A22" s="104" t="s">
        <v>90</v>
      </c>
      <c r="B22" s="102"/>
      <c r="C22" s="123"/>
      <c r="D22" s="124">
        <v>6900000</v>
      </c>
      <c r="E22" s="125">
        <v>6900000</v>
      </c>
      <c r="F22" s="125">
        <v>404568</v>
      </c>
      <c r="G22" s="125">
        <v>593342</v>
      </c>
      <c r="H22" s="125">
        <v>397540</v>
      </c>
      <c r="I22" s="125">
        <v>1395450</v>
      </c>
      <c r="J22" s="125">
        <v>397484</v>
      </c>
      <c r="K22" s="125">
        <v>397630</v>
      </c>
      <c r="L22" s="125">
        <v>396439</v>
      </c>
      <c r="M22" s="125">
        <v>1191553</v>
      </c>
      <c r="N22" s="125">
        <v>396547</v>
      </c>
      <c r="O22" s="125">
        <v>396282</v>
      </c>
      <c r="P22" s="125">
        <v>494998</v>
      </c>
      <c r="Q22" s="125">
        <v>1287827</v>
      </c>
      <c r="R22" s="125">
        <v>397170</v>
      </c>
      <c r="S22" s="125">
        <v>399904</v>
      </c>
      <c r="T22" s="125">
        <v>400185</v>
      </c>
      <c r="U22" s="125">
        <v>1197259</v>
      </c>
      <c r="V22" s="125">
        <v>5072089</v>
      </c>
      <c r="W22" s="125">
        <v>6900000</v>
      </c>
      <c r="X22" s="125">
        <v>-1827911</v>
      </c>
      <c r="Y22" s="107">
        <v>-26.49</v>
      </c>
      <c r="Z22" s="123">
        <v>6900000</v>
      </c>
    </row>
    <row r="23" spans="1:26" ht="13.5">
      <c r="A23" s="104" t="s">
        <v>91</v>
      </c>
      <c r="B23" s="102"/>
      <c r="C23" s="121"/>
      <c r="D23" s="122">
        <v>10000000</v>
      </c>
      <c r="E23" s="26">
        <v>10000000</v>
      </c>
      <c r="F23" s="26">
        <v>1177906</v>
      </c>
      <c r="G23" s="26">
        <v>387005</v>
      </c>
      <c r="H23" s="26"/>
      <c r="I23" s="26">
        <v>1564911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>
        <v>1564911</v>
      </c>
      <c r="W23" s="26">
        <v>10000000</v>
      </c>
      <c r="X23" s="26">
        <v>-8435089</v>
      </c>
      <c r="Y23" s="106">
        <v>-84.35</v>
      </c>
      <c r="Z23" s="121">
        <v>10000000</v>
      </c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0</v>
      </c>
      <c r="D25" s="139">
        <f t="shared" si="4"/>
        <v>250546000</v>
      </c>
      <c r="E25" s="39">
        <f t="shared" si="4"/>
        <v>250546000</v>
      </c>
      <c r="F25" s="39">
        <f t="shared" si="4"/>
        <v>23007381</v>
      </c>
      <c r="G25" s="39">
        <f t="shared" si="4"/>
        <v>12808954</v>
      </c>
      <c r="H25" s="39">
        <f t="shared" si="4"/>
        <v>39470724</v>
      </c>
      <c r="I25" s="39">
        <f t="shared" si="4"/>
        <v>75287059</v>
      </c>
      <c r="J25" s="39">
        <f t="shared" si="4"/>
        <v>13607835</v>
      </c>
      <c r="K25" s="39">
        <f t="shared" si="4"/>
        <v>39198111</v>
      </c>
      <c r="L25" s="39">
        <f t="shared" si="4"/>
        <v>16908981</v>
      </c>
      <c r="M25" s="39">
        <f t="shared" si="4"/>
        <v>69714927</v>
      </c>
      <c r="N25" s="39">
        <f t="shared" si="4"/>
        <v>18739695</v>
      </c>
      <c r="O25" s="39">
        <f t="shared" si="4"/>
        <v>17621021</v>
      </c>
      <c r="P25" s="39">
        <f t="shared" si="4"/>
        <v>34123197</v>
      </c>
      <c r="Q25" s="39">
        <f t="shared" si="4"/>
        <v>70483913</v>
      </c>
      <c r="R25" s="39">
        <f t="shared" si="4"/>
        <v>13510474</v>
      </c>
      <c r="S25" s="39">
        <f t="shared" si="4"/>
        <v>13994836</v>
      </c>
      <c r="T25" s="39">
        <f t="shared" si="4"/>
        <v>15065292</v>
      </c>
      <c r="U25" s="39">
        <f t="shared" si="4"/>
        <v>42570602</v>
      </c>
      <c r="V25" s="39">
        <f t="shared" si="4"/>
        <v>258056501</v>
      </c>
      <c r="W25" s="39">
        <f t="shared" si="4"/>
        <v>250546000</v>
      </c>
      <c r="X25" s="39">
        <f t="shared" si="4"/>
        <v>7510501</v>
      </c>
      <c r="Y25" s="140">
        <f>+IF(W25&lt;&gt;0,+(X25/W25)*100,0)</f>
        <v>2.997653524702051</v>
      </c>
      <c r="Z25" s="138">
        <f>+Z5+Z9+Z15+Z19+Z24</f>
        <v>250546000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0</v>
      </c>
      <c r="D28" s="120">
        <f t="shared" si="5"/>
        <v>73319000</v>
      </c>
      <c r="E28" s="66">
        <f t="shared" si="5"/>
        <v>73319000</v>
      </c>
      <c r="F28" s="66">
        <f t="shared" si="5"/>
        <v>3982715</v>
      </c>
      <c r="G28" s="66">
        <f t="shared" si="5"/>
        <v>3837633</v>
      </c>
      <c r="H28" s="66">
        <f t="shared" si="5"/>
        <v>2451870</v>
      </c>
      <c r="I28" s="66">
        <f t="shared" si="5"/>
        <v>10272218</v>
      </c>
      <c r="J28" s="66">
        <f t="shared" si="5"/>
        <v>2222665</v>
      </c>
      <c r="K28" s="66">
        <f t="shared" si="5"/>
        <v>2445356</v>
      </c>
      <c r="L28" s="66">
        <f t="shared" si="5"/>
        <v>2813703</v>
      </c>
      <c r="M28" s="66">
        <f t="shared" si="5"/>
        <v>7481724</v>
      </c>
      <c r="N28" s="66">
        <f t="shared" si="5"/>
        <v>2482220</v>
      </c>
      <c r="O28" s="66">
        <f t="shared" si="5"/>
        <v>2662554</v>
      </c>
      <c r="P28" s="66">
        <f t="shared" si="5"/>
        <v>2598323</v>
      </c>
      <c r="Q28" s="66">
        <f t="shared" si="5"/>
        <v>7743097</v>
      </c>
      <c r="R28" s="66">
        <f t="shared" si="5"/>
        <v>2531229</v>
      </c>
      <c r="S28" s="66">
        <f t="shared" si="5"/>
        <v>2623021</v>
      </c>
      <c r="T28" s="66">
        <f t="shared" si="5"/>
        <v>2919124</v>
      </c>
      <c r="U28" s="66">
        <f t="shared" si="5"/>
        <v>8073374</v>
      </c>
      <c r="V28" s="66">
        <f t="shared" si="5"/>
        <v>33570413</v>
      </c>
      <c r="W28" s="66">
        <f t="shared" si="5"/>
        <v>73319000</v>
      </c>
      <c r="X28" s="66">
        <f t="shared" si="5"/>
        <v>-39748587</v>
      </c>
      <c r="Y28" s="103">
        <f>+IF(W28&lt;&gt;0,+(X28/W28)*100,0)</f>
        <v>-54.21321485563087</v>
      </c>
      <c r="Z28" s="119">
        <f>SUM(Z29:Z31)</f>
        <v>73319000</v>
      </c>
    </row>
    <row r="29" spans="1:26" ht="13.5">
      <c r="A29" s="104" t="s">
        <v>74</v>
      </c>
      <c r="B29" s="102"/>
      <c r="C29" s="121"/>
      <c r="D29" s="122">
        <v>29120000</v>
      </c>
      <c r="E29" s="26">
        <v>29120000</v>
      </c>
      <c r="F29" s="26">
        <v>986793</v>
      </c>
      <c r="G29" s="26">
        <v>2263556</v>
      </c>
      <c r="H29" s="26">
        <v>1475374</v>
      </c>
      <c r="I29" s="26">
        <v>4725723</v>
      </c>
      <c r="J29" s="26">
        <v>987935</v>
      </c>
      <c r="K29" s="26">
        <v>1170356</v>
      </c>
      <c r="L29" s="26">
        <v>907361</v>
      </c>
      <c r="M29" s="26">
        <v>3065652</v>
      </c>
      <c r="N29" s="26">
        <v>1065641</v>
      </c>
      <c r="O29" s="26">
        <v>1075779</v>
      </c>
      <c r="P29" s="26">
        <v>1317555</v>
      </c>
      <c r="Q29" s="26">
        <v>3458975</v>
      </c>
      <c r="R29" s="26">
        <v>1447753</v>
      </c>
      <c r="S29" s="26">
        <v>1266928</v>
      </c>
      <c r="T29" s="26">
        <v>1337111</v>
      </c>
      <c r="U29" s="26">
        <v>4051792</v>
      </c>
      <c r="V29" s="26">
        <v>15302142</v>
      </c>
      <c r="W29" s="26">
        <v>29120000</v>
      </c>
      <c r="X29" s="26">
        <v>-13817858</v>
      </c>
      <c r="Y29" s="106">
        <v>-47.45</v>
      </c>
      <c r="Z29" s="121">
        <v>29120000</v>
      </c>
    </row>
    <row r="30" spans="1:26" ht="13.5">
      <c r="A30" s="104" t="s">
        <v>75</v>
      </c>
      <c r="B30" s="102"/>
      <c r="C30" s="123"/>
      <c r="D30" s="124">
        <v>35190000</v>
      </c>
      <c r="E30" s="125">
        <v>35190000</v>
      </c>
      <c r="F30" s="125">
        <v>2476501</v>
      </c>
      <c r="G30" s="125">
        <v>663674</v>
      </c>
      <c r="H30" s="125"/>
      <c r="I30" s="125">
        <v>3140175</v>
      </c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>
        <v>3140175</v>
      </c>
      <c r="W30" s="125">
        <v>35190000</v>
      </c>
      <c r="X30" s="125">
        <v>-32049825</v>
      </c>
      <c r="Y30" s="107">
        <v>-91.08</v>
      </c>
      <c r="Z30" s="123">
        <v>35190000</v>
      </c>
    </row>
    <row r="31" spans="1:26" ht="13.5">
      <c r="A31" s="104" t="s">
        <v>76</v>
      </c>
      <c r="B31" s="102"/>
      <c r="C31" s="121"/>
      <c r="D31" s="122">
        <v>9009000</v>
      </c>
      <c r="E31" s="26">
        <v>9009000</v>
      </c>
      <c r="F31" s="26">
        <v>519421</v>
      </c>
      <c r="G31" s="26">
        <v>910403</v>
      </c>
      <c r="H31" s="26">
        <v>976496</v>
      </c>
      <c r="I31" s="26">
        <v>2406320</v>
      </c>
      <c r="J31" s="26">
        <v>1234730</v>
      </c>
      <c r="K31" s="26">
        <v>1275000</v>
      </c>
      <c r="L31" s="26">
        <v>1906342</v>
      </c>
      <c r="M31" s="26">
        <v>4416072</v>
      </c>
      <c r="N31" s="26">
        <v>1416579</v>
      </c>
      <c r="O31" s="26">
        <v>1586775</v>
      </c>
      <c r="P31" s="26">
        <v>1280768</v>
      </c>
      <c r="Q31" s="26">
        <v>4284122</v>
      </c>
      <c r="R31" s="26">
        <v>1083476</v>
      </c>
      <c r="S31" s="26">
        <v>1356093</v>
      </c>
      <c r="T31" s="26">
        <v>1582013</v>
      </c>
      <c r="U31" s="26">
        <v>4021582</v>
      </c>
      <c r="V31" s="26">
        <v>15128096</v>
      </c>
      <c r="W31" s="26">
        <v>9009000</v>
      </c>
      <c r="X31" s="26">
        <v>6119096</v>
      </c>
      <c r="Y31" s="106">
        <v>67.92</v>
      </c>
      <c r="Z31" s="121">
        <v>9009000</v>
      </c>
    </row>
    <row r="32" spans="1:26" ht="13.5">
      <c r="A32" s="101" t="s">
        <v>77</v>
      </c>
      <c r="B32" s="102"/>
      <c r="C32" s="119">
        <f aca="true" t="shared" si="6" ref="C32:X32">SUM(C33:C37)</f>
        <v>0</v>
      </c>
      <c r="D32" s="120">
        <f t="shared" si="6"/>
        <v>29042540</v>
      </c>
      <c r="E32" s="66">
        <f t="shared" si="6"/>
        <v>29042540</v>
      </c>
      <c r="F32" s="66">
        <f t="shared" si="6"/>
        <v>3149480</v>
      </c>
      <c r="G32" s="66">
        <f t="shared" si="6"/>
        <v>2951663</v>
      </c>
      <c r="H32" s="66">
        <f t="shared" si="6"/>
        <v>2956373</v>
      </c>
      <c r="I32" s="66">
        <f t="shared" si="6"/>
        <v>9057516</v>
      </c>
      <c r="J32" s="66">
        <f t="shared" si="6"/>
        <v>2879940</v>
      </c>
      <c r="K32" s="66">
        <f t="shared" si="6"/>
        <v>3254790</v>
      </c>
      <c r="L32" s="66">
        <f t="shared" si="6"/>
        <v>4797793</v>
      </c>
      <c r="M32" s="66">
        <f t="shared" si="6"/>
        <v>10932523</v>
      </c>
      <c r="N32" s="66">
        <f t="shared" si="6"/>
        <v>3878536</v>
      </c>
      <c r="O32" s="66">
        <f t="shared" si="6"/>
        <v>3167965</v>
      </c>
      <c r="P32" s="66">
        <f t="shared" si="6"/>
        <v>3926997</v>
      </c>
      <c r="Q32" s="66">
        <f t="shared" si="6"/>
        <v>10973498</v>
      </c>
      <c r="R32" s="66">
        <f t="shared" si="6"/>
        <v>3317504</v>
      </c>
      <c r="S32" s="66">
        <f t="shared" si="6"/>
        <v>4020587</v>
      </c>
      <c r="T32" s="66">
        <f t="shared" si="6"/>
        <v>3986446</v>
      </c>
      <c r="U32" s="66">
        <f t="shared" si="6"/>
        <v>11324537</v>
      </c>
      <c r="V32" s="66">
        <f t="shared" si="6"/>
        <v>42288074</v>
      </c>
      <c r="W32" s="66">
        <f t="shared" si="6"/>
        <v>29042540</v>
      </c>
      <c r="X32" s="66">
        <f t="shared" si="6"/>
        <v>13245534</v>
      </c>
      <c r="Y32" s="103">
        <f>+IF(W32&lt;&gt;0,+(X32/W32)*100,0)</f>
        <v>45.60735390224133</v>
      </c>
      <c r="Z32" s="119">
        <f>SUM(Z33:Z37)</f>
        <v>29042540</v>
      </c>
    </row>
    <row r="33" spans="1:26" ht="13.5">
      <c r="A33" s="104" t="s">
        <v>78</v>
      </c>
      <c r="B33" s="102"/>
      <c r="C33" s="121"/>
      <c r="D33" s="122">
        <v>23518540</v>
      </c>
      <c r="E33" s="26">
        <v>23518540</v>
      </c>
      <c r="F33" s="26">
        <v>543216</v>
      </c>
      <c r="G33" s="26">
        <v>824753</v>
      </c>
      <c r="H33" s="26">
        <v>402335</v>
      </c>
      <c r="I33" s="26">
        <v>1770304</v>
      </c>
      <c r="J33" s="26">
        <v>468426</v>
      </c>
      <c r="K33" s="26">
        <v>398833</v>
      </c>
      <c r="L33" s="26">
        <v>948784</v>
      </c>
      <c r="M33" s="26">
        <v>1816043</v>
      </c>
      <c r="N33" s="26">
        <v>412812</v>
      </c>
      <c r="O33" s="26">
        <v>392454</v>
      </c>
      <c r="P33" s="26">
        <v>571531</v>
      </c>
      <c r="Q33" s="26">
        <v>1376797</v>
      </c>
      <c r="R33" s="26">
        <v>420997</v>
      </c>
      <c r="S33" s="26">
        <v>586880</v>
      </c>
      <c r="T33" s="26">
        <v>637299</v>
      </c>
      <c r="U33" s="26">
        <v>1645176</v>
      </c>
      <c r="V33" s="26">
        <v>6608320</v>
      </c>
      <c r="W33" s="26">
        <v>23518540</v>
      </c>
      <c r="X33" s="26">
        <v>-16910220</v>
      </c>
      <c r="Y33" s="106">
        <v>-71.9</v>
      </c>
      <c r="Z33" s="121">
        <v>23518540</v>
      </c>
    </row>
    <row r="34" spans="1:26" ht="13.5">
      <c r="A34" s="104" t="s">
        <v>79</v>
      </c>
      <c r="B34" s="102"/>
      <c r="C34" s="121"/>
      <c r="D34" s="122"/>
      <c r="E34" s="26"/>
      <c r="F34" s="26">
        <v>485059</v>
      </c>
      <c r="G34" s="26"/>
      <c r="H34" s="26">
        <v>577162</v>
      </c>
      <c r="I34" s="26">
        <v>1062221</v>
      </c>
      <c r="J34" s="26">
        <v>472483</v>
      </c>
      <c r="K34" s="26">
        <v>571567</v>
      </c>
      <c r="L34" s="26">
        <v>523249</v>
      </c>
      <c r="M34" s="26">
        <v>1567299</v>
      </c>
      <c r="N34" s="26">
        <v>755828</v>
      </c>
      <c r="O34" s="26">
        <v>719835</v>
      </c>
      <c r="P34" s="26">
        <v>907939</v>
      </c>
      <c r="Q34" s="26">
        <v>2383602</v>
      </c>
      <c r="R34" s="26">
        <v>940153</v>
      </c>
      <c r="S34" s="26">
        <v>1184263</v>
      </c>
      <c r="T34" s="26">
        <v>847395</v>
      </c>
      <c r="U34" s="26">
        <v>2971811</v>
      </c>
      <c r="V34" s="26">
        <v>7984933</v>
      </c>
      <c r="W34" s="26"/>
      <c r="X34" s="26">
        <v>7984933</v>
      </c>
      <c r="Y34" s="106">
        <v>0</v>
      </c>
      <c r="Z34" s="121"/>
    </row>
    <row r="35" spans="1:26" ht="13.5">
      <c r="A35" s="104" t="s">
        <v>80</v>
      </c>
      <c r="B35" s="102"/>
      <c r="C35" s="121"/>
      <c r="D35" s="122">
        <v>5524000</v>
      </c>
      <c r="E35" s="26">
        <v>5524000</v>
      </c>
      <c r="F35" s="26">
        <v>1504831</v>
      </c>
      <c r="G35" s="26">
        <v>1631529</v>
      </c>
      <c r="H35" s="26">
        <v>1441258</v>
      </c>
      <c r="I35" s="26">
        <v>4577618</v>
      </c>
      <c r="J35" s="26">
        <v>1423480</v>
      </c>
      <c r="K35" s="26">
        <v>1528489</v>
      </c>
      <c r="L35" s="26">
        <v>2822995</v>
      </c>
      <c r="M35" s="26">
        <v>5774964</v>
      </c>
      <c r="N35" s="26">
        <v>2168428</v>
      </c>
      <c r="O35" s="26">
        <v>1453100</v>
      </c>
      <c r="P35" s="26">
        <v>1925102</v>
      </c>
      <c r="Q35" s="26">
        <v>5546630</v>
      </c>
      <c r="R35" s="26">
        <v>1445816</v>
      </c>
      <c r="S35" s="26">
        <v>1650855</v>
      </c>
      <c r="T35" s="26">
        <v>1834723</v>
      </c>
      <c r="U35" s="26">
        <v>4931394</v>
      </c>
      <c r="V35" s="26">
        <v>20830606</v>
      </c>
      <c r="W35" s="26">
        <v>5524000</v>
      </c>
      <c r="X35" s="26">
        <v>15306606</v>
      </c>
      <c r="Y35" s="106">
        <v>277.09</v>
      </c>
      <c r="Z35" s="121">
        <v>5524000</v>
      </c>
    </row>
    <row r="36" spans="1:26" ht="13.5">
      <c r="A36" s="104" t="s">
        <v>81</v>
      </c>
      <c r="B36" s="102"/>
      <c r="C36" s="121"/>
      <c r="D36" s="122"/>
      <c r="E36" s="26"/>
      <c r="F36" s="26">
        <v>220124</v>
      </c>
      <c r="G36" s="26">
        <v>114756</v>
      </c>
      <c r="H36" s="26">
        <v>204838</v>
      </c>
      <c r="I36" s="26">
        <v>539718</v>
      </c>
      <c r="J36" s="26">
        <v>192853</v>
      </c>
      <c r="K36" s="26">
        <v>235121</v>
      </c>
      <c r="L36" s="26">
        <v>192172</v>
      </c>
      <c r="M36" s="26">
        <v>620146</v>
      </c>
      <c r="N36" s="26">
        <v>194788</v>
      </c>
      <c r="O36" s="26">
        <v>228913</v>
      </c>
      <c r="P36" s="26">
        <v>201640</v>
      </c>
      <c r="Q36" s="26">
        <v>625341</v>
      </c>
      <c r="R36" s="26">
        <v>183175</v>
      </c>
      <c r="S36" s="26">
        <v>192264</v>
      </c>
      <c r="T36" s="26">
        <v>232390</v>
      </c>
      <c r="U36" s="26">
        <v>607829</v>
      </c>
      <c r="V36" s="26">
        <v>2393034</v>
      </c>
      <c r="W36" s="26"/>
      <c r="X36" s="26">
        <v>2393034</v>
      </c>
      <c r="Y36" s="106">
        <v>0</v>
      </c>
      <c r="Z36" s="121"/>
    </row>
    <row r="37" spans="1:26" ht="13.5">
      <c r="A37" s="104" t="s">
        <v>82</v>
      </c>
      <c r="B37" s="102"/>
      <c r="C37" s="123"/>
      <c r="D37" s="124"/>
      <c r="E37" s="125"/>
      <c r="F37" s="125">
        <v>396250</v>
      </c>
      <c r="G37" s="125">
        <v>380625</v>
      </c>
      <c r="H37" s="125">
        <v>330780</v>
      </c>
      <c r="I37" s="125">
        <v>1107655</v>
      </c>
      <c r="J37" s="125">
        <v>322698</v>
      </c>
      <c r="K37" s="125">
        <v>520780</v>
      </c>
      <c r="L37" s="125">
        <v>310593</v>
      </c>
      <c r="M37" s="125">
        <v>1154071</v>
      </c>
      <c r="N37" s="125">
        <v>346680</v>
      </c>
      <c r="O37" s="125">
        <v>373663</v>
      </c>
      <c r="P37" s="125">
        <v>320785</v>
      </c>
      <c r="Q37" s="125">
        <v>1041128</v>
      </c>
      <c r="R37" s="125">
        <v>327363</v>
      </c>
      <c r="S37" s="125">
        <v>406325</v>
      </c>
      <c r="T37" s="125">
        <v>434639</v>
      </c>
      <c r="U37" s="125">
        <v>1168327</v>
      </c>
      <c r="V37" s="125">
        <v>4471181</v>
      </c>
      <c r="W37" s="125"/>
      <c r="X37" s="125">
        <v>4471181</v>
      </c>
      <c r="Y37" s="107">
        <v>0</v>
      </c>
      <c r="Z37" s="123"/>
    </row>
    <row r="38" spans="1:26" ht="13.5">
      <c r="A38" s="101" t="s">
        <v>83</v>
      </c>
      <c r="B38" s="108"/>
      <c r="C38" s="119">
        <f aca="true" t="shared" si="7" ref="C38:X38">SUM(C39:C41)</f>
        <v>0</v>
      </c>
      <c r="D38" s="120">
        <f t="shared" si="7"/>
        <v>52388460</v>
      </c>
      <c r="E38" s="66">
        <f t="shared" si="7"/>
        <v>52388460</v>
      </c>
      <c r="F38" s="66">
        <f t="shared" si="7"/>
        <v>1460920</v>
      </c>
      <c r="G38" s="66">
        <f t="shared" si="7"/>
        <v>1705965</v>
      </c>
      <c r="H38" s="66">
        <f t="shared" si="7"/>
        <v>1401446</v>
      </c>
      <c r="I38" s="66">
        <f t="shared" si="7"/>
        <v>4568331</v>
      </c>
      <c r="J38" s="66">
        <f t="shared" si="7"/>
        <v>1242661</v>
      </c>
      <c r="K38" s="66">
        <f t="shared" si="7"/>
        <v>1264292</v>
      </c>
      <c r="L38" s="66">
        <f t="shared" si="7"/>
        <v>1093678</v>
      </c>
      <c r="M38" s="66">
        <f t="shared" si="7"/>
        <v>3600631</v>
      </c>
      <c r="N38" s="66">
        <f t="shared" si="7"/>
        <v>1416824</v>
      </c>
      <c r="O38" s="66">
        <f t="shared" si="7"/>
        <v>1539523</v>
      </c>
      <c r="P38" s="66">
        <f t="shared" si="7"/>
        <v>1379494</v>
      </c>
      <c r="Q38" s="66">
        <f t="shared" si="7"/>
        <v>4335841</v>
      </c>
      <c r="R38" s="66">
        <f t="shared" si="7"/>
        <v>1342441</v>
      </c>
      <c r="S38" s="66">
        <f t="shared" si="7"/>
        <v>1394319</v>
      </c>
      <c r="T38" s="66">
        <f t="shared" si="7"/>
        <v>1562912</v>
      </c>
      <c r="U38" s="66">
        <f t="shared" si="7"/>
        <v>4299672</v>
      </c>
      <c r="V38" s="66">
        <f t="shared" si="7"/>
        <v>16804475</v>
      </c>
      <c r="W38" s="66">
        <f t="shared" si="7"/>
        <v>52388460</v>
      </c>
      <c r="X38" s="66">
        <f t="shared" si="7"/>
        <v>-35583985</v>
      </c>
      <c r="Y38" s="103">
        <f>+IF(W38&lt;&gt;0,+(X38/W38)*100,0)</f>
        <v>-67.92332700751273</v>
      </c>
      <c r="Z38" s="119">
        <f>SUM(Z39:Z41)</f>
        <v>52388460</v>
      </c>
    </row>
    <row r="39" spans="1:26" ht="13.5">
      <c r="A39" s="104" t="s">
        <v>84</v>
      </c>
      <c r="B39" s="102"/>
      <c r="C39" s="121"/>
      <c r="D39" s="122">
        <v>6369000</v>
      </c>
      <c r="E39" s="26">
        <v>6369000</v>
      </c>
      <c r="F39" s="26">
        <v>226711</v>
      </c>
      <c r="G39" s="26">
        <v>94526</v>
      </c>
      <c r="H39" s="26">
        <v>233298</v>
      </c>
      <c r="I39" s="26">
        <v>554535</v>
      </c>
      <c r="J39" s="26">
        <v>223510</v>
      </c>
      <c r="K39" s="26">
        <v>249392</v>
      </c>
      <c r="L39" s="26">
        <v>224849</v>
      </c>
      <c r="M39" s="26">
        <v>697751</v>
      </c>
      <c r="N39" s="26">
        <v>401645</v>
      </c>
      <c r="O39" s="26">
        <v>243812</v>
      </c>
      <c r="P39" s="26">
        <v>273868</v>
      </c>
      <c r="Q39" s="26">
        <v>919325</v>
      </c>
      <c r="R39" s="26">
        <v>266826</v>
      </c>
      <c r="S39" s="26">
        <v>266737</v>
      </c>
      <c r="T39" s="26">
        <v>257192</v>
      </c>
      <c r="U39" s="26">
        <v>790755</v>
      </c>
      <c r="V39" s="26">
        <v>2962366</v>
      </c>
      <c r="W39" s="26">
        <v>6369000</v>
      </c>
      <c r="X39" s="26">
        <v>-3406634</v>
      </c>
      <c r="Y39" s="106">
        <v>-53.49</v>
      </c>
      <c r="Z39" s="121">
        <v>6369000</v>
      </c>
    </row>
    <row r="40" spans="1:26" ht="13.5">
      <c r="A40" s="104" t="s">
        <v>85</v>
      </c>
      <c r="B40" s="102"/>
      <c r="C40" s="121"/>
      <c r="D40" s="122">
        <v>44237460</v>
      </c>
      <c r="E40" s="26">
        <v>44237460</v>
      </c>
      <c r="F40" s="26">
        <v>1234209</v>
      </c>
      <c r="G40" s="26">
        <v>1611439</v>
      </c>
      <c r="H40" s="26">
        <v>1168148</v>
      </c>
      <c r="I40" s="26">
        <v>4013796</v>
      </c>
      <c r="J40" s="26">
        <v>1019151</v>
      </c>
      <c r="K40" s="26">
        <v>1014900</v>
      </c>
      <c r="L40" s="26">
        <v>868829</v>
      </c>
      <c r="M40" s="26">
        <v>2902880</v>
      </c>
      <c r="N40" s="26">
        <v>1015179</v>
      </c>
      <c r="O40" s="26">
        <v>1295711</v>
      </c>
      <c r="P40" s="26">
        <v>1105626</v>
      </c>
      <c r="Q40" s="26">
        <v>3416516</v>
      </c>
      <c r="R40" s="26">
        <v>1075615</v>
      </c>
      <c r="S40" s="26">
        <v>1127582</v>
      </c>
      <c r="T40" s="26">
        <v>1305720</v>
      </c>
      <c r="U40" s="26">
        <v>3508917</v>
      </c>
      <c r="V40" s="26">
        <v>13842109</v>
      </c>
      <c r="W40" s="26">
        <v>44237460</v>
      </c>
      <c r="X40" s="26">
        <v>-30395351</v>
      </c>
      <c r="Y40" s="106">
        <v>-68.71</v>
      </c>
      <c r="Z40" s="121">
        <v>44237460</v>
      </c>
    </row>
    <row r="41" spans="1:26" ht="13.5">
      <c r="A41" s="104" t="s">
        <v>86</v>
      </c>
      <c r="B41" s="102"/>
      <c r="C41" s="121"/>
      <c r="D41" s="122">
        <v>1782000</v>
      </c>
      <c r="E41" s="26">
        <v>1782000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>
        <v>1782000</v>
      </c>
      <c r="X41" s="26">
        <v>-1782000</v>
      </c>
      <c r="Y41" s="106">
        <v>-100</v>
      </c>
      <c r="Z41" s="121">
        <v>1782000</v>
      </c>
    </row>
    <row r="42" spans="1:26" ht="13.5">
      <c r="A42" s="101" t="s">
        <v>87</v>
      </c>
      <c r="B42" s="108"/>
      <c r="C42" s="119">
        <f aca="true" t="shared" si="8" ref="C42:X42">SUM(C43:C46)</f>
        <v>0</v>
      </c>
      <c r="D42" s="120">
        <f t="shared" si="8"/>
        <v>94326000</v>
      </c>
      <c r="E42" s="66">
        <f t="shared" si="8"/>
        <v>94326000</v>
      </c>
      <c r="F42" s="66">
        <f t="shared" si="8"/>
        <v>2286755</v>
      </c>
      <c r="G42" s="66">
        <f t="shared" si="8"/>
        <v>9981652</v>
      </c>
      <c r="H42" s="66">
        <f t="shared" si="8"/>
        <v>9925112</v>
      </c>
      <c r="I42" s="66">
        <f t="shared" si="8"/>
        <v>22193519</v>
      </c>
      <c r="J42" s="66">
        <f t="shared" si="8"/>
        <v>6004955</v>
      </c>
      <c r="K42" s="66">
        <f t="shared" si="8"/>
        <v>6242124</v>
      </c>
      <c r="L42" s="66">
        <f t="shared" si="8"/>
        <v>5370525</v>
      </c>
      <c r="M42" s="66">
        <f t="shared" si="8"/>
        <v>17617604</v>
      </c>
      <c r="N42" s="66">
        <f t="shared" si="8"/>
        <v>5614268</v>
      </c>
      <c r="O42" s="66">
        <f t="shared" si="8"/>
        <v>6926626</v>
      </c>
      <c r="P42" s="66">
        <f t="shared" si="8"/>
        <v>6161213</v>
      </c>
      <c r="Q42" s="66">
        <f t="shared" si="8"/>
        <v>18702107</v>
      </c>
      <c r="R42" s="66">
        <f t="shared" si="8"/>
        <v>6014867</v>
      </c>
      <c r="S42" s="66">
        <f t="shared" si="8"/>
        <v>5763679</v>
      </c>
      <c r="T42" s="66">
        <f t="shared" si="8"/>
        <v>6320799</v>
      </c>
      <c r="U42" s="66">
        <f t="shared" si="8"/>
        <v>18099345</v>
      </c>
      <c r="V42" s="66">
        <f t="shared" si="8"/>
        <v>76612575</v>
      </c>
      <c r="W42" s="66">
        <f t="shared" si="8"/>
        <v>94326000</v>
      </c>
      <c r="X42" s="66">
        <f t="shared" si="8"/>
        <v>-17713425</v>
      </c>
      <c r="Y42" s="103">
        <f>+IF(W42&lt;&gt;0,+(X42/W42)*100,0)</f>
        <v>-18.778942179250684</v>
      </c>
      <c r="Z42" s="119">
        <f>SUM(Z43:Z46)</f>
        <v>94326000</v>
      </c>
    </row>
    <row r="43" spans="1:26" ht="13.5">
      <c r="A43" s="104" t="s">
        <v>88</v>
      </c>
      <c r="B43" s="102"/>
      <c r="C43" s="121"/>
      <c r="D43" s="122">
        <v>69602000</v>
      </c>
      <c r="E43" s="26">
        <v>69602000</v>
      </c>
      <c r="F43" s="26">
        <v>438040</v>
      </c>
      <c r="G43" s="26">
        <v>8335784</v>
      </c>
      <c r="H43" s="26">
        <v>8771052</v>
      </c>
      <c r="I43" s="26">
        <v>17544876</v>
      </c>
      <c r="J43" s="26">
        <v>4936656</v>
      </c>
      <c r="K43" s="26">
        <v>4846060</v>
      </c>
      <c r="L43" s="26">
        <v>4399020</v>
      </c>
      <c r="M43" s="26">
        <v>14181736</v>
      </c>
      <c r="N43" s="26">
        <v>4541051</v>
      </c>
      <c r="O43" s="26">
        <v>5007910</v>
      </c>
      <c r="P43" s="26">
        <v>4940327</v>
      </c>
      <c r="Q43" s="26">
        <v>14489288</v>
      </c>
      <c r="R43" s="26">
        <v>5060018</v>
      </c>
      <c r="S43" s="26">
        <v>4586474</v>
      </c>
      <c r="T43" s="26">
        <v>4595027</v>
      </c>
      <c r="U43" s="26">
        <v>14241519</v>
      </c>
      <c r="V43" s="26">
        <v>60457419</v>
      </c>
      <c r="W43" s="26">
        <v>69602000</v>
      </c>
      <c r="X43" s="26">
        <v>-9144581</v>
      </c>
      <c r="Y43" s="106">
        <v>-13.14</v>
      </c>
      <c r="Z43" s="121">
        <v>69602000</v>
      </c>
    </row>
    <row r="44" spans="1:26" ht="13.5">
      <c r="A44" s="104" t="s">
        <v>89</v>
      </c>
      <c r="B44" s="102"/>
      <c r="C44" s="121"/>
      <c r="D44" s="122">
        <v>13460000</v>
      </c>
      <c r="E44" s="26">
        <v>13460000</v>
      </c>
      <c r="F44" s="26">
        <v>722236</v>
      </c>
      <c r="G44" s="26">
        <v>568288</v>
      </c>
      <c r="H44" s="26">
        <v>837394</v>
      </c>
      <c r="I44" s="26">
        <v>2127918</v>
      </c>
      <c r="J44" s="26">
        <v>775430</v>
      </c>
      <c r="K44" s="26">
        <v>993175</v>
      </c>
      <c r="L44" s="26">
        <v>639680</v>
      </c>
      <c r="M44" s="26">
        <v>2408285</v>
      </c>
      <c r="N44" s="26">
        <v>660593</v>
      </c>
      <c r="O44" s="26">
        <v>1571693</v>
      </c>
      <c r="P44" s="26">
        <v>814441</v>
      </c>
      <c r="Q44" s="26">
        <v>3046727</v>
      </c>
      <c r="R44" s="26">
        <v>588725</v>
      </c>
      <c r="S44" s="26">
        <v>839793</v>
      </c>
      <c r="T44" s="26">
        <v>1319797</v>
      </c>
      <c r="U44" s="26">
        <v>2748315</v>
      </c>
      <c r="V44" s="26">
        <v>10331245</v>
      </c>
      <c r="W44" s="26">
        <v>13460000</v>
      </c>
      <c r="X44" s="26">
        <v>-3128755</v>
      </c>
      <c r="Y44" s="106">
        <v>-23.24</v>
      </c>
      <c r="Z44" s="121">
        <v>13460000</v>
      </c>
    </row>
    <row r="45" spans="1:26" ht="13.5">
      <c r="A45" s="104" t="s">
        <v>90</v>
      </c>
      <c r="B45" s="102"/>
      <c r="C45" s="123"/>
      <c r="D45" s="124">
        <v>4709000</v>
      </c>
      <c r="E45" s="125">
        <v>4709000</v>
      </c>
      <c r="F45" s="125">
        <v>446687</v>
      </c>
      <c r="G45" s="125">
        <v>580055</v>
      </c>
      <c r="H45" s="125">
        <v>316666</v>
      </c>
      <c r="I45" s="125">
        <v>1343408</v>
      </c>
      <c r="J45" s="125">
        <v>292869</v>
      </c>
      <c r="K45" s="125">
        <v>402889</v>
      </c>
      <c r="L45" s="125">
        <v>331825</v>
      </c>
      <c r="M45" s="125">
        <v>1027583</v>
      </c>
      <c r="N45" s="125">
        <v>412624</v>
      </c>
      <c r="O45" s="125">
        <v>347023</v>
      </c>
      <c r="P45" s="125">
        <v>406445</v>
      </c>
      <c r="Q45" s="125">
        <v>1166092</v>
      </c>
      <c r="R45" s="125">
        <v>366124</v>
      </c>
      <c r="S45" s="125">
        <v>337412</v>
      </c>
      <c r="T45" s="125">
        <v>405975</v>
      </c>
      <c r="U45" s="125">
        <v>1109511</v>
      </c>
      <c r="V45" s="125">
        <v>4646594</v>
      </c>
      <c r="W45" s="125">
        <v>4709000</v>
      </c>
      <c r="X45" s="125">
        <v>-62406</v>
      </c>
      <c r="Y45" s="107">
        <v>-1.33</v>
      </c>
      <c r="Z45" s="123">
        <v>4709000</v>
      </c>
    </row>
    <row r="46" spans="1:26" ht="13.5">
      <c r="A46" s="104" t="s">
        <v>91</v>
      </c>
      <c r="B46" s="102"/>
      <c r="C46" s="121"/>
      <c r="D46" s="122">
        <v>6555000</v>
      </c>
      <c r="E46" s="26">
        <v>6555000</v>
      </c>
      <c r="F46" s="26">
        <v>679792</v>
      </c>
      <c r="G46" s="26">
        <v>497525</v>
      </c>
      <c r="H46" s="26"/>
      <c r="I46" s="26">
        <v>1177317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>
        <v>1177317</v>
      </c>
      <c r="W46" s="26">
        <v>6555000</v>
      </c>
      <c r="X46" s="26">
        <v>-5377683</v>
      </c>
      <c r="Y46" s="106">
        <v>-82.04</v>
      </c>
      <c r="Z46" s="121">
        <v>6555000</v>
      </c>
    </row>
    <row r="47" spans="1:26" ht="13.5">
      <c r="A47" s="101" t="s">
        <v>92</v>
      </c>
      <c r="B47" s="108" t="s">
        <v>93</v>
      </c>
      <c r="C47" s="119"/>
      <c r="D47" s="120">
        <v>1470000</v>
      </c>
      <c r="E47" s="66">
        <v>1470000</v>
      </c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>
        <v>1470000</v>
      </c>
      <c r="X47" s="66">
        <v>-1470000</v>
      </c>
      <c r="Y47" s="103">
        <v>-100</v>
      </c>
      <c r="Z47" s="119">
        <v>1470000</v>
      </c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0</v>
      </c>
      <c r="D48" s="139">
        <f t="shared" si="9"/>
        <v>250546000</v>
      </c>
      <c r="E48" s="39">
        <f t="shared" si="9"/>
        <v>250546000</v>
      </c>
      <c r="F48" s="39">
        <f t="shared" si="9"/>
        <v>10879870</v>
      </c>
      <c r="G48" s="39">
        <f t="shared" si="9"/>
        <v>18476913</v>
      </c>
      <c r="H48" s="39">
        <f t="shared" si="9"/>
        <v>16734801</v>
      </c>
      <c r="I48" s="39">
        <f t="shared" si="9"/>
        <v>46091584</v>
      </c>
      <c r="J48" s="39">
        <f t="shared" si="9"/>
        <v>12350221</v>
      </c>
      <c r="K48" s="39">
        <f t="shared" si="9"/>
        <v>13206562</v>
      </c>
      <c r="L48" s="39">
        <f t="shared" si="9"/>
        <v>14075699</v>
      </c>
      <c r="M48" s="39">
        <f t="shared" si="9"/>
        <v>39632482</v>
      </c>
      <c r="N48" s="39">
        <f t="shared" si="9"/>
        <v>13391848</v>
      </c>
      <c r="O48" s="39">
        <f t="shared" si="9"/>
        <v>14296668</v>
      </c>
      <c r="P48" s="39">
        <f t="shared" si="9"/>
        <v>14066027</v>
      </c>
      <c r="Q48" s="39">
        <f t="shared" si="9"/>
        <v>41754543</v>
      </c>
      <c r="R48" s="39">
        <f t="shared" si="9"/>
        <v>13206041</v>
      </c>
      <c r="S48" s="39">
        <f t="shared" si="9"/>
        <v>13801606</v>
      </c>
      <c r="T48" s="39">
        <f t="shared" si="9"/>
        <v>14789281</v>
      </c>
      <c r="U48" s="39">
        <f t="shared" si="9"/>
        <v>41796928</v>
      </c>
      <c r="V48" s="39">
        <f t="shared" si="9"/>
        <v>169275537</v>
      </c>
      <c r="W48" s="39">
        <f t="shared" si="9"/>
        <v>250546000</v>
      </c>
      <c r="X48" s="39">
        <f t="shared" si="9"/>
        <v>-81270463</v>
      </c>
      <c r="Y48" s="140">
        <f>+IF(W48&lt;&gt;0,+(X48/W48)*100,0)</f>
        <v>-32.437342044973775</v>
      </c>
      <c r="Z48" s="138">
        <f>+Z28+Z32+Z38+Z42+Z47</f>
        <v>250546000</v>
      </c>
    </row>
    <row r="49" spans="1:26" ht="13.5">
      <c r="A49" s="114" t="s">
        <v>48</v>
      </c>
      <c r="B49" s="115"/>
      <c r="C49" s="141">
        <f aca="true" t="shared" si="10" ref="C49:X49">+C25-C48</f>
        <v>0</v>
      </c>
      <c r="D49" s="142">
        <f t="shared" si="10"/>
        <v>0</v>
      </c>
      <c r="E49" s="143">
        <f t="shared" si="10"/>
        <v>0</v>
      </c>
      <c r="F49" s="143">
        <f t="shared" si="10"/>
        <v>12127511</v>
      </c>
      <c r="G49" s="143">
        <f t="shared" si="10"/>
        <v>-5667959</v>
      </c>
      <c r="H49" s="143">
        <f t="shared" si="10"/>
        <v>22735923</v>
      </c>
      <c r="I49" s="143">
        <f t="shared" si="10"/>
        <v>29195475</v>
      </c>
      <c r="J49" s="143">
        <f t="shared" si="10"/>
        <v>1257614</v>
      </c>
      <c r="K49" s="143">
        <f t="shared" si="10"/>
        <v>25991549</v>
      </c>
      <c r="L49" s="143">
        <f t="shared" si="10"/>
        <v>2833282</v>
      </c>
      <c r="M49" s="143">
        <f t="shared" si="10"/>
        <v>30082445</v>
      </c>
      <c r="N49" s="143">
        <f t="shared" si="10"/>
        <v>5347847</v>
      </c>
      <c r="O49" s="143">
        <f t="shared" si="10"/>
        <v>3324353</v>
      </c>
      <c r="P49" s="143">
        <f t="shared" si="10"/>
        <v>20057170</v>
      </c>
      <c r="Q49" s="143">
        <f t="shared" si="10"/>
        <v>28729370</v>
      </c>
      <c r="R49" s="143">
        <f t="shared" si="10"/>
        <v>304433</v>
      </c>
      <c r="S49" s="143">
        <f t="shared" si="10"/>
        <v>193230</v>
      </c>
      <c r="T49" s="143">
        <f t="shared" si="10"/>
        <v>276011</v>
      </c>
      <c r="U49" s="143">
        <f t="shared" si="10"/>
        <v>773674</v>
      </c>
      <c r="V49" s="143">
        <f t="shared" si="10"/>
        <v>88780964</v>
      </c>
      <c r="W49" s="143">
        <f>IF(E25=E48,0,W25-W48)</f>
        <v>0</v>
      </c>
      <c r="X49" s="143">
        <f t="shared" si="10"/>
        <v>88780964</v>
      </c>
      <c r="Y49" s="144">
        <f>+IF(W49&lt;&gt;0,+(X49/W49)*100,0)</f>
        <v>0</v>
      </c>
      <c r="Z49" s="141">
        <f>+Z25-Z48</f>
        <v>0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0</v>
      </c>
      <c r="D5" s="122">
        <v>24100000</v>
      </c>
      <c r="E5" s="26">
        <v>24100000</v>
      </c>
      <c r="F5" s="26">
        <v>2032998</v>
      </c>
      <c r="G5" s="26">
        <v>1990654</v>
      </c>
      <c r="H5" s="26">
        <v>1943571</v>
      </c>
      <c r="I5" s="26">
        <v>5967223</v>
      </c>
      <c r="J5" s="26">
        <v>1471632</v>
      </c>
      <c r="K5" s="26">
        <v>1871679</v>
      </c>
      <c r="L5" s="26">
        <v>1930206</v>
      </c>
      <c r="M5" s="26">
        <v>5273517</v>
      </c>
      <c r="N5" s="26">
        <v>1929413</v>
      </c>
      <c r="O5" s="26">
        <v>1833872</v>
      </c>
      <c r="P5" s="26">
        <v>1951370</v>
      </c>
      <c r="Q5" s="26">
        <v>5714655</v>
      </c>
      <c r="R5" s="26">
        <v>1965786</v>
      </c>
      <c r="S5" s="26">
        <v>1929729</v>
      </c>
      <c r="T5" s="26">
        <v>2064912</v>
      </c>
      <c r="U5" s="26">
        <v>5960427</v>
      </c>
      <c r="V5" s="26">
        <v>22915822</v>
      </c>
      <c r="W5" s="26">
        <v>24100000</v>
      </c>
      <c r="X5" s="26">
        <v>-1184178</v>
      </c>
      <c r="Y5" s="106">
        <v>-4.91</v>
      </c>
      <c r="Z5" s="121">
        <v>24100000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0</v>
      </c>
      <c r="G6" s="26">
        <v>730228</v>
      </c>
      <c r="H6" s="26">
        <v>0</v>
      </c>
      <c r="I6" s="26">
        <v>730228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730228</v>
      </c>
      <c r="W6" s="26">
        <v>0</v>
      </c>
      <c r="X6" s="26">
        <v>730228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0</v>
      </c>
      <c r="D7" s="122">
        <v>86990000</v>
      </c>
      <c r="E7" s="26">
        <v>86990000</v>
      </c>
      <c r="F7" s="26">
        <v>6798624</v>
      </c>
      <c r="G7" s="26">
        <v>7538049</v>
      </c>
      <c r="H7" s="26">
        <v>7742539</v>
      </c>
      <c r="I7" s="26">
        <v>22079212</v>
      </c>
      <c r="J7" s="26">
        <v>8279565</v>
      </c>
      <c r="K7" s="26">
        <v>6613600</v>
      </c>
      <c r="L7" s="26">
        <v>7344494</v>
      </c>
      <c r="M7" s="26">
        <v>22237659</v>
      </c>
      <c r="N7" s="26">
        <v>8701438</v>
      </c>
      <c r="O7" s="26">
        <v>6662758</v>
      </c>
      <c r="P7" s="26">
        <v>7962178</v>
      </c>
      <c r="Q7" s="26">
        <v>23326374</v>
      </c>
      <c r="R7" s="26">
        <v>7417080</v>
      </c>
      <c r="S7" s="26">
        <v>6543883</v>
      </c>
      <c r="T7" s="26">
        <v>8042321</v>
      </c>
      <c r="U7" s="26">
        <v>22003284</v>
      </c>
      <c r="V7" s="26">
        <v>89646529</v>
      </c>
      <c r="W7" s="26">
        <v>86990000</v>
      </c>
      <c r="X7" s="26">
        <v>2656529</v>
      </c>
      <c r="Y7" s="106">
        <v>3.05</v>
      </c>
      <c r="Z7" s="121">
        <v>86990000</v>
      </c>
    </row>
    <row r="8" spans="1:26" ht="13.5">
      <c r="A8" s="159" t="s">
        <v>103</v>
      </c>
      <c r="B8" s="158" t="s">
        <v>95</v>
      </c>
      <c r="C8" s="121">
        <v>0</v>
      </c>
      <c r="D8" s="122">
        <v>15700000</v>
      </c>
      <c r="E8" s="26">
        <v>15700000</v>
      </c>
      <c r="F8" s="26">
        <v>2699732</v>
      </c>
      <c r="G8" s="26">
        <v>0</v>
      </c>
      <c r="H8" s="26">
        <v>2104608</v>
      </c>
      <c r="I8" s="26">
        <v>4804340</v>
      </c>
      <c r="J8" s="26">
        <v>2382499</v>
      </c>
      <c r="K8" s="26">
        <v>1908060</v>
      </c>
      <c r="L8" s="26">
        <v>6112070</v>
      </c>
      <c r="M8" s="26">
        <v>10402629</v>
      </c>
      <c r="N8" s="26">
        <v>638165</v>
      </c>
      <c r="O8" s="26">
        <v>6333159</v>
      </c>
      <c r="P8" s="26">
        <v>628254</v>
      </c>
      <c r="Q8" s="26">
        <v>7599578</v>
      </c>
      <c r="R8" s="26">
        <v>1576887</v>
      </c>
      <c r="S8" s="26">
        <v>3039758</v>
      </c>
      <c r="T8" s="26">
        <v>2292520</v>
      </c>
      <c r="U8" s="26">
        <v>6909165</v>
      </c>
      <c r="V8" s="26">
        <v>29715712</v>
      </c>
      <c r="W8" s="26">
        <v>15700000</v>
      </c>
      <c r="X8" s="26">
        <v>14015712</v>
      </c>
      <c r="Y8" s="106">
        <v>89.27</v>
      </c>
      <c r="Z8" s="121">
        <v>15700000</v>
      </c>
    </row>
    <row r="9" spans="1:26" ht="13.5">
      <c r="A9" s="159" t="s">
        <v>104</v>
      </c>
      <c r="B9" s="158" t="s">
        <v>95</v>
      </c>
      <c r="C9" s="121">
        <v>0</v>
      </c>
      <c r="D9" s="122">
        <v>6900000</v>
      </c>
      <c r="E9" s="26">
        <v>6900000</v>
      </c>
      <c r="F9" s="26">
        <v>404568</v>
      </c>
      <c r="G9" s="26">
        <v>593342</v>
      </c>
      <c r="H9" s="26">
        <v>397540</v>
      </c>
      <c r="I9" s="26">
        <v>1395450</v>
      </c>
      <c r="J9" s="26">
        <v>397199</v>
      </c>
      <c r="K9" s="26">
        <v>397535</v>
      </c>
      <c r="L9" s="26">
        <v>396439</v>
      </c>
      <c r="M9" s="26">
        <v>1191173</v>
      </c>
      <c r="N9" s="26">
        <v>396547</v>
      </c>
      <c r="O9" s="26">
        <v>395997</v>
      </c>
      <c r="P9" s="26">
        <v>396542</v>
      </c>
      <c r="Q9" s="26">
        <v>1189086</v>
      </c>
      <c r="R9" s="26">
        <v>397075</v>
      </c>
      <c r="S9" s="26">
        <v>399619</v>
      </c>
      <c r="T9" s="26">
        <v>400185</v>
      </c>
      <c r="U9" s="26">
        <v>1196879</v>
      </c>
      <c r="V9" s="26">
        <v>4972588</v>
      </c>
      <c r="W9" s="26">
        <v>6900000</v>
      </c>
      <c r="X9" s="26">
        <v>-1927412</v>
      </c>
      <c r="Y9" s="106">
        <v>-27.93</v>
      </c>
      <c r="Z9" s="121">
        <v>6900000</v>
      </c>
    </row>
    <row r="10" spans="1:26" ht="13.5">
      <c r="A10" s="159" t="s">
        <v>105</v>
      </c>
      <c r="B10" s="158" t="s">
        <v>95</v>
      </c>
      <c r="C10" s="121">
        <v>0</v>
      </c>
      <c r="D10" s="122">
        <v>10000000</v>
      </c>
      <c r="E10" s="20">
        <v>10000000</v>
      </c>
      <c r="F10" s="20">
        <v>1177731</v>
      </c>
      <c r="G10" s="20">
        <v>387005</v>
      </c>
      <c r="H10" s="20">
        <v>0</v>
      </c>
      <c r="I10" s="20">
        <v>1564736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1564736</v>
      </c>
      <c r="W10" s="20">
        <v>10000000</v>
      </c>
      <c r="X10" s="20">
        <v>-8435264</v>
      </c>
      <c r="Y10" s="160">
        <v>-84.35</v>
      </c>
      <c r="Z10" s="96">
        <v>10000000</v>
      </c>
    </row>
    <row r="11" spans="1:26" ht="13.5">
      <c r="A11" s="159" t="s">
        <v>106</v>
      </c>
      <c r="B11" s="161"/>
      <c r="C11" s="121">
        <v>0</v>
      </c>
      <c r="D11" s="122">
        <v>0</v>
      </c>
      <c r="E11" s="26">
        <v>0</v>
      </c>
      <c r="F11" s="26">
        <v>0</v>
      </c>
      <c r="G11" s="26">
        <v>41416</v>
      </c>
      <c r="H11" s="26">
        <v>0</v>
      </c>
      <c r="I11" s="26">
        <v>41416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864830</v>
      </c>
      <c r="S11" s="26">
        <v>0</v>
      </c>
      <c r="T11" s="26">
        <v>0</v>
      </c>
      <c r="U11" s="26">
        <v>864830</v>
      </c>
      <c r="V11" s="26">
        <v>906246</v>
      </c>
      <c r="W11" s="26">
        <v>0</v>
      </c>
      <c r="X11" s="26">
        <v>906246</v>
      </c>
      <c r="Y11" s="106">
        <v>0</v>
      </c>
      <c r="Z11" s="121">
        <v>0</v>
      </c>
    </row>
    <row r="12" spans="1:26" ht="13.5">
      <c r="A12" s="159" t="s">
        <v>107</v>
      </c>
      <c r="B12" s="161"/>
      <c r="C12" s="121">
        <v>0</v>
      </c>
      <c r="D12" s="122">
        <v>724000</v>
      </c>
      <c r="E12" s="26">
        <v>724000</v>
      </c>
      <c r="F12" s="26">
        <v>17693</v>
      </c>
      <c r="G12" s="26">
        <v>2990</v>
      </c>
      <c r="H12" s="26">
        <v>31194</v>
      </c>
      <c r="I12" s="26">
        <v>51877</v>
      </c>
      <c r="J12" s="26">
        <v>24940</v>
      </c>
      <c r="K12" s="26">
        <v>27611</v>
      </c>
      <c r="L12" s="26">
        <v>29015</v>
      </c>
      <c r="M12" s="26">
        <v>81566</v>
      </c>
      <c r="N12" s="26">
        <v>31774</v>
      </c>
      <c r="O12" s="26">
        <v>24183</v>
      </c>
      <c r="P12" s="26">
        <v>42692</v>
      </c>
      <c r="Q12" s="26">
        <v>98649</v>
      </c>
      <c r="R12" s="26">
        <v>27528</v>
      </c>
      <c r="S12" s="26">
        <v>33337</v>
      </c>
      <c r="T12" s="26">
        <v>31943</v>
      </c>
      <c r="U12" s="26">
        <v>92808</v>
      </c>
      <c r="V12" s="26">
        <v>324900</v>
      </c>
      <c r="W12" s="26">
        <v>724000</v>
      </c>
      <c r="X12" s="26">
        <v>-399100</v>
      </c>
      <c r="Y12" s="106">
        <v>-55.12</v>
      </c>
      <c r="Z12" s="121">
        <v>724000</v>
      </c>
    </row>
    <row r="13" spans="1:26" ht="13.5">
      <c r="A13" s="157" t="s">
        <v>108</v>
      </c>
      <c r="B13" s="161"/>
      <c r="C13" s="121">
        <v>0</v>
      </c>
      <c r="D13" s="122">
        <v>0</v>
      </c>
      <c r="E13" s="26">
        <v>0</v>
      </c>
      <c r="F13" s="26">
        <v>39075</v>
      </c>
      <c r="G13" s="26">
        <v>97047</v>
      </c>
      <c r="H13" s="26">
        <v>170289</v>
      </c>
      <c r="I13" s="26">
        <v>306411</v>
      </c>
      <c r="J13" s="26">
        <v>137774</v>
      </c>
      <c r="K13" s="26">
        <v>126997</v>
      </c>
      <c r="L13" s="26">
        <v>196079</v>
      </c>
      <c r="M13" s="26">
        <v>460850</v>
      </c>
      <c r="N13" s="26">
        <v>217706</v>
      </c>
      <c r="O13" s="26">
        <v>193783</v>
      </c>
      <c r="P13" s="26">
        <v>0</v>
      </c>
      <c r="Q13" s="26">
        <v>411489</v>
      </c>
      <c r="R13" s="26">
        <v>235300</v>
      </c>
      <c r="S13" s="26">
        <v>300895</v>
      </c>
      <c r="T13" s="26">
        <v>198000</v>
      </c>
      <c r="U13" s="26">
        <v>734195</v>
      </c>
      <c r="V13" s="26">
        <v>1912945</v>
      </c>
      <c r="W13" s="26">
        <v>0</v>
      </c>
      <c r="X13" s="26">
        <v>1912945</v>
      </c>
      <c r="Y13" s="106">
        <v>0</v>
      </c>
      <c r="Z13" s="121">
        <v>0</v>
      </c>
    </row>
    <row r="14" spans="1:26" ht="13.5">
      <c r="A14" s="157" t="s">
        <v>109</v>
      </c>
      <c r="B14" s="161"/>
      <c r="C14" s="121">
        <v>0</v>
      </c>
      <c r="D14" s="122">
        <v>7040000</v>
      </c>
      <c r="E14" s="26">
        <v>7040000</v>
      </c>
      <c r="F14" s="26">
        <v>730228</v>
      </c>
      <c r="G14" s="26">
        <v>9178</v>
      </c>
      <c r="H14" s="26">
        <v>776429</v>
      </c>
      <c r="I14" s="26">
        <v>1515835</v>
      </c>
      <c r="J14" s="26">
        <v>797450</v>
      </c>
      <c r="K14" s="26">
        <v>849392</v>
      </c>
      <c r="L14" s="26">
        <v>852280</v>
      </c>
      <c r="M14" s="26">
        <v>2499122</v>
      </c>
      <c r="N14" s="26">
        <v>800655</v>
      </c>
      <c r="O14" s="26">
        <v>757966</v>
      </c>
      <c r="P14" s="26">
        <v>200150</v>
      </c>
      <c r="Q14" s="26">
        <v>1758771</v>
      </c>
      <c r="R14" s="26">
        <v>896946</v>
      </c>
      <c r="S14" s="26">
        <v>851565</v>
      </c>
      <c r="T14" s="26">
        <v>947369</v>
      </c>
      <c r="U14" s="26">
        <v>2695880</v>
      </c>
      <c r="V14" s="26">
        <v>8469608</v>
      </c>
      <c r="W14" s="26">
        <v>7040000</v>
      </c>
      <c r="X14" s="26">
        <v>1429608</v>
      </c>
      <c r="Y14" s="106">
        <v>20.31</v>
      </c>
      <c r="Z14" s="121">
        <v>7040000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35479</v>
      </c>
      <c r="Q15" s="26">
        <v>35479</v>
      </c>
      <c r="R15" s="26">
        <v>0</v>
      </c>
      <c r="S15" s="26">
        <v>0</v>
      </c>
      <c r="T15" s="26">
        <v>0</v>
      </c>
      <c r="U15" s="26">
        <v>0</v>
      </c>
      <c r="V15" s="26">
        <v>35479</v>
      </c>
      <c r="W15" s="26">
        <v>0</v>
      </c>
      <c r="X15" s="26">
        <v>35479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0</v>
      </c>
      <c r="D16" s="122">
        <v>100000</v>
      </c>
      <c r="E16" s="26">
        <v>100000</v>
      </c>
      <c r="F16" s="26">
        <v>50497</v>
      </c>
      <c r="G16" s="26">
        <v>38063</v>
      </c>
      <c r="H16" s="26">
        <v>74432</v>
      </c>
      <c r="I16" s="26">
        <v>162992</v>
      </c>
      <c r="J16" s="26">
        <v>33350</v>
      </c>
      <c r="K16" s="26">
        <v>42323</v>
      </c>
      <c r="L16" s="26">
        <v>21350</v>
      </c>
      <c r="M16" s="26">
        <v>97023</v>
      </c>
      <c r="N16" s="26">
        <v>510388</v>
      </c>
      <c r="O16" s="26">
        <v>21857</v>
      </c>
      <c r="P16" s="26">
        <v>12490</v>
      </c>
      <c r="Q16" s="26">
        <v>544735</v>
      </c>
      <c r="R16" s="26">
        <v>48000</v>
      </c>
      <c r="S16" s="26">
        <v>10100</v>
      </c>
      <c r="T16" s="26">
        <v>9700</v>
      </c>
      <c r="U16" s="26">
        <v>67800</v>
      </c>
      <c r="V16" s="26">
        <v>872550</v>
      </c>
      <c r="W16" s="26">
        <v>100000</v>
      </c>
      <c r="X16" s="26">
        <v>772550</v>
      </c>
      <c r="Y16" s="106">
        <v>772.55</v>
      </c>
      <c r="Z16" s="121">
        <v>100000</v>
      </c>
    </row>
    <row r="17" spans="1:26" ht="13.5">
      <c r="A17" s="157" t="s">
        <v>112</v>
      </c>
      <c r="B17" s="161"/>
      <c r="C17" s="121">
        <v>0</v>
      </c>
      <c r="D17" s="122">
        <v>6500000</v>
      </c>
      <c r="E17" s="26">
        <v>6500000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5486933</v>
      </c>
      <c r="O17" s="26">
        <v>1306475</v>
      </c>
      <c r="P17" s="26">
        <v>1069355</v>
      </c>
      <c r="Q17" s="26">
        <v>7862763</v>
      </c>
      <c r="R17" s="26">
        <v>25650</v>
      </c>
      <c r="S17" s="26">
        <v>0</v>
      </c>
      <c r="T17" s="26">
        <v>988113</v>
      </c>
      <c r="U17" s="26">
        <v>1013763</v>
      </c>
      <c r="V17" s="26">
        <v>8876526</v>
      </c>
      <c r="W17" s="26">
        <v>6500000</v>
      </c>
      <c r="X17" s="26">
        <v>2376526</v>
      </c>
      <c r="Y17" s="106">
        <v>36.56</v>
      </c>
      <c r="Z17" s="121">
        <v>6500000</v>
      </c>
    </row>
    <row r="18" spans="1:26" ht="13.5">
      <c r="A18" s="159" t="s">
        <v>113</v>
      </c>
      <c r="B18" s="158"/>
      <c r="C18" s="121">
        <v>0</v>
      </c>
      <c r="D18" s="122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106">
        <v>0</v>
      </c>
      <c r="Z18" s="121">
        <v>0</v>
      </c>
    </row>
    <row r="19" spans="1:26" ht="13.5">
      <c r="A19" s="157" t="s">
        <v>33</v>
      </c>
      <c r="B19" s="161"/>
      <c r="C19" s="121">
        <v>0</v>
      </c>
      <c r="D19" s="122">
        <v>92409000</v>
      </c>
      <c r="E19" s="26">
        <v>92409000</v>
      </c>
      <c r="F19" s="26">
        <v>1000000</v>
      </c>
      <c r="G19" s="26">
        <v>0</v>
      </c>
      <c r="H19" s="26">
        <v>26167769</v>
      </c>
      <c r="I19" s="26">
        <v>27167769</v>
      </c>
      <c r="J19" s="26">
        <v>0</v>
      </c>
      <c r="K19" s="26">
        <v>20334216</v>
      </c>
      <c r="L19" s="26">
        <v>0</v>
      </c>
      <c r="M19" s="26">
        <v>20334216</v>
      </c>
      <c r="N19" s="26">
        <v>0</v>
      </c>
      <c r="O19" s="26">
        <v>0</v>
      </c>
      <c r="P19" s="26">
        <v>15653679</v>
      </c>
      <c r="Q19" s="26">
        <v>15653679</v>
      </c>
      <c r="R19" s="26">
        <v>0</v>
      </c>
      <c r="S19" s="26">
        <v>848172</v>
      </c>
      <c r="T19" s="26">
        <v>50193</v>
      </c>
      <c r="U19" s="26">
        <v>898365</v>
      </c>
      <c r="V19" s="26">
        <v>64054029</v>
      </c>
      <c r="W19" s="26">
        <v>92409000</v>
      </c>
      <c r="X19" s="26">
        <v>-28354971</v>
      </c>
      <c r="Y19" s="106">
        <v>-30.68</v>
      </c>
      <c r="Z19" s="121">
        <v>92409000</v>
      </c>
    </row>
    <row r="20" spans="1:26" ht="13.5">
      <c r="A20" s="157" t="s">
        <v>34</v>
      </c>
      <c r="B20" s="161" t="s">
        <v>95</v>
      </c>
      <c r="C20" s="121">
        <v>0</v>
      </c>
      <c r="D20" s="122">
        <v>83000</v>
      </c>
      <c r="E20" s="20">
        <v>83000</v>
      </c>
      <c r="F20" s="20">
        <v>56235</v>
      </c>
      <c r="G20" s="20">
        <v>1380982</v>
      </c>
      <c r="H20" s="20">
        <v>62353</v>
      </c>
      <c r="I20" s="20">
        <v>1499570</v>
      </c>
      <c r="J20" s="20">
        <v>83426</v>
      </c>
      <c r="K20" s="20">
        <v>26698</v>
      </c>
      <c r="L20" s="20">
        <v>27048</v>
      </c>
      <c r="M20" s="20">
        <v>137172</v>
      </c>
      <c r="N20" s="20">
        <v>26676</v>
      </c>
      <c r="O20" s="20">
        <v>90971</v>
      </c>
      <c r="P20" s="20">
        <v>58008</v>
      </c>
      <c r="Q20" s="20">
        <v>175655</v>
      </c>
      <c r="R20" s="20">
        <v>55392</v>
      </c>
      <c r="S20" s="20">
        <v>37778</v>
      </c>
      <c r="T20" s="20">
        <v>40036</v>
      </c>
      <c r="U20" s="20">
        <v>133206</v>
      </c>
      <c r="V20" s="20">
        <v>1945603</v>
      </c>
      <c r="W20" s="20">
        <v>83000</v>
      </c>
      <c r="X20" s="20">
        <v>1862603</v>
      </c>
      <c r="Y20" s="160">
        <v>2244.1</v>
      </c>
      <c r="Z20" s="96">
        <v>83000</v>
      </c>
    </row>
    <row r="21" spans="1:26" ht="13.5">
      <c r="A21" s="157" t="s">
        <v>114</v>
      </c>
      <c r="B21" s="161"/>
      <c r="C21" s="121">
        <v>0</v>
      </c>
      <c r="D21" s="122">
        <v>0</v>
      </c>
      <c r="E21" s="26">
        <v>0</v>
      </c>
      <c r="F21" s="26">
        <v>0</v>
      </c>
      <c r="G21" s="26">
        <v>0</v>
      </c>
      <c r="H21" s="48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48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48">
        <v>0</v>
      </c>
      <c r="W21" s="26">
        <v>0</v>
      </c>
      <c r="X21" s="26">
        <v>0</v>
      </c>
      <c r="Y21" s="106">
        <v>0</v>
      </c>
      <c r="Z21" s="121">
        <v>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0</v>
      </c>
      <c r="D22" s="165">
        <f t="shared" si="0"/>
        <v>250546000</v>
      </c>
      <c r="E22" s="166">
        <f t="shared" si="0"/>
        <v>250546000</v>
      </c>
      <c r="F22" s="166">
        <f t="shared" si="0"/>
        <v>15007381</v>
      </c>
      <c r="G22" s="166">
        <f t="shared" si="0"/>
        <v>12808954</v>
      </c>
      <c r="H22" s="166">
        <f t="shared" si="0"/>
        <v>39470724</v>
      </c>
      <c r="I22" s="166">
        <f t="shared" si="0"/>
        <v>67287059</v>
      </c>
      <c r="J22" s="166">
        <f t="shared" si="0"/>
        <v>13607835</v>
      </c>
      <c r="K22" s="166">
        <f t="shared" si="0"/>
        <v>32198111</v>
      </c>
      <c r="L22" s="166">
        <f t="shared" si="0"/>
        <v>16908981</v>
      </c>
      <c r="M22" s="166">
        <f t="shared" si="0"/>
        <v>62714927</v>
      </c>
      <c r="N22" s="166">
        <f t="shared" si="0"/>
        <v>18739695</v>
      </c>
      <c r="O22" s="166">
        <f t="shared" si="0"/>
        <v>17621021</v>
      </c>
      <c r="P22" s="166">
        <f t="shared" si="0"/>
        <v>28010197</v>
      </c>
      <c r="Q22" s="166">
        <f t="shared" si="0"/>
        <v>64370913</v>
      </c>
      <c r="R22" s="166">
        <f t="shared" si="0"/>
        <v>13510474</v>
      </c>
      <c r="S22" s="166">
        <f t="shared" si="0"/>
        <v>13994836</v>
      </c>
      <c r="T22" s="166">
        <f t="shared" si="0"/>
        <v>15065292</v>
      </c>
      <c r="U22" s="166">
        <f t="shared" si="0"/>
        <v>42570602</v>
      </c>
      <c r="V22" s="166">
        <f t="shared" si="0"/>
        <v>236943501</v>
      </c>
      <c r="W22" s="166">
        <f t="shared" si="0"/>
        <v>250546000</v>
      </c>
      <c r="X22" s="166">
        <f t="shared" si="0"/>
        <v>-13602499</v>
      </c>
      <c r="Y22" s="167">
        <f>+IF(W22&lt;&gt;0,+(X22/W22)*100,0)</f>
        <v>-5.429142353100827</v>
      </c>
      <c r="Z22" s="164">
        <f>SUM(Z5:Z21)</f>
        <v>250546000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0</v>
      </c>
      <c r="D25" s="122">
        <v>88859000</v>
      </c>
      <c r="E25" s="26">
        <v>88859000</v>
      </c>
      <c r="F25" s="26">
        <v>7544846</v>
      </c>
      <c r="G25" s="26">
        <v>6565121</v>
      </c>
      <c r="H25" s="26">
        <v>5481185</v>
      </c>
      <c r="I25" s="26">
        <v>19591152</v>
      </c>
      <c r="J25" s="26">
        <v>5296657</v>
      </c>
      <c r="K25" s="26">
        <v>5703316</v>
      </c>
      <c r="L25" s="26">
        <v>6722927</v>
      </c>
      <c r="M25" s="26">
        <v>17722900</v>
      </c>
      <c r="N25" s="26">
        <v>6314417</v>
      </c>
      <c r="O25" s="26">
        <v>5589384</v>
      </c>
      <c r="P25" s="26">
        <v>6153505</v>
      </c>
      <c r="Q25" s="26">
        <v>18057306</v>
      </c>
      <c r="R25" s="26">
        <v>5573637</v>
      </c>
      <c r="S25" s="26">
        <v>5770344</v>
      </c>
      <c r="T25" s="26">
        <v>6794755</v>
      </c>
      <c r="U25" s="26">
        <v>18138736</v>
      </c>
      <c r="V25" s="26">
        <v>73510094</v>
      </c>
      <c r="W25" s="26">
        <v>88859000</v>
      </c>
      <c r="X25" s="26">
        <v>-15348906</v>
      </c>
      <c r="Y25" s="106">
        <v>-17.27</v>
      </c>
      <c r="Z25" s="121">
        <v>88859000</v>
      </c>
    </row>
    <row r="26" spans="1:26" ht="13.5">
      <c r="A26" s="159" t="s">
        <v>37</v>
      </c>
      <c r="B26" s="158"/>
      <c r="C26" s="121">
        <v>0</v>
      </c>
      <c r="D26" s="122">
        <v>9339120</v>
      </c>
      <c r="E26" s="26">
        <v>9339120</v>
      </c>
      <c r="F26" s="26">
        <v>774143</v>
      </c>
      <c r="G26" s="26">
        <v>722033</v>
      </c>
      <c r="H26" s="26">
        <v>724005</v>
      </c>
      <c r="I26" s="26">
        <v>2220181</v>
      </c>
      <c r="J26" s="26">
        <v>736898</v>
      </c>
      <c r="K26" s="26">
        <v>724005</v>
      </c>
      <c r="L26" s="26">
        <v>1284790</v>
      </c>
      <c r="M26" s="26">
        <v>2745693</v>
      </c>
      <c r="N26" s="26">
        <v>949999</v>
      </c>
      <c r="O26" s="26">
        <v>799901</v>
      </c>
      <c r="P26" s="26">
        <v>897641</v>
      </c>
      <c r="Q26" s="26">
        <v>2647541</v>
      </c>
      <c r="R26" s="26">
        <v>807941</v>
      </c>
      <c r="S26" s="26">
        <v>889241</v>
      </c>
      <c r="T26" s="26">
        <v>1198594</v>
      </c>
      <c r="U26" s="26">
        <v>2895776</v>
      </c>
      <c r="V26" s="26">
        <v>10509191</v>
      </c>
      <c r="W26" s="26">
        <v>9339120</v>
      </c>
      <c r="X26" s="26">
        <v>1170071</v>
      </c>
      <c r="Y26" s="106">
        <v>12.53</v>
      </c>
      <c r="Z26" s="121">
        <v>9339120</v>
      </c>
    </row>
    <row r="27" spans="1:26" ht="13.5">
      <c r="A27" s="159" t="s">
        <v>117</v>
      </c>
      <c r="B27" s="158" t="s">
        <v>98</v>
      </c>
      <c r="C27" s="121">
        <v>0</v>
      </c>
      <c r="D27" s="122">
        <v>19000000</v>
      </c>
      <c r="E27" s="26">
        <v>19000000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19000000</v>
      </c>
      <c r="X27" s="26">
        <v>-19000000</v>
      </c>
      <c r="Y27" s="106">
        <v>-100</v>
      </c>
      <c r="Z27" s="121">
        <v>19000000</v>
      </c>
    </row>
    <row r="28" spans="1:26" ht="13.5">
      <c r="A28" s="159" t="s">
        <v>38</v>
      </c>
      <c r="B28" s="158" t="s">
        <v>95</v>
      </c>
      <c r="C28" s="121">
        <v>0</v>
      </c>
      <c r="D28" s="122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106">
        <v>0</v>
      </c>
      <c r="Z28" s="121">
        <v>0</v>
      </c>
    </row>
    <row r="29" spans="1:26" ht="13.5">
      <c r="A29" s="159" t="s">
        <v>39</v>
      </c>
      <c r="B29" s="158"/>
      <c r="C29" s="121">
        <v>0</v>
      </c>
      <c r="D29" s="122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3826</v>
      </c>
      <c r="L29" s="26">
        <v>0</v>
      </c>
      <c r="M29" s="26">
        <v>3826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3826</v>
      </c>
      <c r="W29" s="26">
        <v>0</v>
      </c>
      <c r="X29" s="26">
        <v>3826</v>
      </c>
      <c r="Y29" s="106">
        <v>0</v>
      </c>
      <c r="Z29" s="121">
        <v>0</v>
      </c>
    </row>
    <row r="30" spans="1:26" ht="13.5">
      <c r="A30" s="159" t="s">
        <v>118</v>
      </c>
      <c r="B30" s="158" t="s">
        <v>95</v>
      </c>
      <c r="C30" s="121">
        <v>0</v>
      </c>
      <c r="D30" s="122">
        <v>57963000</v>
      </c>
      <c r="E30" s="26">
        <v>57963000</v>
      </c>
      <c r="F30" s="26">
        <v>69726</v>
      </c>
      <c r="G30" s="26">
        <v>7593071</v>
      </c>
      <c r="H30" s="26">
        <v>7769592</v>
      </c>
      <c r="I30" s="26">
        <v>15432389</v>
      </c>
      <c r="J30" s="26">
        <v>4224979</v>
      </c>
      <c r="K30" s="26">
        <v>4293394</v>
      </c>
      <c r="L30" s="26">
        <v>4065895</v>
      </c>
      <c r="M30" s="26">
        <v>12584268</v>
      </c>
      <c r="N30" s="26">
        <v>4187360</v>
      </c>
      <c r="O30" s="26">
        <v>4453177</v>
      </c>
      <c r="P30" s="26">
        <v>3960028</v>
      </c>
      <c r="Q30" s="26">
        <v>12600565</v>
      </c>
      <c r="R30" s="26">
        <v>4154267</v>
      </c>
      <c r="S30" s="26">
        <v>3995090</v>
      </c>
      <c r="T30" s="26">
        <v>3883124</v>
      </c>
      <c r="U30" s="26">
        <v>12032481</v>
      </c>
      <c r="V30" s="26">
        <v>52649703</v>
      </c>
      <c r="W30" s="26">
        <v>57963000</v>
      </c>
      <c r="X30" s="26">
        <v>-5313297</v>
      </c>
      <c r="Y30" s="106">
        <v>-9.17</v>
      </c>
      <c r="Z30" s="121">
        <v>57963000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0</v>
      </c>
      <c r="D32" s="122">
        <v>5801519</v>
      </c>
      <c r="E32" s="26">
        <v>5801519</v>
      </c>
      <c r="F32" s="26">
        <v>6789</v>
      </c>
      <c r="G32" s="26">
        <v>66229</v>
      </c>
      <c r="H32" s="26">
        <v>0</v>
      </c>
      <c r="I32" s="26">
        <v>73018</v>
      </c>
      <c r="J32" s="26">
        <v>5657</v>
      </c>
      <c r="K32" s="26">
        <v>14000</v>
      </c>
      <c r="L32" s="26">
        <v>6316</v>
      </c>
      <c r="M32" s="26">
        <v>25973</v>
      </c>
      <c r="N32" s="26">
        <v>18430</v>
      </c>
      <c r="O32" s="26">
        <v>62935</v>
      </c>
      <c r="P32" s="26">
        <v>25903</v>
      </c>
      <c r="Q32" s="26">
        <v>107268</v>
      </c>
      <c r="R32" s="26">
        <v>36326</v>
      </c>
      <c r="S32" s="26">
        <v>41249</v>
      </c>
      <c r="T32" s="26">
        <v>41839</v>
      </c>
      <c r="U32" s="26">
        <v>119414</v>
      </c>
      <c r="V32" s="26">
        <v>325673</v>
      </c>
      <c r="W32" s="26">
        <v>5801519</v>
      </c>
      <c r="X32" s="26">
        <v>-5475846</v>
      </c>
      <c r="Y32" s="106">
        <v>-94.39</v>
      </c>
      <c r="Z32" s="121">
        <v>5801519</v>
      </c>
    </row>
    <row r="33" spans="1:26" ht="13.5">
      <c r="A33" s="159" t="s">
        <v>41</v>
      </c>
      <c r="B33" s="158"/>
      <c r="C33" s="121">
        <v>0</v>
      </c>
      <c r="D33" s="122">
        <v>0</v>
      </c>
      <c r="E33" s="26">
        <v>0</v>
      </c>
      <c r="F33" s="26">
        <v>1000000</v>
      </c>
      <c r="G33" s="26">
        <v>0</v>
      </c>
      <c r="H33" s="26">
        <v>0</v>
      </c>
      <c r="I33" s="26">
        <v>1000000</v>
      </c>
      <c r="J33" s="26">
        <v>0</v>
      </c>
      <c r="K33" s="26">
        <v>0</v>
      </c>
      <c r="L33" s="26">
        <v>0</v>
      </c>
      <c r="M33" s="26">
        <v>0</v>
      </c>
      <c r="N33" s="26">
        <v>43969</v>
      </c>
      <c r="O33" s="26">
        <v>73134</v>
      </c>
      <c r="P33" s="26">
        <v>480986</v>
      </c>
      <c r="Q33" s="26">
        <v>598089</v>
      </c>
      <c r="R33" s="26">
        <v>0</v>
      </c>
      <c r="S33" s="26">
        <v>78727</v>
      </c>
      <c r="T33" s="26">
        <v>0</v>
      </c>
      <c r="U33" s="26">
        <v>78727</v>
      </c>
      <c r="V33" s="26">
        <v>1676816</v>
      </c>
      <c r="W33" s="26">
        <v>0</v>
      </c>
      <c r="X33" s="26">
        <v>1676816</v>
      </c>
      <c r="Y33" s="106">
        <v>0</v>
      </c>
      <c r="Z33" s="121">
        <v>0</v>
      </c>
    </row>
    <row r="34" spans="1:26" ht="13.5">
      <c r="A34" s="159" t="s">
        <v>42</v>
      </c>
      <c r="B34" s="158" t="s">
        <v>122</v>
      </c>
      <c r="C34" s="121">
        <v>0</v>
      </c>
      <c r="D34" s="122">
        <v>69583361</v>
      </c>
      <c r="E34" s="26">
        <v>69583361</v>
      </c>
      <c r="F34" s="26">
        <v>1484366</v>
      </c>
      <c r="G34" s="26">
        <v>3530459</v>
      </c>
      <c r="H34" s="26">
        <v>2760019</v>
      </c>
      <c r="I34" s="26">
        <v>7774844</v>
      </c>
      <c r="J34" s="26">
        <v>2086030</v>
      </c>
      <c r="K34" s="26">
        <v>2468021</v>
      </c>
      <c r="L34" s="26">
        <v>1995771</v>
      </c>
      <c r="M34" s="26">
        <v>6549822</v>
      </c>
      <c r="N34" s="26">
        <v>1877673</v>
      </c>
      <c r="O34" s="26">
        <v>3318137</v>
      </c>
      <c r="P34" s="26">
        <v>2547964</v>
      </c>
      <c r="Q34" s="26">
        <v>7743774</v>
      </c>
      <c r="R34" s="26">
        <v>2633870</v>
      </c>
      <c r="S34" s="26">
        <v>3026955</v>
      </c>
      <c r="T34" s="26">
        <v>2870969</v>
      </c>
      <c r="U34" s="26">
        <v>8531794</v>
      </c>
      <c r="V34" s="26">
        <v>30600234</v>
      </c>
      <c r="W34" s="26">
        <v>69583361</v>
      </c>
      <c r="X34" s="26">
        <v>-38983127</v>
      </c>
      <c r="Y34" s="106">
        <v>-56.02</v>
      </c>
      <c r="Z34" s="121">
        <v>69583361</v>
      </c>
    </row>
    <row r="35" spans="1:26" ht="13.5">
      <c r="A35" s="157" t="s">
        <v>123</v>
      </c>
      <c r="B35" s="161"/>
      <c r="C35" s="121">
        <v>0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0</v>
      </c>
      <c r="D36" s="165">
        <f t="shared" si="1"/>
        <v>250546000</v>
      </c>
      <c r="E36" s="166">
        <f t="shared" si="1"/>
        <v>250546000</v>
      </c>
      <c r="F36" s="166">
        <f t="shared" si="1"/>
        <v>10879870</v>
      </c>
      <c r="G36" s="166">
        <f t="shared" si="1"/>
        <v>18476913</v>
      </c>
      <c r="H36" s="166">
        <f t="shared" si="1"/>
        <v>16734801</v>
      </c>
      <c r="I36" s="166">
        <f t="shared" si="1"/>
        <v>46091584</v>
      </c>
      <c r="J36" s="166">
        <f t="shared" si="1"/>
        <v>12350221</v>
      </c>
      <c r="K36" s="166">
        <f t="shared" si="1"/>
        <v>13206562</v>
      </c>
      <c r="L36" s="166">
        <f t="shared" si="1"/>
        <v>14075699</v>
      </c>
      <c r="M36" s="166">
        <f t="shared" si="1"/>
        <v>39632482</v>
      </c>
      <c r="N36" s="166">
        <f t="shared" si="1"/>
        <v>13391848</v>
      </c>
      <c r="O36" s="166">
        <f t="shared" si="1"/>
        <v>14296668</v>
      </c>
      <c r="P36" s="166">
        <f t="shared" si="1"/>
        <v>14066027</v>
      </c>
      <c r="Q36" s="166">
        <f t="shared" si="1"/>
        <v>41754543</v>
      </c>
      <c r="R36" s="166">
        <f t="shared" si="1"/>
        <v>13206041</v>
      </c>
      <c r="S36" s="166">
        <f t="shared" si="1"/>
        <v>13801606</v>
      </c>
      <c r="T36" s="166">
        <f t="shared" si="1"/>
        <v>14789281</v>
      </c>
      <c r="U36" s="166">
        <f t="shared" si="1"/>
        <v>41796928</v>
      </c>
      <c r="V36" s="166">
        <f t="shared" si="1"/>
        <v>169275537</v>
      </c>
      <c r="W36" s="166">
        <f t="shared" si="1"/>
        <v>250546000</v>
      </c>
      <c r="X36" s="166">
        <f t="shared" si="1"/>
        <v>-81270463</v>
      </c>
      <c r="Y36" s="167">
        <f>+IF(W36&lt;&gt;0,+(X36/W36)*100,0)</f>
        <v>-32.437342044973775</v>
      </c>
      <c r="Z36" s="164">
        <f>SUM(Z25:Z35)</f>
        <v>250546000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0</v>
      </c>
      <c r="D38" s="176">
        <f t="shared" si="2"/>
        <v>0</v>
      </c>
      <c r="E38" s="72">
        <f t="shared" si="2"/>
        <v>0</v>
      </c>
      <c r="F38" s="72">
        <f t="shared" si="2"/>
        <v>4127511</v>
      </c>
      <c r="G38" s="72">
        <f t="shared" si="2"/>
        <v>-5667959</v>
      </c>
      <c r="H38" s="72">
        <f t="shared" si="2"/>
        <v>22735923</v>
      </c>
      <c r="I38" s="72">
        <f t="shared" si="2"/>
        <v>21195475</v>
      </c>
      <c r="J38" s="72">
        <f t="shared" si="2"/>
        <v>1257614</v>
      </c>
      <c r="K38" s="72">
        <f t="shared" si="2"/>
        <v>18991549</v>
      </c>
      <c r="L38" s="72">
        <f t="shared" si="2"/>
        <v>2833282</v>
      </c>
      <c r="M38" s="72">
        <f t="shared" si="2"/>
        <v>23082445</v>
      </c>
      <c r="N38" s="72">
        <f t="shared" si="2"/>
        <v>5347847</v>
      </c>
      <c r="O38" s="72">
        <f t="shared" si="2"/>
        <v>3324353</v>
      </c>
      <c r="P38" s="72">
        <f t="shared" si="2"/>
        <v>13944170</v>
      </c>
      <c r="Q38" s="72">
        <f t="shared" si="2"/>
        <v>22616370</v>
      </c>
      <c r="R38" s="72">
        <f t="shared" si="2"/>
        <v>304433</v>
      </c>
      <c r="S38" s="72">
        <f t="shared" si="2"/>
        <v>193230</v>
      </c>
      <c r="T38" s="72">
        <f t="shared" si="2"/>
        <v>276011</v>
      </c>
      <c r="U38" s="72">
        <f t="shared" si="2"/>
        <v>773674</v>
      </c>
      <c r="V38" s="72">
        <f t="shared" si="2"/>
        <v>67667964</v>
      </c>
      <c r="W38" s="72">
        <f>IF(E22=E36,0,W22-W36)</f>
        <v>0</v>
      </c>
      <c r="X38" s="72">
        <f t="shared" si="2"/>
        <v>67667964</v>
      </c>
      <c r="Y38" s="177">
        <f>+IF(W38&lt;&gt;0,+(X38/W38)*100,0)</f>
        <v>0</v>
      </c>
      <c r="Z38" s="175">
        <f>+Z22-Z36</f>
        <v>0</v>
      </c>
    </row>
    <row r="39" spans="1:26" ht="13.5">
      <c r="A39" s="157" t="s">
        <v>45</v>
      </c>
      <c r="B39" s="161"/>
      <c r="C39" s="121">
        <v>0</v>
      </c>
      <c r="D39" s="122">
        <v>0</v>
      </c>
      <c r="E39" s="26">
        <v>0</v>
      </c>
      <c r="F39" s="26">
        <v>8000000</v>
      </c>
      <c r="G39" s="26">
        <v>0</v>
      </c>
      <c r="H39" s="26">
        <v>0</v>
      </c>
      <c r="I39" s="26">
        <v>8000000</v>
      </c>
      <c r="J39" s="26">
        <v>0</v>
      </c>
      <c r="K39" s="26">
        <v>7000000</v>
      </c>
      <c r="L39" s="26">
        <v>0</v>
      </c>
      <c r="M39" s="26">
        <v>7000000</v>
      </c>
      <c r="N39" s="26">
        <v>0</v>
      </c>
      <c r="O39" s="26">
        <v>0</v>
      </c>
      <c r="P39" s="26">
        <v>6113000</v>
      </c>
      <c r="Q39" s="26">
        <v>6113000</v>
      </c>
      <c r="R39" s="26">
        <v>0</v>
      </c>
      <c r="S39" s="26">
        <v>0</v>
      </c>
      <c r="T39" s="26">
        <v>0</v>
      </c>
      <c r="U39" s="26">
        <v>0</v>
      </c>
      <c r="V39" s="26">
        <v>21113000</v>
      </c>
      <c r="W39" s="26">
        <v>0</v>
      </c>
      <c r="X39" s="26">
        <v>21113000</v>
      </c>
      <c r="Y39" s="106">
        <v>0</v>
      </c>
      <c r="Z39" s="121">
        <v>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0</v>
      </c>
      <c r="D42" s="183">
        <f t="shared" si="3"/>
        <v>0</v>
      </c>
      <c r="E42" s="54">
        <f t="shared" si="3"/>
        <v>0</v>
      </c>
      <c r="F42" s="54">
        <f t="shared" si="3"/>
        <v>12127511</v>
      </c>
      <c r="G42" s="54">
        <f t="shared" si="3"/>
        <v>-5667959</v>
      </c>
      <c r="H42" s="54">
        <f t="shared" si="3"/>
        <v>22735923</v>
      </c>
      <c r="I42" s="54">
        <f t="shared" si="3"/>
        <v>29195475</v>
      </c>
      <c r="J42" s="54">
        <f t="shared" si="3"/>
        <v>1257614</v>
      </c>
      <c r="K42" s="54">
        <f t="shared" si="3"/>
        <v>25991549</v>
      </c>
      <c r="L42" s="54">
        <f t="shared" si="3"/>
        <v>2833282</v>
      </c>
      <c r="M42" s="54">
        <f t="shared" si="3"/>
        <v>30082445</v>
      </c>
      <c r="N42" s="54">
        <f t="shared" si="3"/>
        <v>5347847</v>
      </c>
      <c r="O42" s="54">
        <f t="shared" si="3"/>
        <v>3324353</v>
      </c>
      <c r="P42" s="54">
        <f t="shared" si="3"/>
        <v>20057170</v>
      </c>
      <c r="Q42" s="54">
        <f t="shared" si="3"/>
        <v>28729370</v>
      </c>
      <c r="R42" s="54">
        <f t="shared" si="3"/>
        <v>304433</v>
      </c>
      <c r="S42" s="54">
        <f t="shared" si="3"/>
        <v>193230</v>
      </c>
      <c r="T42" s="54">
        <f t="shared" si="3"/>
        <v>276011</v>
      </c>
      <c r="U42" s="54">
        <f t="shared" si="3"/>
        <v>773674</v>
      </c>
      <c r="V42" s="54">
        <f t="shared" si="3"/>
        <v>88780964</v>
      </c>
      <c r="W42" s="54">
        <f t="shared" si="3"/>
        <v>0</v>
      </c>
      <c r="X42" s="54">
        <f t="shared" si="3"/>
        <v>88780964</v>
      </c>
      <c r="Y42" s="184">
        <f>+IF(W42&lt;&gt;0,+(X42/W42)*100,0)</f>
        <v>0</v>
      </c>
      <c r="Z42" s="182">
        <f>SUM(Z38:Z41)</f>
        <v>0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0</v>
      </c>
      <c r="D44" s="187">
        <f t="shared" si="4"/>
        <v>0</v>
      </c>
      <c r="E44" s="43">
        <f t="shared" si="4"/>
        <v>0</v>
      </c>
      <c r="F44" s="43">
        <f t="shared" si="4"/>
        <v>12127511</v>
      </c>
      <c r="G44" s="43">
        <f t="shared" si="4"/>
        <v>-5667959</v>
      </c>
      <c r="H44" s="43">
        <f t="shared" si="4"/>
        <v>22735923</v>
      </c>
      <c r="I44" s="43">
        <f t="shared" si="4"/>
        <v>29195475</v>
      </c>
      <c r="J44" s="43">
        <f t="shared" si="4"/>
        <v>1257614</v>
      </c>
      <c r="K44" s="43">
        <f t="shared" si="4"/>
        <v>25991549</v>
      </c>
      <c r="L44" s="43">
        <f t="shared" si="4"/>
        <v>2833282</v>
      </c>
      <c r="M44" s="43">
        <f t="shared" si="4"/>
        <v>30082445</v>
      </c>
      <c r="N44" s="43">
        <f t="shared" si="4"/>
        <v>5347847</v>
      </c>
      <c r="O44" s="43">
        <f t="shared" si="4"/>
        <v>3324353</v>
      </c>
      <c r="P44" s="43">
        <f t="shared" si="4"/>
        <v>20057170</v>
      </c>
      <c r="Q44" s="43">
        <f t="shared" si="4"/>
        <v>28729370</v>
      </c>
      <c r="R44" s="43">
        <f t="shared" si="4"/>
        <v>304433</v>
      </c>
      <c r="S44" s="43">
        <f t="shared" si="4"/>
        <v>193230</v>
      </c>
      <c r="T44" s="43">
        <f t="shared" si="4"/>
        <v>276011</v>
      </c>
      <c r="U44" s="43">
        <f t="shared" si="4"/>
        <v>773674</v>
      </c>
      <c r="V44" s="43">
        <f t="shared" si="4"/>
        <v>88780964</v>
      </c>
      <c r="W44" s="43">
        <f t="shared" si="4"/>
        <v>0</v>
      </c>
      <c r="X44" s="43">
        <f t="shared" si="4"/>
        <v>88780964</v>
      </c>
      <c r="Y44" s="188">
        <f>+IF(W44&lt;&gt;0,+(X44/W44)*100,0)</f>
        <v>0</v>
      </c>
      <c r="Z44" s="186">
        <f>+Z42-Z43</f>
        <v>0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0</v>
      </c>
      <c r="D46" s="183">
        <f t="shared" si="5"/>
        <v>0</v>
      </c>
      <c r="E46" s="54">
        <f t="shared" si="5"/>
        <v>0</v>
      </c>
      <c r="F46" s="54">
        <f t="shared" si="5"/>
        <v>12127511</v>
      </c>
      <c r="G46" s="54">
        <f t="shared" si="5"/>
        <v>-5667959</v>
      </c>
      <c r="H46" s="54">
        <f t="shared" si="5"/>
        <v>22735923</v>
      </c>
      <c r="I46" s="54">
        <f t="shared" si="5"/>
        <v>29195475</v>
      </c>
      <c r="J46" s="54">
        <f t="shared" si="5"/>
        <v>1257614</v>
      </c>
      <c r="K46" s="54">
        <f t="shared" si="5"/>
        <v>25991549</v>
      </c>
      <c r="L46" s="54">
        <f t="shared" si="5"/>
        <v>2833282</v>
      </c>
      <c r="M46" s="54">
        <f t="shared" si="5"/>
        <v>30082445</v>
      </c>
      <c r="N46" s="54">
        <f t="shared" si="5"/>
        <v>5347847</v>
      </c>
      <c r="O46" s="54">
        <f t="shared" si="5"/>
        <v>3324353</v>
      </c>
      <c r="P46" s="54">
        <f t="shared" si="5"/>
        <v>20057170</v>
      </c>
      <c r="Q46" s="54">
        <f t="shared" si="5"/>
        <v>28729370</v>
      </c>
      <c r="R46" s="54">
        <f t="shared" si="5"/>
        <v>304433</v>
      </c>
      <c r="S46" s="54">
        <f t="shared" si="5"/>
        <v>193230</v>
      </c>
      <c r="T46" s="54">
        <f t="shared" si="5"/>
        <v>276011</v>
      </c>
      <c r="U46" s="54">
        <f t="shared" si="5"/>
        <v>773674</v>
      </c>
      <c r="V46" s="54">
        <f t="shared" si="5"/>
        <v>88780964</v>
      </c>
      <c r="W46" s="54">
        <f t="shared" si="5"/>
        <v>0</v>
      </c>
      <c r="X46" s="54">
        <f t="shared" si="5"/>
        <v>88780964</v>
      </c>
      <c r="Y46" s="184">
        <f>+IF(W46&lt;&gt;0,+(X46/W46)*100,0)</f>
        <v>0</v>
      </c>
      <c r="Z46" s="182">
        <f>SUM(Z44:Z45)</f>
        <v>0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0</v>
      </c>
      <c r="D48" s="194">
        <f t="shared" si="6"/>
        <v>0</v>
      </c>
      <c r="E48" s="195">
        <f t="shared" si="6"/>
        <v>0</v>
      </c>
      <c r="F48" s="195">
        <f t="shared" si="6"/>
        <v>12127511</v>
      </c>
      <c r="G48" s="196">
        <f t="shared" si="6"/>
        <v>-5667959</v>
      </c>
      <c r="H48" s="196">
        <f t="shared" si="6"/>
        <v>22735923</v>
      </c>
      <c r="I48" s="196">
        <f t="shared" si="6"/>
        <v>29195475</v>
      </c>
      <c r="J48" s="196">
        <f t="shared" si="6"/>
        <v>1257614</v>
      </c>
      <c r="K48" s="196">
        <f t="shared" si="6"/>
        <v>25991549</v>
      </c>
      <c r="L48" s="195">
        <f t="shared" si="6"/>
        <v>2833282</v>
      </c>
      <c r="M48" s="195">
        <f t="shared" si="6"/>
        <v>30082445</v>
      </c>
      <c r="N48" s="196">
        <f t="shared" si="6"/>
        <v>5347847</v>
      </c>
      <c r="O48" s="196">
        <f t="shared" si="6"/>
        <v>3324353</v>
      </c>
      <c r="P48" s="196">
        <f t="shared" si="6"/>
        <v>20057170</v>
      </c>
      <c r="Q48" s="196">
        <f t="shared" si="6"/>
        <v>28729370</v>
      </c>
      <c r="R48" s="196">
        <f t="shared" si="6"/>
        <v>304433</v>
      </c>
      <c r="S48" s="195">
        <f t="shared" si="6"/>
        <v>193230</v>
      </c>
      <c r="T48" s="195">
        <f t="shared" si="6"/>
        <v>276011</v>
      </c>
      <c r="U48" s="196">
        <f t="shared" si="6"/>
        <v>773674</v>
      </c>
      <c r="V48" s="196">
        <f t="shared" si="6"/>
        <v>88780964</v>
      </c>
      <c r="W48" s="196">
        <f t="shared" si="6"/>
        <v>0</v>
      </c>
      <c r="X48" s="196">
        <f t="shared" si="6"/>
        <v>88780964</v>
      </c>
      <c r="Y48" s="197">
        <f>+IF(W48&lt;&gt;0,+(X48/W48)*100,0)</f>
        <v>0</v>
      </c>
      <c r="Z48" s="198">
        <f>SUM(Z46:Z47)</f>
        <v>0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0</v>
      </c>
      <c r="D5" s="120">
        <f t="shared" si="0"/>
        <v>4375000</v>
      </c>
      <c r="E5" s="66">
        <f t="shared" si="0"/>
        <v>4375000</v>
      </c>
      <c r="F5" s="66">
        <f t="shared" si="0"/>
        <v>0</v>
      </c>
      <c r="G5" s="66">
        <f t="shared" si="0"/>
        <v>0</v>
      </c>
      <c r="H5" s="66">
        <f t="shared" si="0"/>
        <v>0</v>
      </c>
      <c r="I5" s="66">
        <f t="shared" si="0"/>
        <v>0</v>
      </c>
      <c r="J5" s="66">
        <f t="shared" si="0"/>
        <v>2038</v>
      </c>
      <c r="K5" s="66">
        <f t="shared" si="0"/>
        <v>765263</v>
      </c>
      <c r="L5" s="66">
        <f t="shared" si="0"/>
        <v>0</v>
      </c>
      <c r="M5" s="66">
        <f t="shared" si="0"/>
        <v>767301</v>
      </c>
      <c r="N5" s="66">
        <f t="shared" si="0"/>
        <v>34276</v>
      </c>
      <c r="O5" s="66">
        <f t="shared" si="0"/>
        <v>571635</v>
      </c>
      <c r="P5" s="66">
        <f t="shared" si="0"/>
        <v>571</v>
      </c>
      <c r="Q5" s="66">
        <f t="shared" si="0"/>
        <v>606482</v>
      </c>
      <c r="R5" s="66">
        <f t="shared" si="0"/>
        <v>4470</v>
      </c>
      <c r="S5" s="66">
        <f t="shared" si="0"/>
        <v>25714</v>
      </c>
      <c r="T5" s="66">
        <f t="shared" si="0"/>
        <v>0</v>
      </c>
      <c r="U5" s="66">
        <f t="shared" si="0"/>
        <v>30184</v>
      </c>
      <c r="V5" s="66">
        <f t="shared" si="0"/>
        <v>1403967</v>
      </c>
      <c r="W5" s="66">
        <f t="shared" si="0"/>
        <v>4375000</v>
      </c>
      <c r="X5" s="66">
        <f t="shared" si="0"/>
        <v>-2971033</v>
      </c>
      <c r="Y5" s="103">
        <f>+IF(W5&lt;&gt;0,+(X5/W5)*100,0)</f>
        <v>-67.90932571428571</v>
      </c>
      <c r="Z5" s="119">
        <f>SUM(Z6:Z8)</f>
        <v>4375000</v>
      </c>
    </row>
    <row r="6" spans="1:26" ht="13.5">
      <c r="A6" s="104" t="s">
        <v>74</v>
      </c>
      <c r="B6" s="102"/>
      <c r="C6" s="121"/>
      <c r="D6" s="122">
        <v>1997000</v>
      </c>
      <c r="E6" s="26">
        <v>1997000</v>
      </c>
      <c r="F6" s="26"/>
      <c r="G6" s="26"/>
      <c r="H6" s="26"/>
      <c r="I6" s="26"/>
      <c r="J6" s="26"/>
      <c r="K6" s="26"/>
      <c r="L6" s="26"/>
      <c r="M6" s="26"/>
      <c r="N6" s="26"/>
      <c r="O6" s="26">
        <v>413678</v>
      </c>
      <c r="P6" s="26">
        <v>571</v>
      </c>
      <c r="Q6" s="26">
        <v>414249</v>
      </c>
      <c r="R6" s="26"/>
      <c r="S6" s="26"/>
      <c r="T6" s="26"/>
      <c r="U6" s="26"/>
      <c r="V6" s="26">
        <v>414249</v>
      </c>
      <c r="W6" s="26">
        <v>1997000</v>
      </c>
      <c r="X6" s="26">
        <v>-1582751</v>
      </c>
      <c r="Y6" s="106">
        <v>-79.26</v>
      </c>
      <c r="Z6" s="28">
        <v>1997000</v>
      </c>
    </row>
    <row r="7" spans="1:26" ht="13.5">
      <c r="A7" s="104" t="s">
        <v>75</v>
      </c>
      <c r="B7" s="102"/>
      <c r="C7" s="123"/>
      <c r="D7" s="124">
        <v>1003000</v>
      </c>
      <c r="E7" s="125">
        <v>1003000</v>
      </c>
      <c r="F7" s="125"/>
      <c r="G7" s="125"/>
      <c r="H7" s="125"/>
      <c r="I7" s="125"/>
      <c r="J7" s="125"/>
      <c r="K7" s="125"/>
      <c r="L7" s="125"/>
      <c r="M7" s="125"/>
      <c r="N7" s="125"/>
      <c r="O7" s="125">
        <v>157957</v>
      </c>
      <c r="P7" s="125"/>
      <c r="Q7" s="125">
        <v>157957</v>
      </c>
      <c r="R7" s="125"/>
      <c r="S7" s="125"/>
      <c r="T7" s="125"/>
      <c r="U7" s="125"/>
      <c r="V7" s="125">
        <v>157957</v>
      </c>
      <c r="W7" s="125">
        <v>1003000</v>
      </c>
      <c r="X7" s="125">
        <v>-845043</v>
      </c>
      <c r="Y7" s="107">
        <v>-84.25</v>
      </c>
      <c r="Z7" s="200">
        <v>1003000</v>
      </c>
    </row>
    <row r="8" spans="1:26" ht="13.5">
      <c r="A8" s="104" t="s">
        <v>76</v>
      </c>
      <c r="B8" s="102"/>
      <c r="C8" s="121"/>
      <c r="D8" s="122">
        <v>1375000</v>
      </c>
      <c r="E8" s="26">
        <v>1375000</v>
      </c>
      <c r="F8" s="26"/>
      <c r="G8" s="26"/>
      <c r="H8" s="26"/>
      <c r="I8" s="26"/>
      <c r="J8" s="26">
        <v>2038</v>
      </c>
      <c r="K8" s="26">
        <v>765263</v>
      </c>
      <c r="L8" s="26"/>
      <c r="M8" s="26">
        <v>767301</v>
      </c>
      <c r="N8" s="26">
        <v>34276</v>
      </c>
      <c r="O8" s="26"/>
      <c r="P8" s="26"/>
      <c r="Q8" s="26">
        <v>34276</v>
      </c>
      <c r="R8" s="26">
        <v>4470</v>
      </c>
      <c r="S8" s="26">
        <v>25714</v>
      </c>
      <c r="T8" s="26"/>
      <c r="U8" s="26">
        <v>30184</v>
      </c>
      <c r="V8" s="26">
        <v>831761</v>
      </c>
      <c r="W8" s="26">
        <v>1375000</v>
      </c>
      <c r="X8" s="26">
        <v>-543239</v>
      </c>
      <c r="Y8" s="106">
        <v>-39.51</v>
      </c>
      <c r="Z8" s="28">
        <v>1375000</v>
      </c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3671433</v>
      </c>
      <c r="E9" s="66">
        <f t="shared" si="1"/>
        <v>3671433</v>
      </c>
      <c r="F9" s="66">
        <f t="shared" si="1"/>
        <v>0</v>
      </c>
      <c r="G9" s="66">
        <f t="shared" si="1"/>
        <v>0</v>
      </c>
      <c r="H9" s="66">
        <f t="shared" si="1"/>
        <v>0</v>
      </c>
      <c r="I9" s="66">
        <f t="shared" si="1"/>
        <v>0</v>
      </c>
      <c r="J9" s="66">
        <f t="shared" si="1"/>
        <v>157924</v>
      </c>
      <c r="K9" s="66">
        <f t="shared" si="1"/>
        <v>0</v>
      </c>
      <c r="L9" s="66">
        <f t="shared" si="1"/>
        <v>0</v>
      </c>
      <c r="M9" s="66">
        <f t="shared" si="1"/>
        <v>157924</v>
      </c>
      <c r="N9" s="66">
        <f t="shared" si="1"/>
        <v>0</v>
      </c>
      <c r="O9" s="66">
        <f t="shared" si="1"/>
        <v>264036</v>
      </c>
      <c r="P9" s="66">
        <f t="shared" si="1"/>
        <v>10799</v>
      </c>
      <c r="Q9" s="66">
        <f t="shared" si="1"/>
        <v>274835</v>
      </c>
      <c r="R9" s="66">
        <f t="shared" si="1"/>
        <v>0</v>
      </c>
      <c r="S9" s="66">
        <f t="shared" si="1"/>
        <v>19670</v>
      </c>
      <c r="T9" s="66">
        <f t="shared" si="1"/>
        <v>135495</v>
      </c>
      <c r="U9" s="66">
        <f t="shared" si="1"/>
        <v>155165</v>
      </c>
      <c r="V9" s="66">
        <f t="shared" si="1"/>
        <v>587924</v>
      </c>
      <c r="W9" s="66">
        <f t="shared" si="1"/>
        <v>3671433</v>
      </c>
      <c r="X9" s="66">
        <f t="shared" si="1"/>
        <v>-3083509</v>
      </c>
      <c r="Y9" s="103">
        <f>+IF(W9&lt;&gt;0,+(X9/W9)*100,0)</f>
        <v>-83.98652515244048</v>
      </c>
      <c r="Z9" s="68">
        <f>SUM(Z10:Z14)</f>
        <v>3671433</v>
      </c>
    </row>
    <row r="10" spans="1:26" ht="13.5">
      <c r="A10" s="104" t="s">
        <v>78</v>
      </c>
      <c r="B10" s="102"/>
      <c r="C10" s="121"/>
      <c r="D10" s="122">
        <v>631433</v>
      </c>
      <c r="E10" s="26">
        <v>631433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>
        <v>19670</v>
      </c>
      <c r="T10" s="26">
        <v>130670</v>
      </c>
      <c r="U10" s="26">
        <v>150340</v>
      </c>
      <c r="V10" s="26">
        <v>150340</v>
      </c>
      <c r="W10" s="26">
        <v>631433</v>
      </c>
      <c r="X10" s="26">
        <v>-481093</v>
      </c>
      <c r="Y10" s="106">
        <v>-76.19</v>
      </c>
      <c r="Z10" s="28">
        <v>631433</v>
      </c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104" t="s">
        <v>80</v>
      </c>
      <c r="B12" s="102"/>
      <c r="C12" s="121"/>
      <c r="D12" s="122">
        <v>3020000</v>
      </c>
      <c r="E12" s="26">
        <v>3020000</v>
      </c>
      <c r="F12" s="26"/>
      <c r="G12" s="26"/>
      <c r="H12" s="26"/>
      <c r="I12" s="26"/>
      <c r="J12" s="26">
        <v>157924</v>
      </c>
      <c r="K12" s="26"/>
      <c r="L12" s="26"/>
      <c r="M12" s="26">
        <v>157924</v>
      </c>
      <c r="N12" s="26"/>
      <c r="O12" s="26">
        <v>264036</v>
      </c>
      <c r="P12" s="26"/>
      <c r="Q12" s="26">
        <v>264036</v>
      </c>
      <c r="R12" s="26"/>
      <c r="S12" s="26"/>
      <c r="T12" s="26">
        <v>4825</v>
      </c>
      <c r="U12" s="26">
        <v>4825</v>
      </c>
      <c r="V12" s="26">
        <v>426785</v>
      </c>
      <c r="W12" s="26">
        <v>3020000</v>
      </c>
      <c r="X12" s="26">
        <v>-2593215</v>
      </c>
      <c r="Y12" s="106">
        <v>-85.87</v>
      </c>
      <c r="Z12" s="28">
        <v>3020000</v>
      </c>
    </row>
    <row r="13" spans="1:26" ht="13.5">
      <c r="A13" s="104" t="s">
        <v>81</v>
      </c>
      <c r="B13" s="102"/>
      <c r="C13" s="121"/>
      <c r="D13" s="122">
        <v>20000</v>
      </c>
      <c r="E13" s="26">
        <v>20000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>
        <v>10799</v>
      </c>
      <c r="Q13" s="26">
        <v>10799</v>
      </c>
      <c r="R13" s="26"/>
      <c r="S13" s="26"/>
      <c r="T13" s="26"/>
      <c r="U13" s="26"/>
      <c r="V13" s="26">
        <v>10799</v>
      </c>
      <c r="W13" s="26">
        <v>20000</v>
      </c>
      <c r="X13" s="26">
        <v>-9201</v>
      </c>
      <c r="Y13" s="106">
        <v>-46.01</v>
      </c>
      <c r="Z13" s="28">
        <v>20000</v>
      </c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32016180</v>
      </c>
      <c r="E15" s="66">
        <f t="shared" si="2"/>
        <v>32016180</v>
      </c>
      <c r="F15" s="66">
        <f t="shared" si="2"/>
        <v>0</v>
      </c>
      <c r="G15" s="66">
        <f t="shared" si="2"/>
        <v>0</v>
      </c>
      <c r="H15" s="66">
        <f t="shared" si="2"/>
        <v>0</v>
      </c>
      <c r="I15" s="66">
        <f t="shared" si="2"/>
        <v>0</v>
      </c>
      <c r="J15" s="66">
        <f t="shared" si="2"/>
        <v>0</v>
      </c>
      <c r="K15" s="66">
        <f t="shared" si="2"/>
        <v>181562</v>
      </c>
      <c r="L15" s="66">
        <f t="shared" si="2"/>
        <v>0</v>
      </c>
      <c r="M15" s="66">
        <f t="shared" si="2"/>
        <v>181562</v>
      </c>
      <c r="N15" s="66">
        <f t="shared" si="2"/>
        <v>101198</v>
      </c>
      <c r="O15" s="66">
        <f t="shared" si="2"/>
        <v>385758</v>
      </c>
      <c r="P15" s="66">
        <f t="shared" si="2"/>
        <v>3955688</v>
      </c>
      <c r="Q15" s="66">
        <f t="shared" si="2"/>
        <v>4442644</v>
      </c>
      <c r="R15" s="66">
        <f t="shared" si="2"/>
        <v>6962665</v>
      </c>
      <c r="S15" s="66">
        <f t="shared" si="2"/>
        <v>11933931</v>
      </c>
      <c r="T15" s="66">
        <f t="shared" si="2"/>
        <v>10194966</v>
      </c>
      <c r="U15" s="66">
        <f t="shared" si="2"/>
        <v>29091562</v>
      </c>
      <c r="V15" s="66">
        <f t="shared" si="2"/>
        <v>33715768</v>
      </c>
      <c r="W15" s="66">
        <f t="shared" si="2"/>
        <v>32016180</v>
      </c>
      <c r="X15" s="66">
        <f t="shared" si="2"/>
        <v>1699588</v>
      </c>
      <c r="Y15" s="103">
        <f>+IF(W15&lt;&gt;0,+(X15/W15)*100,0)</f>
        <v>5.308528375340218</v>
      </c>
      <c r="Z15" s="68">
        <f>SUM(Z16:Z18)</f>
        <v>32016180</v>
      </c>
    </row>
    <row r="16" spans="1:26" ht="13.5">
      <c r="A16" s="104" t="s">
        <v>84</v>
      </c>
      <c r="B16" s="102"/>
      <c r="C16" s="121"/>
      <c r="D16" s="122">
        <v>1875000</v>
      </c>
      <c r="E16" s="26">
        <v>1875000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>
        <v>1875000</v>
      </c>
      <c r="X16" s="26">
        <v>-1875000</v>
      </c>
      <c r="Y16" s="106">
        <v>-100</v>
      </c>
      <c r="Z16" s="28">
        <v>1875000</v>
      </c>
    </row>
    <row r="17" spans="1:26" ht="13.5">
      <c r="A17" s="104" t="s">
        <v>85</v>
      </c>
      <c r="B17" s="102"/>
      <c r="C17" s="121"/>
      <c r="D17" s="122">
        <v>30141180</v>
      </c>
      <c r="E17" s="26">
        <v>30141180</v>
      </c>
      <c r="F17" s="26"/>
      <c r="G17" s="26"/>
      <c r="H17" s="26"/>
      <c r="I17" s="26"/>
      <c r="J17" s="26"/>
      <c r="K17" s="26">
        <v>181562</v>
      </c>
      <c r="L17" s="26"/>
      <c r="M17" s="26">
        <v>181562</v>
      </c>
      <c r="N17" s="26">
        <v>101198</v>
      </c>
      <c r="O17" s="26">
        <v>385758</v>
      </c>
      <c r="P17" s="26">
        <v>3955688</v>
      </c>
      <c r="Q17" s="26">
        <v>4442644</v>
      </c>
      <c r="R17" s="26">
        <v>6962665</v>
      </c>
      <c r="S17" s="26">
        <v>11933931</v>
      </c>
      <c r="T17" s="26">
        <v>10194966</v>
      </c>
      <c r="U17" s="26">
        <v>29091562</v>
      </c>
      <c r="V17" s="26">
        <v>33715768</v>
      </c>
      <c r="W17" s="26">
        <v>30141180</v>
      </c>
      <c r="X17" s="26">
        <v>3574588</v>
      </c>
      <c r="Y17" s="106">
        <v>11.86</v>
      </c>
      <c r="Z17" s="28">
        <v>30141180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22522387</v>
      </c>
      <c r="E19" s="66">
        <f t="shared" si="3"/>
        <v>22522387</v>
      </c>
      <c r="F19" s="66">
        <f t="shared" si="3"/>
        <v>0</v>
      </c>
      <c r="G19" s="66">
        <f t="shared" si="3"/>
        <v>0</v>
      </c>
      <c r="H19" s="66">
        <f t="shared" si="3"/>
        <v>0</v>
      </c>
      <c r="I19" s="66">
        <f t="shared" si="3"/>
        <v>0</v>
      </c>
      <c r="J19" s="66">
        <f t="shared" si="3"/>
        <v>0</v>
      </c>
      <c r="K19" s="66">
        <f t="shared" si="3"/>
        <v>39970</v>
      </c>
      <c r="L19" s="66">
        <f t="shared" si="3"/>
        <v>0</v>
      </c>
      <c r="M19" s="66">
        <f t="shared" si="3"/>
        <v>39970</v>
      </c>
      <c r="N19" s="66">
        <f t="shared" si="3"/>
        <v>292969</v>
      </c>
      <c r="O19" s="66">
        <f t="shared" si="3"/>
        <v>561255</v>
      </c>
      <c r="P19" s="66">
        <f t="shared" si="3"/>
        <v>155277</v>
      </c>
      <c r="Q19" s="66">
        <f t="shared" si="3"/>
        <v>1009501</v>
      </c>
      <c r="R19" s="66">
        <f t="shared" si="3"/>
        <v>139770</v>
      </c>
      <c r="S19" s="66">
        <f t="shared" si="3"/>
        <v>5390</v>
      </c>
      <c r="T19" s="66">
        <f t="shared" si="3"/>
        <v>143100</v>
      </c>
      <c r="U19" s="66">
        <f t="shared" si="3"/>
        <v>288260</v>
      </c>
      <c r="V19" s="66">
        <f t="shared" si="3"/>
        <v>1337731</v>
      </c>
      <c r="W19" s="66">
        <f t="shared" si="3"/>
        <v>22522387</v>
      </c>
      <c r="X19" s="66">
        <f t="shared" si="3"/>
        <v>-21184656</v>
      </c>
      <c r="Y19" s="103">
        <f>+IF(W19&lt;&gt;0,+(X19/W19)*100,0)</f>
        <v>-94.06043862047126</v>
      </c>
      <c r="Z19" s="68">
        <f>SUM(Z20:Z23)</f>
        <v>22522387</v>
      </c>
    </row>
    <row r="20" spans="1:26" ht="13.5">
      <c r="A20" s="104" t="s">
        <v>88</v>
      </c>
      <c r="B20" s="102"/>
      <c r="C20" s="121"/>
      <c r="D20" s="122">
        <v>14386900</v>
      </c>
      <c r="E20" s="26">
        <v>14386900</v>
      </c>
      <c r="F20" s="26"/>
      <c r="G20" s="26"/>
      <c r="H20" s="26"/>
      <c r="I20" s="26"/>
      <c r="J20" s="26"/>
      <c r="K20" s="26"/>
      <c r="L20" s="26"/>
      <c r="M20" s="26"/>
      <c r="N20" s="26">
        <v>289950</v>
      </c>
      <c r="O20" s="26">
        <v>547685</v>
      </c>
      <c r="P20" s="26">
        <v>155277</v>
      </c>
      <c r="Q20" s="26">
        <v>992912</v>
      </c>
      <c r="R20" s="26">
        <v>126200</v>
      </c>
      <c r="S20" s="26"/>
      <c r="T20" s="26">
        <v>143100</v>
      </c>
      <c r="U20" s="26">
        <v>269300</v>
      </c>
      <c r="V20" s="26">
        <v>1262212</v>
      </c>
      <c r="W20" s="26">
        <v>14386900</v>
      </c>
      <c r="X20" s="26">
        <v>-13124688</v>
      </c>
      <c r="Y20" s="106">
        <v>-91.23</v>
      </c>
      <c r="Z20" s="28">
        <v>14386900</v>
      </c>
    </row>
    <row r="21" spans="1:26" ht="13.5">
      <c r="A21" s="104" t="s">
        <v>89</v>
      </c>
      <c r="B21" s="102"/>
      <c r="C21" s="121"/>
      <c r="D21" s="122">
        <v>6003472</v>
      </c>
      <c r="E21" s="26">
        <v>6003472</v>
      </c>
      <c r="F21" s="26"/>
      <c r="G21" s="26"/>
      <c r="H21" s="26"/>
      <c r="I21" s="26"/>
      <c r="J21" s="26"/>
      <c r="K21" s="26">
        <v>39970</v>
      </c>
      <c r="L21" s="26"/>
      <c r="M21" s="26">
        <v>39970</v>
      </c>
      <c r="N21" s="26">
        <v>3019</v>
      </c>
      <c r="O21" s="26">
        <v>13570</v>
      </c>
      <c r="P21" s="26"/>
      <c r="Q21" s="26">
        <v>16589</v>
      </c>
      <c r="R21" s="26">
        <v>13570</v>
      </c>
      <c r="S21" s="26"/>
      <c r="T21" s="26"/>
      <c r="U21" s="26">
        <v>13570</v>
      </c>
      <c r="V21" s="26">
        <v>70129</v>
      </c>
      <c r="W21" s="26">
        <v>6003472</v>
      </c>
      <c r="X21" s="26">
        <v>-5933343</v>
      </c>
      <c r="Y21" s="106">
        <v>-98.83</v>
      </c>
      <c r="Z21" s="28">
        <v>6003472</v>
      </c>
    </row>
    <row r="22" spans="1:26" ht="13.5">
      <c r="A22" s="104" t="s">
        <v>90</v>
      </c>
      <c r="B22" s="102"/>
      <c r="C22" s="123"/>
      <c r="D22" s="124">
        <v>803472</v>
      </c>
      <c r="E22" s="125">
        <v>803472</v>
      </c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>
        <v>803472</v>
      </c>
      <c r="X22" s="125">
        <v>-803472</v>
      </c>
      <c r="Y22" s="107">
        <v>-100</v>
      </c>
      <c r="Z22" s="200">
        <v>803472</v>
      </c>
    </row>
    <row r="23" spans="1:26" ht="13.5">
      <c r="A23" s="104" t="s">
        <v>91</v>
      </c>
      <c r="B23" s="102"/>
      <c r="C23" s="121"/>
      <c r="D23" s="122">
        <v>1328543</v>
      </c>
      <c r="E23" s="26">
        <v>1328543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>
        <v>5390</v>
      </c>
      <c r="T23" s="26"/>
      <c r="U23" s="26">
        <v>5390</v>
      </c>
      <c r="V23" s="26">
        <v>5390</v>
      </c>
      <c r="W23" s="26">
        <v>1328543</v>
      </c>
      <c r="X23" s="26">
        <v>-1323153</v>
      </c>
      <c r="Y23" s="106">
        <v>-99.59</v>
      </c>
      <c r="Z23" s="28">
        <v>1328543</v>
      </c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0</v>
      </c>
      <c r="D25" s="206">
        <f t="shared" si="4"/>
        <v>62585000</v>
      </c>
      <c r="E25" s="195">
        <f t="shared" si="4"/>
        <v>62585000</v>
      </c>
      <c r="F25" s="195">
        <f t="shared" si="4"/>
        <v>0</v>
      </c>
      <c r="G25" s="195">
        <f t="shared" si="4"/>
        <v>0</v>
      </c>
      <c r="H25" s="195">
        <f t="shared" si="4"/>
        <v>0</v>
      </c>
      <c r="I25" s="195">
        <f t="shared" si="4"/>
        <v>0</v>
      </c>
      <c r="J25" s="195">
        <f t="shared" si="4"/>
        <v>159962</v>
      </c>
      <c r="K25" s="195">
        <f t="shared" si="4"/>
        <v>986795</v>
      </c>
      <c r="L25" s="195">
        <f t="shared" si="4"/>
        <v>0</v>
      </c>
      <c r="M25" s="195">
        <f t="shared" si="4"/>
        <v>1146757</v>
      </c>
      <c r="N25" s="195">
        <f t="shared" si="4"/>
        <v>428443</v>
      </c>
      <c r="O25" s="195">
        <f t="shared" si="4"/>
        <v>1782684</v>
      </c>
      <c r="P25" s="195">
        <f t="shared" si="4"/>
        <v>4122335</v>
      </c>
      <c r="Q25" s="195">
        <f t="shared" si="4"/>
        <v>6333462</v>
      </c>
      <c r="R25" s="195">
        <f t="shared" si="4"/>
        <v>7106905</v>
      </c>
      <c r="S25" s="195">
        <f t="shared" si="4"/>
        <v>11984705</v>
      </c>
      <c r="T25" s="195">
        <f t="shared" si="4"/>
        <v>10473561</v>
      </c>
      <c r="U25" s="195">
        <f t="shared" si="4"/>
        <v>29565171</v>
      </c>
      <c r="V25" s="195">
        <f t="shared" si="4"/>
        <v>37045390</v>
      </c>
      <c r="W25" s="195">
        <f t="shared" si="4"/>
        <v>62585000</v>
      </c>
      <c r="X25" s="195">
        <f t="shared" si="4"/>
        <v>-25539610</v>
      </c>
      <c r="Y25" s="207">
        <f>+IF(W25&lt;&gt;0,+(X25/W25)*100,0)</f>
        <v>-40.807877286889834</v>
      </c>
      <c r="Z25" s="208">
        <f>+Z5+Z9+Z15+Z19+Z24</f>
        <v>62585000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/>
      <c r="D28" s="122">
        <v>21113000</v>
      </c>
      <c r="E28" s="26">
        <v>21113000</v>
      </c>
      <c r="F28" s="26"/>
      <c r="G28" s="26"/>
      <c r="H28" s="26">
        <v>8000000</v>
      </c>
      <c r="I28" s="26">
        <v>8000000</v>
      </c>
      <c r="J28" s="26"/>
      <c r="K28" s="26">
        <v>7000000</v>
      </c>
      <c r="L28" s="26"/>
      <c r="M28" s="26">
        <v>7000000</v>
      </c>
      <c r="N28" s="26"/>
      <c r="O28" s="26"/>
      <c r="P28" s="26">
        <v>3906443</v>
      </c>
      <c r="Q28" s="26">
        <v>3906443</v>
      </c>
      <c r="R28" s="26">
        <v>6885415</v>
      </c>
      <c r="S28" s="26">
        <v>11824931</v>
      </c>
      <c r="T28" s="26">
        <v>10194066</v>
      </c>
      <c r="U28" s="26">
        <v>28904412</v>
      </c>
      <c r="V28" s="26">
        <v>47810855</v>
      </c>
      <c r="W28" s="26">
        <v>21113000</v>
      </c>
      <c r="X28" s="26">
        <v>26697855</v>
      </c>
      <c r="Y28" s="106">
        <v>126.45</v>
      </c>
      <c r="Z28" s="121">
        <v>21113000</v>
      </c>
    </row>
    <row r="29" spans="1:26" ht="13.5">
      <c r="A29" s="210" t="s">
        <v>137</v>
      </c>
      <c r="B29" s="102"/>
      <c r="C29" s="121"/>
      <c r="D29" s="122">
        <v>20000</v>
      </c>
      <c r="E29" s="26">
        <v>20000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>
        <v>20000</v>
      </c>
      <c r="X29" s="26">
        <v>-20000</v>
      </c>
      <c r="Y29" s="106">
        <v>-100</v>
      </c>
      <c r="Z29" s="28">
        <v>20000</v>
      </c>
    </row>
    <row r="30" spans="1:26" ht="13.5">
      <c r="A30" s="210" t="s">
        <v>138</v>
      </c>
      <c r="B30" s="102"/>
      <c r="C30" s="123"/>
      <c r="D30" s="124">
        <v>8200000</v>
      </c>
      <c r="E30" s="125">
        <v>8200000</v>
      </c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>
        <v>8200000</v>
      </c>
      <c r="X30" s="125">
        <v>-8200000</v>
      </c>
      <c r="Y30" s="107">
        <v>-100</v>
      </c>
      <c r="Z30" s="200">
        <v>8200000</v>
      </c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0</v>
      </c>
      <c r="D32" s="187">
        <f t="shared" si="5"/>
        <v>29333000</v>
      </c>
      <c r="E32" s="43">
        <f t="shared" si="5"/>
        <v>29333000</v>
      </c>
      <c r="F32" s="43">
        <f t="shared" si="5"/>
        <v>0</v>
      </c>
      <c r="G32" s="43">
        <f t="shared" si="5"/>
        <v>0</v>
      </c>
      <c r="H32" s="43">
        <f t="shared" si="5"/>
        <v>8000000</v>
      </c>
      <c r="I32" s="43">
        <f t="shared" si="5"/>
        <v>8000000</v>
      </c>
      <c r="J32" s="43">
        <f t="shared" si="5"/>
        <v>0</v>
      </c>
      <c r="K32" s="43">
        <f t="shared" si="5"/>
        <v>7000000</v>
      </c>
      <c r="L32" s="43">
        <f t="shared" si="5"/>
        <v>0</v>
      </c>
      <c r="M32" s="43">
        <f t="shared" si="5"/>
        <v>7000000</v>
      </c>
      <c r="N32" s="43">
        <f t="shared" si="5"/>
        <v>0</v>
      </c>
      <c r="O32" s="43">
        <f t="shared" si="5"/>
        <v>0</v>
      </c>
      <c r="P32" s="43">
        <f t="shared" si="5"/>
        <v>3906443</v>
      </c>
      <c r="Q32" s="43">
        <f t="shared" si="5"/>
        <v>3906443</v>
      </c>
      <c r="R32" s="43">
        <f t="shared" si="5"/>
        <v>6885415</v>
      </c>
      <c r="S32" s="43">
        <f t="shared" si="5"/>
        <v>11824931</v>
      </c>
      <c r="T32" s="43">
        <f t="shared" si="5"/>
        <v>10194066</v>
      </c>
      <c r="U32" s="43">
        <f t="shared" si="5"/>
        <v>28904412</v>
      </c>
      <c r="V32" s="43">
        <f t="shared" si="5"/>
        <v>47810855</v>
      </c>
      <c r="W32" s="43">
        <f t="shared" si="5"/>
        <v>29333000</v>
      </c>
      <c r="X32" s="43">
        <f t="shared" si="5"/>
        <v>18477855</v>
      </c>
      <c r="Y32" s="188">
        <f>+IF(W32&lt;&gt;0,+(X32/W32)*100,0)</f>
        <v>62.99340333412879</v>
      </c>
      <c r="Z32" s="45">
        <f>SUM(Z28:Z31)</f>
        <v>29333000</v>
      </c>
    </row>
    <row r="33" spans="1:26" ht="13.5">
      <c r="A33" s="213" t="s">
        <v>50</v>
      </c>
      <c r="B33" s="102" t="s">
        <v>140</v>
      </c>
      <c r="C33" s="121"/>
      <c r="D33" s="12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13" t="s">
        <v>51</v>
      </c>
      <c r="B34" s="102" t="s">
        <v>125</v>
      </c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/>
      <c r="Z34" s="28"/>
    </row>
    <row r="35" spans="1:26" ht="13.5">
      <c r="A35" s="213" t="s">
        <v>52</v>
      </c>
      <c r="B35" s="102"/>
      <c r="C35" s="121"/>
      <c r="D35" s="122">
        <v>33252000</v>
      </c>
      <c r="E35" s="26">
        <v>33252000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>
        <v>215321</v>
      </c>
      <c r="Q35" s="26">
        <v>215321</v>
      </c>
      <c r="R35" s="26">
        <v>221490</v>
      </c>
      <c r="S35" s="26">
        <v>159774</v>
      </c>
      <c r="T35" s="26">
        <v>279495</v>
      </c>
      <c r="U35" s="26">
        <v>660759</v>
      </c>
      <c r="V35" s="26">
        <v>876080</v>
      </c>
      <c r="W35" s="26">
        <v>33252000</v>
      </c>
      <c r="X35" s="26">
        <v>-32375920</v>
      </c>
      <c r="Y35" s="106">
        <v>-97.37</v>
      </c>
      <c r="Z35" s="28">
        <v>33252000</v>
      </c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0</v>
      </c>
      <c r="D36" s="194">
        <f t="shared" si="6"/>
        <v>62585000</v>
      </c>
      <c r="E36" s="196">
        <f t="shared" si="6"/>
        <v>62585000</v>
      </c>
      <c r="F36" s="196">
        <f t="shared" si="6"/>
        <v>0</v>
      </c>
      <c r="G36" s="196">
        <f t="shared" si="6"/>
        <v>0</v>
      </c>
      <c r="H36" s="196">
        <f t="shared" si="6"/>
        <v>8000000</v>
      </c>
      <c r="I36" s="196">
        <f t="shared" si="6"/>
        <v>8000000</v>
      </c>
      <c r="J36" s="196">
        <f t="shared" si="6"/>
        <v>0</v>
      </c>
      <c r="K36" s="196">
        <f t="shared" si="6"/>
        <v>7000000</v>
      </c>
      <c r="L36" s="196">
        <f t="shared" si="6"/>
        <v>0</v>
      </c>
      <c r="M36" s="196">
        <f t="shared" si="6"/>
        <v>7000000</v>
      </c>
      <c r="N36" s="196">
        <f t="shared" si="6"/>
        <v>0</v>
      </c>
      <c r="O36" s="196">
        <f t="shared" si="6"/>
        <v>0</v>
      </c>
      <c r="P36" s="196">
        <f t="shared" si="6"/>
        <v>4121764</v>
      </c>
      <c r="Q36" s="196">
        <f t="shared" si="6"/>
        <v>4121764</v>
      </c>
      <c r="R36" s="196">
        <f t="shared" si="6"/>
        <v>7106905</v>
      </c>
      <c r="S36" s="196">
        <f t="shared" si="6"/>
        <v>11984705</v>
      </c>
      <c r="T36" s="196">
        <f t="shared" si="6"/>
        <v>10473561</v>
      </c>
      <c r="U36" s="196">
        <f t="shared" si="6"/>
        <v>29565171</v>
      </c>
      <c r="V36" s="196">
        <f t="shared" si="6"/>
        <v>48686935</v>
      </c>
      <c r="W36" s="196">
        <f t="shared" si="6"/>
        <v>62585000</v>
      </c>
      <c r="X36" s="196">
        <f t="shared" si="6"/>
        <v>-13898065</v>
      </c>
      <c r="Y36" s="197">
        <f>+IF(W36&lt;&gt;0,+(X36/W36)*100,0)</f>
        <v>-22.206702884077654</v>
      </c>
      <c r="Z36" s="215">
        <f>SUM(Z32:Z35)</f>
        <v>62585000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/>
      <c r="D6" s="25"/>
      <c r="E6" s="26"/>
      <c r="F6" s="26"/>
      <c r="G6" s="26"/>
      <c r="H6" s="26"/>
      <c r="I6" s="26"/>
      <c r="J6" s="26">
        <v>54160078</v>
      </c>
      <c r="K6" s="26">
        <v>50369010</v>
      </c>
      <c r="L6" s="26"/>
      <c r="M6" s="26">
        <v>104529088</v>
      </c>
      <c r="N6" s="26"/>
      <c r="O6" s="26"/>
      <c r="P6" s="26"/>
      <c r="Q6" s="26"/>
      <c r="R6" s="26">
        <v>-14933750</v>
      </c>
      <c r="S6" s="26"/>
      <c r="T6" s="26"/>
      <c r="U6" s="26">
        <v>-14933750</v>
      </c>
      <c r="V6" s="26">
        <v>89595338</v>
      </c>
      <c r="W6" s="26"/>
      <c r="X6" s="26">
        <v>89595338</v>
      </c>
      <c r="Y6" s="106"/>
      <c r="Z6" s="28"/>
    </row>
    <row r="7" spans="1:26" ht="13.5">
      <c r="A7" s="225" t="s">
        <v>146</v>
      </c>
      <c r="B7" s="158" t="s">
        <v>71</v>
      </c>
      <c r="C7" s="121"/>
      <c r="D7" s="25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106"/>
      <c r="Z7" s="28"/>
    </row>
    <row r="8" spans="1:26" ht="13.5">
      <c r="A8" s="225" t="s">
        <v>147</v>
      </c>
      <c r="B8" s="158" t="s">
        <v>71</v>
      </c>
      <c r="C8" s="121"/>
      <c r="D8" s="25"/>
      <c r="E8" s="26"/>
      <c r="F8" s="26"/>
      <c r="G8" s="26"/>
      <c r="H8" s="26"/>
      <c r="I8" s="26"/>
      <c r="J8" s="26">
        <v>72570103</v>
      </c>
      <c r="K8" s="26">
        <v>72963673</v>
      </c>
      <c r="L8" s="26"/>
      <c r="M8" s="26">
        <v>145533776</v>
      </c>
      <c r="N8" s="26"/>
      <c r="O8" s="26"/>
      <c r="P8" s="26"/>
      <c r="Q8" s="26"/>
      <c r="R8" s="26">
        <v>80299328</v>
      </c>
      <c r="S8" s="26"/>
      <c r="T8" s="26"/>
      <c r="U8" s="26">
        <v>80299328</v>
      </c>
      <c r="V8" s="26">
        <v>225833104</v>
      </c>
      <c r="W8" s="26"/>
      <c r="X8" s="26">
        <v>225833104</v>
      </c>
      <c r="Y8" s="106"/>
      <c r="Z8" s="28"/>
    </row>
    <row r="9" spans="1:26" ht="13.5">
      <c r="A9" s="225" t="s">
        <v>148</v>
      </c>
      <c r="B9" s="158"/>
      <c r="C9" s="121"/>
      <c r="D9" s="25"/>
      <c r="E9" s="26"/>
      <c r="F9" s="26"/>
      <c r="G9" s="26"/>
      <c r="H9" s="26"/>
      <c r="I9" s="26"/>
      <c r="J9" s="26">
        <v>-75706917</v>
      </c>
      <c r="K9" s="26">
        <v>-76155036</v>
      </c>
      <c r="L9" s="26"/>
      <c r="M9" s="26">
        <v>-151861953</v>
      </c>
      <c r="N9" s="26"/>
      <c r="O9" s="26"/>
      <c r="P9" s="26"/>
      <c r="Q9" s="26"/>
      <c r="R9" s="26">
        <v>1276471</v>
      </c>
      <c r="S9" s="26"/>
      <c r="T9" s="26"/>
      <c r="U9" s="26">
        <v>1276471</v>
      </c>
      <c r="V9" s="26">
        <v>-150585482</v>
      </c>
      <c r="W9" s="26"/>
      <c r="X9" s="26">
        <v>-150585482</v>
      </c>
      <c r="Y9" s="106"/>
      <c r="Z9" s="28"/>
    </row>
    <row r="10" spans="1:26" ht="13.5">
      <c r="A10" s="225" t="s">
        <v>149</v>
      </c>
      <c r="B10" s="158"/>
      <c r="C10" s="121"/>
      <c r="D10" s="25"/>
      <c r="E10" s="26"/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/>
      <c r="W10" s="26"/>
      <c r="X10" s="125"/>
      <c r="Y10" s="107"/>
      <c r="Z10" s="200"/>
    </row>
    <row r="11" spans="1:26" ht="13.5">
      <c r="A11" s="225" t="s">
        <v>150</v>
      </c>
      <c r="B11" s="158" t="s">
        <v>95</v>
      </c>
      <c r="C11" s="121"/>
      <c r="D11" s="25"/>
      <c r="E11" s="26"/>
      <c r="F11" s="26"/>
      <c r="G11" s="26"/>
      <c r="H11" s="26"/>
      <c r="I11" s="26"/>
      <c r="J11" s="26">
        <v>75638198</v>
      </c>
      <c r="K11" s="26">
        <v>76345433</v>
      </c>
      <c r="L11" s="26"/>
      <c r="M11" s="26">
        <v>151983631</v>
      </c>
      <c r="N11" s="26"/>
      <c r="O11" s="26"/>
      <c r="P11" s="26"/>
      <c r="Q11" s="26"/>
      <c r="R11" s="26">
        <v>2796780</v>
      </c>
      <c r="S11" s="26"/>
      <c r="T11" s="26"/>
      <c r="U11" s="26">
        <v>2796780</v>
      </c>
      <c r="V11" s="26">
        <v>154780411</v>
      </c>
      <c r="W11" s="26"/>
      <c r="X11" s="26">
        <v>154780411</v>
      </c>
      <c r="Y11" s="106"/>
      <c r="Z11" s="28"/>
    </row>
    <row r="12" spans="1:26" ht="13.5">
      <c r="A12" s="226" t="s">
        <v>55</v>
      </c>
      <c r="B12" s="227"/>
      <c r="C12" s="138">
        <f aca="true" t="shared" si="0" ref="C12:X12">SUM(C6:C11)</f>
        <v>0</v>
      </c>
      <c r="D12" s="38">
        <f t="shared" si="0"/>
        <v>0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126661462</v>
      </c>
      <c r="K12" s="39">
        <f t="shared" si="0"/>
        <v>123523080</v>
      </c>
      <c r="L12" s="39">
        <f t="shared" si="0"/>
        <v>0</v>
      </c>
      <c r="M12" s="39">
        <f t="shared" si="0"/>
        <v>250184542</v>
      </c>
      <c r="N12" s="39">
        <f t="shared" si="0"/>
        <v>0</v>
      </c>
      <c r="O12" s="39">
        <f t="shared" si="0"/>
        <v>0</v>
      </c>
      <c r="P12" s="39">
        <f t="shared" si="0"/>
        <v>0</v>
      </c>
      <c r="Q12" s="39">
        <f t="shared" si="0"/>
        <v>0</v>
      </c>
      <c r="R12" s="39">
        <f t="shared" si="0"/>
        <v>69438829</v>
      </c>
      <c r="S12" s="39">
        <f t="shared" si="0"/>
        <v>0</v>
      </c>
      <c r="T12" s="39">
        <f t="shared" si="0"/>
        <v>0</v>
      </c>
      <c r="U12" s="39">
        <f t="shared" si="0"/>
        <v>69438829</v>
      </c>
      <c r="V12" s="39">
        <f t="shared" si="0"/>
        <v>319623371</v>
      </c>
      <c r="W12" s="39">
        <f t="shared" si="0"/>
        <v>0</v>
      </c>
      <c r="X12" s="39">
        <f t="shared" si="0"/>
        <v>319623371</v>
      </c>
      <c r="Y12" s="140">
        <f>+IF(W12&lt;&gt;0,+(X12/W12)*100,0)</f>
        <v>0</v>
      </c>
      <c r="Z12" s="40">
        <f>SUM(Z6:Z11)</f>
        <v>0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/>
      <c r="D15" s="25"/>
      <c r="E15" s="26"/>
      <c r="F15" s="26"/>
      <c r="G15" s="26"/>
      <c r="H15" s="26"/>
      <c r="I15" s="26"/>
      <c r="J15" s="26">
        <v>55718295</v>
      </c>
      <c r="K15" s="26">
        <v>51927227</v>
      </c>
      <c r="L15" s="26"/>
      <c r="M15" s="26">
        <v>107645522</v>
      </c>
      <c r="N15" s="26"/>
      <c r="O15" s="26"/>
      <c r="P15" s="26"/>
      <c r="Q15" s="26"/>
      <c r="R15" s="26">
        <v>1558217</v>
      </c>
      <c r="S15" s="26"/>
      <c r="T15" s="26"/>
      <c r="U15" s="26">
        <v>1558217</v>
      </c>
      <c r="V15" s="26">
        <v>109203739</v>
      </c>
      <c r="W15" s="26"/>
      <c r="X15" s="26">
        <v>109203739</v>
      </c>
      <c r="Y15" s="106"/>
      <c r="Z15" s="28"/>
    </row>
    <row r="16" spans="1:26" ht="13.5">
      <c r="A16" s="225" t="s">
        <v>153</v>
      </c>
      <c r="B16" s="158"/>
      <c r="C16" s="121"/>
      <c r="D16" s="25"/>
      <c r="E16" s="26"/>
      <c r="F16" s="125"/>
      <c r="G16" s="125"/>
      <c r="H16" s="125"/>
      <c r="I16" s="26"/>
      <c r="J16" s="125">
        <v>60874466</v>
      </c>
      <c r="K16" s="125">
        <v>57083398</v>
      </c>
      <c r="L16" s="26"/>
      <c r="M16" s="125">
        <v>117957864</v>
      </c>
      <c r="N16" s="125"/>
      <c r="O16" s="125"/>
      <c r="P16" s="26"/>
      <c r="Q16" s="125"/>
      <c r="R16" s="125">
        <v>5156171</v>
      </c>
      <c r="S16" s="26"/>
      <c r="T16" s="125"/>
      <c r="U16" s="125">
        <v>5156171</v>
      </c>
      <c r="V16" s="125">
        <v>123114035</v>
      </c>
      <c r="W16" s="26"/>
      <c r="X16" s="125">
        <v>123114035</v>
      </c>
      <c r="Y16" s="107"/>
      <c r="Z16" s="200"/>
    </row>
    <row r="17" spans="1:26" ht="13.5">
      <c r="A17" s="225" t="s">
        <v>154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/>
      <c r="D19" s="25">
        <v>62585</v>
      </c>
      <c r="E19" s="26">
        <v>62585</v>
      </c>
      <c r="F19" s="26"/>
      <c r="G19" s="26"/>
      <c r="H19" s="26"/>
      <c r="I19" s="26"/>
      <c r="J19" s="26">
        <v>188065822</v>
      </c>
      <c r="K19" s="26">
        <v>185259584</v>
      </c>
      <c r="L19" s="26"/>
      <c r="M19" s="26">
        <v>373325406</v>
      </c>
      <c r="N19" s="26"/>
      <c r="O19" s="26"/>
      <c r="P19" s="26"/>
      <c r="Q19" s="26"/>
      <c r="R19" s="26">
        <v>131409534</v>
      </c>
      <c r="S19" s="26"/>
      <c r="T19" s="26"/>
      <c r="U19" s="26">
        <v>131409534</v>
      </c>
      <c r="V19" s="26">
        <v>504734940</v>
      </c>
      <c r="W19" s="26">
        <v>62585</v>
      </c>
      <c r="X19" s="26">
        <v>504672355</v>
      </c>
      <c r="Y19" s="106">
        <v>806379.09</v>
      </c>
      <c r="Z19" s="28">
        <v>62585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0</v>
      </c>
      <c r="D24" s="42">
        <f t="shared" si="1"/>
        <v>62585</v>
      </c>
      <c r="E24" s="43">
        <f t="shared" si="1"/>
        <v>62585</v>
      </c>
      <c r="F24" s="43">
        <f t="shared" si="1"/>
        <v>0</v>
      </c>
      <c r="G24" s="43">
        <f t="shared" si="1"/>
        <v>0</v>
      </c>
      <c r="H24" s="43">
        <f t="shared" si="1"/>
        <v>0</v>
      </c>
      <c r="I24" s="43">
        <f t="shared" si="1"/>
        <v>0</v>
      </c>
      <c r="J24" s="43">
        <f t="shared" si="1"/>
        <v>304658583</v>
      </c>
      <c r="K24" s="43">
        <f t="shared" si="1"/>
        <v>294270209</v>
      </c>
      <c r="L24" s="43">
        <f t="shared" si="1"/>
        <v>0</v>
      </c>
      <c r="M24" s="43">
        <f t="shared" si="1"/>
        <v>598928792</v>
      </c>
      <c r="N24" s="43">
        <f t="shared" si="1"/>
        <v>0</v>
      </c>
      <c r="O24" s="43">
        <f t="shared" si="1"/>
        <v>0</v>
      </c>
      <c r="P24" s="43">
        <f t="shared" si="1"/>
        <v>0</v>
      </c>
      <c r="Q24" s="43">
        <f t="shared" si="1"/>
        <v>0</v>
      </c>
      <c r="R24" s="43">
        <f t="shared" si="1"/>
        <v>138123922</v>
      </c>
      <c r="S24" s="43">
        <f t="shared" si="1"/>
        <v>0</v>
      </c>
      <c r="T24" s="43">
        <f t="shared" si="1"/>
        <v>0</v>
      </c>
      <c r="U24" s="43">
        <f t="shared" si="1"/>
        <v>138123922</v>
      </c>
      <c r="V24" s="43">
        <f t="shared" si="1"/>
        <v>737052714</v>
      </c>
      <c r="W24" s="43">
        <f t="shared" si="1"/>
        <v>62585</v>
      </c>
      <c r="X24" s="43">
        <f t="shared" si="1"/>
        <v>736990129</v>
      </c>
      <c r="Y24" s="188">
        <f>+IF(W24&lt;&gt;0,+(X24/W24)*100,0)</f>
        <v>1177582.6939362467</v>
      </c>
      <c r="Z24" s="45">
        <f>SUM(Z15:Z23)</f>
        <v>62585</v>
      </c>
    </row>
    <row r="25" spans="1:26" ht="13.5">
      <c r="A25" s="226" t="s">
        <v>161</v>
      </c>
      <c r="B25" s="227"/>
      <c r="C25" s="138">
        <f aca="true" t="shared" si="2" ref="C25:X25">+C12+C24</f>
        <v>0</v>
      </c>
      <c r="D25" s="38">
        <f t="shared" si="2"/>
        <v>62585</v>
      </c>
      <c r="E25" s="39">
        <f t="shared" si="2"/>
        <v>62585</v>
      </c>
      <c r="F25" s="39">
        <f t="shared" si="2"/>
        <v>0</v>
      </c>
      <c r="G25" s="39">
        <f t="shared" si="2"/>
        <v>0</v>
      </c>
      <c r="H25" s="39">
        <f t="shared" si="2"/>
        <v>0</v>
      </c>
      <c r="I25" s="39">
        <f t="shared" si="2"/>
        <v>0</v>
      </c>
      <c r="J25" s="39">
        <f t="shared" si="2"/>
        <v>431320045</v>
      </c>
      <c r="K25" s="39">
        <f t="shared" si="2"/>
        <v>417793289</v>
      </c>
      <c r="L25" s="39">
        <f t="shared" si="2"/>
        <v>0</v>
      </c>
      <c r="M25" s="39">
        <f t="shared" si="2"/>
        <v>849113334</v>
      </c>
      <c r="N25" s="39">
        <f t="shared" si="2"/>
        <v>0</v>
      </c>
      <c r="O25" s="39">
        <f t="shared" si="2"/>
        <v>0</v>
      </c>
      <c r="P25" s="39">
        <f t="shared" si="2"/>
        <v>0</v>
      </c>
      <c r="Q25" s="39">
        <f t="shared" si="2"/>
        <v>0</v>
      </c>
      <c r="R25" s="39">
        <f t="shared" si="2"/>
        <v>207562751</v>
      </c>
      <c r="S25" s="39">
        <f t="shared" si="2"/>
        <v>0</v>
      </c>
      <c r="T25" s="39">
        <f t="shared" si="2"/>
        <v>0</v>
      </c>
      <c r="U25" s="39">
        <f t="shared" si="2"/>
        <v>207562751</v>
      </c>
      <c r="V25" s="39">
        <f t="shared" si="2"/>
        <v>1056676085</v>
      </c>
      <c r="W25" s="39">
        <f t="shared" si="2"/>
        <v>62585</v>
      </c>
      <c r="X25" s="39">
        <f t="shared" si="2"/>
        <v>1056613500</v>
      </c>
      <c r="Y25" s="140">
        <f>+IF(W25&lt;&gt;0,+(X25/W25)*100,0)</f>
        <v>1688285.5316769194</v>
      </c>
      <c r="Z25" s="40">
        <f>+Z12+Z24</f>
        <v>62585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51</v>
      </c>
      <c r="B30" s="158" t="s">
        <v>93</v>
      </c>
      <c r="C30" s="121"/>
      <c r="D30" s="25"/>
      <c r="E30" s="26"/>
      <c r="F30" s="26"/>
      <c r="G30" s="26"/>
      <c r="H30" s="26"/>
      <c r="I30" s="26"/>
      <c r="J30" s="26">
        <v>-560224</v>
      </c>
      <c r="K30" s="26">
        <v>-560224</v>
      </c>
      <c r="L30" s="26"/>
      <c r="M30" s="26">
        <v>-1120448</v>
      </c>
      <c r="N30" s="26"/>
      <c r="O30" s="26"/>
      <c r="P30" s="26"/>
      <c r="Q30" s="26"/>
      <c r="R30" s="26">
        <v>-266503</v>
      </c>
      <c r="S30" s="26"/>
      <c r="T30" s="26"/>
      <c r="U30" s="26">
        <v>-266503</v>
      </c>
      <c r="V30" s="26">
        <v>-1386951</v>
      </c>
      <c r="W30" s="26"/>
      <c r="X30" s="26">
        <v>-1386951</v>
      </c>
      <c r="Y30" s="106"/>
      <c r="Z30" s="28"/>
    </row>
    <row r="31" spans="1:26" ht="13.5">
      <c r="A31" s="225" t="s">
        <v>165</v>
      </c>
      <c r="B31" s="158"/>
      <c r="C31" s="121"/>
      <c r="D31" s="25"/>
      <c r="E31" s="26"/>
      <c r="F31" s="26"/>
      <c r="G31" s="26"/>
      <c r="H31" s="26"/>
      <c r="I31" s="26"/>
      <c r="J31" s="26">
        <v>-76983387</v>
      </c>
      <c r="K31" s="26">
        <v>-77431506</v>
      </c>
      <c r="L31" s="26"/>
      <c r="M31" s="26">
        <v>-154414893</v>
      </c>
      <c r="N31" s="26"/>
      <c r="O31" s="26"/>
      <c r="P31" s="26"/>
      <c r="Q31" s="26"/>
      <c r="R31" s="26">
        <v>3540416</v>
      </c>
      <c r="S31" s="26"/>
      <c r="T31" s="26"/>
      <c r="U31" s="26">
        <v>3540416</v>
      </c>
      <c r="V31" s="26">
        <v>-150874477</v>
      </c>
      <c r="W31" s="26"/>
      <c r="X31" s="26">
        <v>-150874477</v>
      </c>
      <c r="Y31" s="106"/>
      <c r="Z31" s="28"/>
    </row>
    <row r="32" spans="1:26" ht="13.5">
      <c r="A32" s="225" t="s">
        <v>166</v>
      </c>
      <c r="B32" s="158" t="s">
        <v>93</v>
      </c>
      <c r="C32" s="121"/>
      <c r="D32" s="25"/>
      <c r="E32" s="26"/>
      <c r="F32" s="26"/>
      <c r="G32" s="26"/>
      <c r="H32" s="26"/>
      <c r="I32" s="26"/>
      <c r="J32" s="26">
        <v>-117622343</v>
      </c>
      <c r="K32" s="26">
        <v>-118622248</v>
      </c>
      <c r="L32" s="26"/>
      <c r="M32" s="26">
        <v>-236244591</v>
      </c>
      <c r="N32" s="26"/>
      <c r="O32" s="26"/>
      <c r="P32" s="26"/>
      <c r="Q32" s="26"/>
      <c r="R32" s="26">
        <v>50115926</v>
      </c>
      <c r="S32" s="26"/>
      <c r="T32" s="26"/>
      <c r="U32" s="26">
        <v>50115926</v>
      </c>
      <c r="V32" s="26">
        <v>-186128665</v>
      </c>
      <c r="W32" s="26"/>
      <c r="X32" s="26">
        <v>-186128665</v>
      </c>
      <c r="Y32" s="106"/>
      <c r="Z32" s="28"/>
    </row>
    <row r="33" spans="1:26" ht="13.5">
      <c r="A33" s="225" t="s">
        <v>167</v>
      </c>
      <c r="B33" s="158"/>
      <c r="C33" s="121"/>
      <c r="D33" s="25"/>
      <c r="E33" s="26"/>
      <c r="F33" s="26"/>
      <c r="G33" s="26"/>
      <c r="H33" s="26"/>
      <c r="I33" s="26"/>
      <c r="J33" s="26">
        <v>-73483245</v>
      </c>
      <c r="K33" s="26">
        <v>-73916210</v>
      </c>
      <c r="L33" s="26"/>
      <c r="M33" s="26">
        <v>-147399455</v>
      </c>
      <c r="N33" s="26"/>
      <c r="O33" s="26"/>
      <c r="P33" s="26"/>
      <c r="Q33" s="26"/>
      <c r="R33" s="26">
        <v>1063614</v>
      </c>
      <c r="S33" s="26"/>
      <c r="T33" s="26"/>
      <c r="U33" s="26">
        <v>1063614</v>
      </c>
      <c r="V33" s="26">
        <v>-146335841</v>
      </c>
      <c r="W33" s="26"/>
      <c r="X33" s="26">
        <v>-146335841</v>
      </c>
      <c r="Y33" s="106"/>
      <c r="Z33" s="28"/>
    </row>
    <row r="34" spans="1:26" ht="13.5">
      <c r="A34" s="226" t="s">
        <v>57</v>
      </c>
      <c r="B34" s="227"/>
      <c r="C34" s="138">
        <f aca="true" t="shared" si="3" ref="C34:X34">SUM(C29:C33)</f>
        <v>0</v>
      </c>
      <c r="D34" s="38">
        <f t="shared" si="3"/>
        <v>0</v>
      </c>
      <c r="E34" s="39">
        <f t="shared" si="3"/>
        <v>0</v>
      </c>
      <c r="F34" s="39">
        <f t="shared" si="3"/>
        <v>0</v>
      </c>
      <c r="G34" s="39">
        <f t="shared" si="3"/>
        <v>0</v>
      </c>
      <c r="H34" s="39">
        <f t="shared" si="3"/>
        <v>0</v>
      </c>
      <c r="I34" s="39">
        <f t="shared" si="3"/>
        <v>0</v>
      </c>
      <c r="J34" s="39">
        <f t="shared" si="3"/>
        <v>-268649199</v>
      </c>
      <c r="K34" s="39">
        <f t="shared" si="3"/>
        <v>-270530188</v>
      </c>
      <c r="L34" s="39">
        <f t="shared" si="3"/>
        <v>0</v>
      </c>
      <c r="M34" s="39">
        <f t="shared" si="3"/>
        <v>-539179387</v>
      </c>
      <c r="N34" s="39">
        <f t="shared" si="3"/>
        <v>0</v>
      </c>
      <c r="O34" s="39">
        <f t="shared" si="3"/>
        <v>0</v>
      </c>
      <c r="P34" s="39">
        <f t="shared" si="3"/>
        <v>0</v>
      </c>
      <c r="Q34" s="39">
        <f t="shared" si="3"/>
        <v>0</v>
      </c>
      <c r="R34" s="39">
        <f t="shared" si="3"/>
        <v>54453453</v>
      </c>
      <c r="S34" s="39">
        <f t="shared" si="3"/>
        <v>0</v>
      </c>
      <c r="T34" s="39">
        <f t="shared" si="3"/>
        <v>0</v>
      </c>
      <c r="U34" s="39">
        <f t="shared" si="3"/>
        <v>54453453</v>
      </c>
      <c r="V34" s="39">
        <f t="shared" si="3"/>
        <v>-484725934</v>
      </c>
      <c r="W34" s="39">
        <f t="shared" si="3"/>
        <v>0</v>
      </c>
      <c r="X34" s="39">
        <f t="shared" si="3"/>
        <v>-484725934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/>
      <c r="D37" s="25"/>
      <c r="E37" s="26"/>
      <c r="F37" s="26"/>
      <c r="G37" s="26"/>
      <c r="H37" s="26"/>
      <c r="I37" s="26"/>
      <c r="J37" s="26">
        <v>187983725</v>
      </c>
      <c r="K37" s="26">
        <v>185177487</v>
      </c>
      <c r="L37" s="26"/>
      <c r="M37" s="26">
        <v>373161212</v>
      </c>
      <c r="N37" s="26"/>
      <c r="O37" s="26"/>
      <c r="P37" s="26"/>
      <c r="Q37" s="26"/>
      <c r="R37" s="26">
        <v>82097</v>
      </c>
      <c r="S37" s="26"/>
      <c r="T37" s="26"/>
      <c r="U37" s="26">
        <v>82097</v>
      </c>
      <c r="V37" s="26">
        <v>373243309</v>
      </c>
      <c r="W37" s="26"/>
      <c r="X37" s="26">
        <v>373243309</v>
      </c>
      <c r="Y37" s="106"/>
      <c r="Z37" s="28"/>
    </row>
    <row r="38" spans="1:26" ht="13.5">
      <c r="A38" s="225" t="s">
        <v>167</v>
      </c>
      <c r="B38" s="158"/>
      <c r="C38" s="121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106"/>
      <c r="Z38" s="28"/>
    </row>
    <row r="39" spans="1:26" ht="13.5">
      <c r="A39" s="226" t="s">
        <v>58</v>
      </c>
      <c r="B39" s="229"/>
      <c r="C39" s="138">
        <f aca="true" t="shared" si="4" ref="C39:X39">SUM(C37:C38)</f>
        <v>0</v>
      </c>
      <c r="D39" s="42">
        <f t="shared" si="4"/>
        <v>0</v>
      </c>
      <c r="E39" s="43">
        <f t="shared" si="4"/>
        <v>0</v>
      </c>
      <c r="F39" s="43">
        <f t="shared" si="4"/>
        <v>0</v>
      </c>
      <c r="G39" s="43">
        <f t="shared" si="4"/>
        <v>0</v>
      </c>
      <c r="H39" s="43">
        <f t="shared" si="4"/>
        <v>0</v>
      </c>
      <c r="I39" s="43">
        <f t="shared" si="4"/>
        <v>0</v>
      </c>
      <c r="J39" s="43">
        <f t="shared" si="4"/>
        <v>187983725</v>
      </c>
      <c r="K39" s="43">
        <f t="shared" si="4"/>
        <v>185177487</v>
      </c>
      <c r="L39" s="43">
        <f t="shared" si="4"/>
        <v>0</v>
      </c>
      <c r="M39" s="43">
        <f t="shared" si="4"/>
        <v>373161212</v>
      </c>
      <c r="N39" s="43">
        <f t="shared" si="4"/>
        <v>0</v>
      </c>
      <c r="O39" s="43">
        <f t="shared" si="4"/>
        <v>0</v>
      </c>
      <c r="P39" s="43">
        <f t="shared" si="4"/>
        <v>0</v>
      </c>
      <c r="Q39" s="43">
        <f t="shared" si="4"/>
        <v>0</v>
      </c>
      <c r="R39" s="43">
        <f t="shared" si="4"/>
        <v>82097</v>
      </c>
      <c r="S39" s="43">
        <f t="shared" si="4"/>
        <v>0</v>
      </c>
      <c r="T39" s="43">
        <f t="shared" si="4"/>
        <v>0</v>
      </c>
      <c r="U39" s="43">
        <f t="shared" si="4"/>
        <v>82097</v>
      </c>
      <c r="V39" s="43">
        <f t="shared" si="4"/>
        <v>373243309</v>
      </c>
      <c r="W39" s="43">
        <f t="shared" si="4"/>
        <v>0</v>
      </c>
      <c r="X39" s="43">
        <f t="shared" si="4"/>
        <v>373243309</v>
      </c>
      <c r="Y39" s="188">
        <f>+IF(W39&lt;&gt;0,+(X39/W39)*100,0)</f>
        <v>0</v>
      </c>
      <c r="Z39" s="45">
        <f>SUM(Z37:Z38)</f>
        <v>0</v>
      </c>
    </row>
    <row r="40" spans="1:26" ht="13.5">
      <c r="A40" s="226" t="s">
        <v>169</v>
      </c>
      <c r="B40" s="227"/>
      <c r="C40" s="138">
        <f aca="true" t="shared" si="5" ref="C40:X40">+C34+C39</f>
        <v>0</v>
      </c>
      <c r="D40" s="38">
        <f t="shared" si="5"/>
        <v>0</v>
      </c>
      <c r="E40" s="39">
        <f t="shared" si="5"/>
        <v>0</v>
      </c>
      <c r="F40" s="39">
        <f t="shared" si="5"/>
        <v>0</v>
      </c>
      <c r="G40" s="39">
        <f t="shared" si="5"/>
        <v>0</v>
      </c>
      <c r="H40" s="39">
        <f t="shared" si="5"/>
        <v>0</v>
      </c>
      <c r="I40" s="39">
        <f t="shared" si="5"/>
        <v>0</v>
      </c>
      <c r="J40" s="39">
        <f t="shared" si="5"/>
        <v>-80665474</v>
      </c>
      <c r="K40" s="39">
        <f t="shared" si="5"/>
        <v>-85352701</v>
      </c>
      <c r="L40" s="39">
        <f t="shared" si="5"/>
        <v>0</v>
      </c>
      <c r="M40" s="39">
        <f t="shared" si="5"/>
        <v>-166018175</v>
      </c>
      <c r="N40" s="39">
        <f t="shared" si="5"/>
        <v>0</v>
      </c>
      <c r="O40" s="39">
        <f t="shared" si="5"/>
        <v>0</v>
      </c>
      <c r="P40" s="39">
        <f t="shared" si="5"/>
        <v>0</v>
      </c>
      <c r="Q40" s="39">
        <f t="shared" si="5"/>
        <v>0</v>
      </c>
      <c r="R40" s="39">
        <f t="shared" si="5"/>
        <v>54535550</v>
      </c>
      <c r="S40" s="39">
        <f t="shared" si="5"/>
        <v>0</v>
      </c>
      <c r="T40" s="39">
        <f t="shared" si="5"/>
        <v>0</v>
      </c>
      <c r="U40" s="39">
        <f t="shared" si="5"/>
        <v>54535550</v>
      </c>
      <c r="V40" s="39">
        <f t="shared" si="5"/>
        <v>-111482625</v>
      </c>
      <c r="W40" s="39">
        <f t="shared" si="5"/>
        <v>0</v>
      </c>
      <c r="X40" s="39">
        <f t="shared" si="5"/>
        <v>-111482625</v>
      </c>
      <c r="Y40" s="140">
        <f>+IF(W40&lt;&gt;0,+(X40/W40)*100,0)</f>
        <v>0</v>
      </c>
      <c r="Z40" s="40">
        <f>+Z34+Z39</f>
        <v>0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0</v>
      </c>
      <c r="D42" s="234">
        <f t="shared" si="6"/>
        <v>62585</v>
      </c>
      <c r="E42" s="235">
        <f t="shared" si="6"/>
        <v>62585</v>
      </c>
      <c r="F42" s="235">
        <f t="shared" si="6"/>
        <v>0</v>
      </c>
      <c r="G42" s="235">
        <f t="shared" si="6"/>
        <v>0</v>
      </c>
      <c r="H42" s="235">
        <f t="shared" si="6"/>
        <v>0</v>
      </c>
      <c r="I42" s="235">
        <f t="shared" si="6"/>
        <v>0</v>
      </c>
      <c r="J42" s="235">
        <f t="shared" si="6"/>
        <v>511985519</v>
      </c>
      <c r="K42" s="235">
        <f t="shared" si="6"/>
        <v>503145990</v>
      </c>
      <c r="L42" s="235">
        <f t="shared" si="6"/>
        <v>0</v>
      </c>
      <c r="M42" s="235">
        <f t="shared" si="6"/>
        <v>1015131509</v>
      </c>
      <c r="N42" s="235">
        <f t="shared" si="6"/>
        <v>0</v>
      </c>
      <c r="O42" s="235">
        <f t="shared" si="6"/>
        <v>0</v>
      </c>
      <c r="P42" s="235">
        <f t="shared" si="6"/>
        <v>0</v>
      </c>
      <c r="Q42" s="235">
        <f t="shared" si="6"/>
        <v>0</v>
      </c>
      <c r="R42" s="235">
        <f t="shared" si="6"/>
        <v>153027201</v>
      </c>
      <c r="S42" s="235">
        <f t="shared" si="6"/>
        <v>0</v>
      </c>
      <c r="T42" s="235">
        <f t="shared" si="6"/>
        <v>0</v>
      </c>
      <c r="U42" s="235">
        <f t="shared" si="6"/>
        <v>153027201</v>
      </c>
      <c r="V42" s="235">
        <f t="shared" si="6"/>
        <v>1168158710</v>
      </c>
      <c r="W42" s="235">
        <f t="shared" si="6"/>
        <v>62585</v>
      </c>
      <c r="X42" s="235">
        <f t="shared" si="6"/>
        <v>1168096125</v>
      </c>
      <c r="Y42" s="236">
        <f>+IF(W42&lt;&gt;0,+(X42/W42)*100,0)</f>
        <v>1866415.4749540624</v>
      </c>
      <c r="Z42" s="237">
        <f>+Z25-Z40</f>
        <v>62585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/>
      <c r="D45" s="25">
        <v>62585</v>
      </c>
      <c r="E45" s="26">
        <v>62585</v>
      </c>
      <c r="F45" s="26"/>
      <c r="G45" s="26"/>
      <c r="H45" s="26"/>
      <c r="I45" s="26"/>
      <c r="J45" s="26">
        <v>6416144</v>
      </c>
      <c r="K45" s="26">
        <v>3764162</v>
      </c>
      <c r="L45" s="26"/>
      <c r="M45" s="26">
        <v>10180306</v>
      </c>
      <c r="N45" s="26"/>
      <c r="O45" s="26"/>
      <c r="P45" s="26"/>
      <c r="Q45" s="26"/>
      <c r="R45" s="26">
        <v>124930508</v>
      </c>
      <c r="S45" s="26"/>
      <c r="T45" s="26"/>
      <c r="U45" s="26">
        <v>124930508</v>
      </c>
      <c r="V45" s="26">
        <v>135110814</v>
      </c>
      <c r="W45" s="26">
        <v>62585</v>
      </c>
      <c r="X45" s="26">
        <v>135048229</v>
      </c>
      <c r="Y45" s="105">
        <v>215783.7</v>
      </c>
      <c r="Z45" s="28">
        <v>62585</v>
      </c>
    </row>
    <row r="46" spans="1:26" ht="13.5">
      <c r="A46" s="225" t="s">
        <v>173</v>
      </c>
      <c r="B46" s="158" t="s">
        <v>93</v>
      </c>
      <c r="C46" s="121"/>
      <c r="D46" s="25"/>
      <c r="E46" s="26"/>
      <c r="F46" s="26"/>
      <c r="G46" s="26"/>
      <c r="H46" s="26"/>
      <c r="I46" s="26"/>
      <c r="J46" s="26">
        <v>4501909</v>
      </c>
      <c r="K46" s="26">
        <v>1849928</v>
      </c>
      <c r="L46" s="26"/>
      <c r="M46" s="26">
        <v>6351837</v>
      </c>
      <c r="N46" s="26"/>
      <c r="O46" s="26"/>
      <c r="P46" s="26"/>
      <c r="Q46" s="26"/>
      <c r="R46" s="26">
        <v>28096693</v>
      </c>
      <c r="S46" s="26"/>
      <c r="T46" s="26"/>
      <c r="U46" s="26">
        <v>28096693</v>
      </c>
      <c r="V46" s="26">
        <v>34448530</v>
      </c>
      <c r="W46" s="26"/>
      <c r="X46" s="26">
        <v>34448530</v>
      </c>
      <c r="Y46" s="105"/>
      <c r="Z46" s="28"/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0</v>
      </c>
      <c r="D48" s="240">
        <f t="shared" si="7"/>
        <v>62585</v>
      </c>
      <c r="E48" s="195">
        <f t="shared" si="7"/>
        <v>62585</v>
      </c>
      <c r="F48" s="195">
        <f t="shared" si="7"/>
        <v>0</v>
      </c>
      <c r="G48" s="195">
        <f t="shared" si="7"/>
        <v>0</v>
      </c>
      <c r="H48" s="195">
        <f t="shared" si="7"/>
        <v>0</v>
      </c>
      <c r="I48" s="195">
        <f t="shared" si="7"/>
        <v>0</v>
      </c>
      <c r="J48" s="195">
        <f t="shared" si="7"/>
        <v>10918053</v>
      </c>
      <c r="K48" s="195">
        <f t="shared" si="7"/>
        <v>5614090</v>
      </c>
      <c r="L48" s="195">
        <f t="shared" si="7"/>
        <v>0</v>
      </c>
      <c r="M48" s="195">
        <f t="shared" si="7"/>
        <v>16532143</v>
      </c>
      <c r="N48" s="195">
        <f t="shared" si="7"/>
        <v>0</v>
      </c>
      <c r="O48" s="195">
        <f t="shared" si="7"/>
        <v>0</v>
      </c>
      <c r="P48" s="195">
        <f t="shared" si="7"/>
        <v>0</v>
      </c>
      <c r="Q48" s="195">
        <f t="shared" si="7"/>
        <v>0</v>
      </c>
      <c r="R48" s="195">
        <f t="shared" si="7"/>
        <v>153027201</v>
      </c>
      <c r="S48" s="195">
        <f t="shared" si="7"/>
        <v>0</v>
      </c>
      <c r="T48" s="195">
        <f t="shared" si="7"/>
        <v>0</v>
      </c>
      <c r="U48" s="195">
        <f t="shared" si="7"/>
        <v>153027201</v>
      </c>
      <c r="V48" s="195">
        <f t="shared" si="7"/>
        <v>169559344</v>
      </c>
      <c r="W48" s="195">
        <f t="shared" si="7"/>
        <v>62585</v>
      </c>
      <c r="X48" s="195">
        <f t="shared" si="7"/>
        <v>169496759</v>
      </c>
      <c r="Y48" s="241">
        <f>+IF(W48&lt;&gt;0,+(X48/W48)*100,0)</f>
        <v>270826.4903730926</v>
      </c>
      <c r="Z48" s="208">
        <f>SUM(Z45:Z47)</f>
        <v>62585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147921069</v>
      </c>
      <c r="D6" s="25">
        <v>194364</v>
      </c>
      <c r="E6" s="26">
        <v>194364</v>
      </c>
      <c r="F6" s="26">
        <v>13968307</v>
      </c>
      <c r="G6" s="26">
        <v>12702729</v>
      </c>
      <c r="H6" s="26">
        <v>12355236</v>
      </c>
      <c r="I6" s="26">
        <v>39026272</v>
      </c>
      <c r="J6" s="26">
        <v>12672612</v>
      </c>
      <c r="K6" s="26">
        <v>10887505</v>
      </c>
      <c r="L6" s="26">
        <v>15860621</v>
      </c>
      <c r="M6" s="26">
        <v>39420738</v>
      </c>
      <c r="N6" s="26">
        <v>16151921</v>
      </c>
      <c r="O6" s="26">
        <v>10587147</v>
      </c>
      <c r="P6" s="26"/>
      <c r="Q6" s="26">
        <v>26739068</v>
      </c>
      <c r="R6" s="26">
        <v>22449996</v>
      </c>
      <c r="S6" s="26"/>
      <c r="T6" s="26">
        <v>17865473</v>
      </c>
      <c r="U6" s="26">
        <v>40315469</v>
      </c>
      <c r="V6" s="26">
        <v>145501547</v>
      </c>
      <c r="W6" s="26">
        <v>194364</v>
      </c>
      <c r="X6" s="26">
        <v>145307183</v>
      </c>
      <c r="Y6" s="106">
        <v>74760.34</v>
      </c>
      <c r="Z6" s="28">
        <v>194364</v>
      </c>
    </row>
    <row r="7" spans="1:26" ht="13.5">
      <c r="A7" s="225" t="s">
        <v>180</v>
      </c>
      <c r="B7" s="158" t="s">
        <v>71</v>
      </c>
      <c r="C7" s="121">
        <v>52231406</v>
      </c>
      <c r="D7" s="25">
        <v>71220</v>
      </c>
      <c r="E7" s="26">
        <v>71220</v>
      </c>
      <c r="F7" s="26">
        <v>1000000</v>
      </c>
      <c r="G7" s="26"/>
      <c r="H7" s="26">
        <v>26167769</v>
      </c>
      <c r="I7" s="26">
        <v>27167769</v>
      </c>
      <c r="J7" s="26"/>
      <c r="K7" s="26">
        <v>27334216</v>
      </c>
      <c r="L7" s="26"/>
      <c r="M7" s="26">
        <v>27334216</v>
      </c>
      <c r="N7" s="26"/>
      <c r="O7" s="26"/>
      <c r="P7" s="26"/>
      <c r="Q7" s="26"/>
      <c r="R7" s="26"/>
      <c r="S7" s="26"/>
      <c r="T7" s="26"/>
      <c r="U7" s="26"/>
      <c r="V7" s="26">
        <v>54501985</v>
      </c>
      <c r="W7" s="26">
        <v>71220</v>
      </c>
      <c r="X7" s="26">
        <v>54430765</v>
      </c>
      <c r="Y7" s="106">
        <v>76426.24</v>
      </c>
      <c r="Z7" s="28">
        <v>71220</v>
      </c>
    </row>
    <row r="8" spans="1:26" ht="13.5">
      <c r="A8" s="225" t="s">
        <v>181</v>
      </c>
      <c r="B8" s="158" t="s">
        <v>71</v>
      </c>
      <c r="C8" s="121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182</v>
      </c>
      <c r="B9" s="158"/>
      <c r="C9" s="121"/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106"/>
      <c r="Z9" s="28"/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-79429229</v>
      </c>
      <c r="D12" s="25">
        <v>-120948</v>
      </c>
      <c r="E12" s="26">
        <v>-120948</v>
      </c>
      <c r="F12" s="26">
        <v>-9803353</v>
      </c>
      <c r="G12" s="26">
        <v>-10883842</v>
      </c>
      <c r="H12" s="26">
        <v>-7207254</v>
      </c>
      <c r="I12" s="26">
        <v>-27894449</v>
      </c>
      <c r="J12" s="26">
        <v>-7351763</v>
      </c>
      <c r="K12" s="26">
        <v>-6534895</v>
      </c>
      <c r="L12" s="26">
        <v>-9074665</v>
      </c>
      <c r="M12" s="26">
        <v>-22961323</v>
      </c>
      <c r="N12" s="26">
        <v>-8246645</v>
      </c>
      <c r="O12" s="26">
        <v>-8775774</v>
      </c>
      <c r="P12" s="26"/>
      <c r="Q12" s="26">
        <v>-17022419</v>
      </c>
      <c r="R12" s="26">
        <v>-7243401</v>
      </c>
      <c r="S12" s="26"/>
      <c r="T12" s="26">
        <v>-7706067</v>
      </c>
      <c r="U12" s="26">
        <v>-14949468</v>
      </c>
      <c r="V12" s="26">
        <v>-82827659</v>
      </c>
      <c r="W12" s="26">
        <v>-120948</v>
      </c>
      <c r="X12" s="26">
        <v>-82706711</v>
      </c>
      <c r="Y12" s="106">
        <v>68382.04</v>
      </c>
      <c r="Z12" s="28">
        <v>-120948</v>
      </c>
    </row>
    <row r="13" spans="1:26" ht="13.5">
      <c r="A13" s="225" t="s">
        <v>39</v>
      </c>
      <c r="B13" s="158"/>
      <c r="C13" s="121">
        <v>-74093397</v>
      </c>
      <c r="D13" s="25">
        <v>-104172</v>
      </c>
      <c r="E13" s="26">
        <v>-104172</v>
      </c>
      <c r="F13" s="26">
        <v>-76513</v>
      </c>
      <c r="G13" s="26">
        <v>-7593071</v>
      </c>
      <c r="H13" s="26">
        <v>-7769592</v>
      </c>
      <c r="I13" s="26">
        <v>-15439176</v>
      </c>
      <c r="J13" s="26">
        <v>-4230636</v>
      </c>
      <c r="K13" s="26">
        <v>-5219955</v>
      </c>
      <c r="L13" s="26">
        <v>-5001031</v>
      </c>
      <c r="M13" s="26">
        <v>-14451622</v>
      </c>
      <c r="N13" s="26">
        <v>-5145206</v>
      </c>
      <c r="O13" s="26">
        <v>-5520894</v>
      </c>
      <c r="P13" s="26"/>
      <c r="Q13" s="26">
        <v>-10666100</v>
      </c>
      <c r="R13" s="26">
        <v>-5962638</v>
      </c>
      <c r="S13" s="26"/>
      <c r="T13" s="26">
        <v>-5842781</v>
      </c>
      <c r="U13" s="26">
        <v>-11805419</v>
      </c>
      <c r="V13" s="26">
        <v>-52362317</v>
      </c>
      <c r="W13" s="26">
        <v>-104172</v>
      </c>
      <c r="X13" s="26">
        <v>-52258145</v>
      </c>
      <c r="Y13" s="106">
        <v>50165.25</v>
      </c>
      <c r="Z13" s="28">
        <v>-104172</v>
      </c>
    </row>
    <row r="14" spans="1:26" ht="13.5">
      <c r="A14" s="225" t="s">
        <v>41</v>
      </c>
      <c r="B14" s="158" t="s">
        <v>71</v>
      </c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6" t="s">
        <v>186</v>
      </c>
      <c r="B15" s="227"/>
      <c r="C15" s="138">
        <f aca="true" t="shared" si="0" ref="C15:X15">SUM(C6:C14)</f>
        <v>46629849</v>
      </c>
      <c r="D15" s="38">
        <f t="shared" si="0"/>
        <v>40464</v>
      </c>
      <c r="E15" s="39">
        <f t="shared" si="0"/>
        <v>40464</v>
      </c>
      <c r="F15" s="39">
        <f t="shared" si="0"/>
        <v>5088441</v>
      </c>
      <c r="G15" s="39">
        <f t="shared" si="0"/>
        <v>-5774184</v>
      </c>
      <c r="H15" s="39">
        <f t="shared" si="0"/>
        <v>23546159</v>
      </c>
      <c r="I15" s="39">
        <f t="shared" si="0"/>
        <v>22860416</v>
      </c>
      <c r="J15" s="39">
        <f t="shared" si="0"/>
        <v>1090213</v>
      </c>
      <c r="K15" s="39">
        <f t="shared" si="0"/>
        <v>26466871</v>
      </c>
      <c r="L15" s="39">
        <f t="shared" si="0"/>
        <v>1784925</v>
      </c>
      <c r="M15" s="39">
        <f t="shared" si="0"/>
        <v>29342009</v>
      </c>
      <c r="N15" s="39">
        <f t="shared" si="0"/>
        <v>2760070</v>
      </c>
      <c r="O15" s="39">
        <f t="shared" si="0"/>
        <v>-3709521</v>
      </c>
      <c r="P15" s="39">
        <f t="shared" si="0"/>
        <v>0</v>
      </c>
      <c r="Q15" s="39">
        <f t="shared" si="0"/>
        <v>-949451</v>
      </c>
      <c r="R15" s="39">
        <f t="shared" si="0"/>
        <v>9243957</v>
      </c>
      <c r="S15" s="39">
        <f t="shared" si="0"/>
        <v>0</v>
      </c>
      <c r="T15" s="39">
        <f t="shared" si="0"/>
        <v>4316625</v>
      </c>
      <c r="U15" s="39">
        <f t="shared" si="0"/>
        <v>13560582</v>
      </c>
      <c r="V15" s="39">
        <f t="shared" si="0"/>
        <v>64813556</v>
      </c>
      <c r="W15" s="39">
        <f t="shared" si="0"/>
        <v>40464</v>
      </c>
      <c r="X15" s="39">
        <f t="shared" si="0"/>
        <v>64773092</v>
      </c>
      <c r="Y15" s="140">
        <f>+IF(W15&lt;&gt;0,+(X15/W15)*100,0)</f>
        <v>160075.85013839463</v>
      </c>
      <c r="Z15" s="40">
        <f>SUM(Z6:Z14)</f>
        <v>40464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/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/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/>
      <c r="D22" s="25"/>
      <c r="E22" s="26"/>
      <c r="F22" s="26">
        <v>-1000000</v>
      </c>
      <c r="G22" s="26"/>
      <c r="H22" s="26">
        <v>-22550000</v>
      </c>
      <c r="I22" s="26">
        <v>-23550000</v>
      </c>
      <c r="J22" s="26"/>
      <c r="K22" s="26">
        <v>-7000000</v>
      </c>
      <c r="L22" s="26">
        <v>-18000000</v>
      </c>
      <c r="M22" s="26">
        <v>-25000000</v>
      </c>
      <c r="N22" s="26"/>
      <c r="O22" s="26"/>
      <c r="P22" s="26"/>
      <c r="Q22" s="26"/>
      <c r="R22" s="26"/>
      <c r="S22" s="26"/>
      <c r="T22" s="26">
        <v>7991649</v>
      </c>
      <c r="U22" s="26">
        <v>7991649</v>
      </c>
      <c r="V22" s="26">
        <v>-40558351</v>
      </c>
      <c r="W22" s="26"/>
      <c r="X22" s="26">
        <v>-40558351</v>
      </c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-18399379</v>
      </c>
      <c r="D24" s="25">
        <v>-36264</v>
      </c>
      <c r="E24" s="26">
        <v>-36264</v>
      </c>
      <c r="F24" s="26"/>
      <c r="G24" s="26"/>
      <c r="H24" s="26"/>
      <c r="I24" s="26"/>
      <c r="J24" s="26"/>
      <c r="K24" s="26">
        <v>-986795</v>
      </c>
      <c r="L24" s="26"/>
      <c r="M24" s="26">
        <v>-986795</v>
      </c>
      <c r="N24" s="26"/>
      <c r="O24" s="26">
        <v>-1782684</v>
      </c>
      <c r="P24" s="26"/>
      <c r="Q24" s="26">
        <v>-1782684</v>
      </c>
      <c r="R24" s="26">
        <v>-7106905</v>
      </c>
      <c r="S24" s="26"/>
      <c r="T24" s="26">
        <v>-10474461</v>
      </c>
      <c r="U24" s="26">
        <v>-17581366</v>
      </c>
      <c r="V24" s="26">
        <v>-20350845</v>
      </c>
      <c r="W24" s="26">
        <v>-36264</v>
      </c>
      <c r="X24" s="26">
        <v>-20314581</v>
      </c>
      <c r="Y24" s="106">
        <v>56018.59</v>
      </c>
      <c r="Z24" s="28">
        <v>-36264</v>
      </c>
    </row>
    <row r="25" spans="1:26" ht="13.5">
      <c r="A25" s="226" t="s">
        <v>193</v>
      </c>
      <c r="B25" s="227"/>
      <c r="C25" s="138">
        <f aca="true" t="shared" si="1" ref="C25:X25">SUM(C19:C24)</f>
        <v>-18399379</v>
      </c>
      <c r="D25" s="38">
        <f t="shared" si="1"/>
        <v>-36264</v>
      </c>
      <c r="E25" s="39">
        <f t="shared" si="1"/>
        <v>-36264</v>
      </c>
      <c r="F25" s="39">
        <f t="shared" si="1"/>
        <v>-1000000</v>
      </c>
      <c r="G25" s="39">
        <f t="shared" si="1"/>
        <v>0</v>
      </c>
      <c r="H25" s="39">
        <f t="shared" si="1"/>
        <v>-22550000</v>
      </c>
      <c r="I25" s="39">
        <f t="shared" si="1"/>
        <v>-23550000</v>
      </c>
      <c r="J25" s="39">
        <f t="shared" si="1"/>
        <v>0</v>
      </c>
      <c r="K25" s="39">
        <f t="shared" si="1"/>
        <v>-7986795</v>
      </c>
      <c r="L25" s="39">
        <f t="shared" si="1"/>
        <v>-18000000</v>
      </c>
      <c r="M25" s="39">
        <f t="shared" si="1"/>
        <v>-25986795</v>
      </c>
      <c r="N25" s="39">
        <f t="shared" si="1"/>
        <v>0</v>
      </c>
      <c r="O25" s="39">
        <f t="shared" si="1"/>
        <v>-1782684</v>
      </c>
      <c r="P25" s="39">
        <f t="shared" si="1"/>
        <v>0</v>
      </c>
      <c r="Q25" s="39">
        <f t="shared" si="1"/>
        <v>-1782684</v>
      </c>
      <c r="R25" s="39">
        <f t="shared" si="1"/>
        <v>-7106905</v>
      </c>
      <c r="S25" s="39">
        <f t="shared" si="1"/>
        <v>0</v>
      </c>
      <c r="T25" s="39">
        <f t="shared" si="1"/>
        <v>-2482812</v>
      </c>
      <c r="U25" s="39">
        <f t="shared" si="1"/>
        <v>-9589717</v>
      </c>
      <c r="V25" s="39">
        <f t="shared" si="1"/>
        <v>-60909196</v>
      </c>
      <c r="W25" s="39">
        <f t="shared" si="1"/>
        <v>-36264</v>
      </c>
      <c r="X25" s="39">
        <f t="shared" si="1"/>
        <v>-60872932</v>
      </c>
      <c r="Y25" s="140">
        <f>+IF(W25&lt;&gt;0,+(X25/W25)*100,0)</f>
        <v>167860.5007721156</v>
      </c>
      <c r="Z25" s="40">
        <f>SUM(Z19:Z24)</f>
        <v>-36264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/>
      <c r="D31" s="25"/>
      <c r="E31" s="26"/>
      <c r="F31" s="26"/>
      <c r="G31" s="125"/>
      <c r="H31" s="125"/>
      <c r="I31" s="125"/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/>
      <c r="U31" s="125"/>
      <c r="V31" s="125"/>
      <c r="W31" s="125"/>
      <c r="X31" s="26"/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/>
      <c r="D33" s="25">
        <v>-4200</v>
      </c>
      <c r="E33" s="26">
        <v>-4200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>
        <v>-4200</v>
      </c>
      <c r="X33" s="26">
        <v>4200</v>
      </c>
      <c r="Y33" s="106">
        <v>-100</v>
      </c>
      <c r="Z33" s="28">
        <v>-4200</v>
      </c>
    </row>
    <row r="34" spans="1:26" ht="13.5">
      <c r="A34" s="226" t="s">
        <v>199</v>
      </c>
      <c r="B34" s="227"/>
      <c r="C34" s="138">
        <f aca="true" t="shared" si="2" ref="C34:X34">SUM(C29:C33)</f>
        <v>0</v>
      </c>
      <c r="D34" s="38">
        <f t="shared" si="2"/>
        <v>-4200</v>
      </c>
      <c r="E34" s="39">
        <f t="shared" si="2"/>
        <v>-4200</v>
      </c>
      <c r="F34" s="39">
        <f t="shared" si="2"/>
        <v>0</v>
      </c>
      <c r="G34" s="39">
        <f t="shared" si="2"/>
        <v>0</v>
      </c>
      <c r="H34" s="39">
        <f t="shared" si="2"/>
        <v>0</v>
      </c>
      <c r="I34" s="39">
        <f t="shared" si="2"/>
        <v>0</v>
      </c>
      <c r="J34" s="39">
        <f t="shared" si="2"/>
        <v>0</v>
      </c>
      <c r="K34" s="39">
        <f t="shared" si="2"/>
        <v>0</v>
      </c>
      <c r="L34" s="39">
        <f t="shared" si="2"/>
        <v>0</v>
      </c>
      <c r="M34" s="39">
        <f t="shared" si="2"/>
        <v>0</v>
      </c>
      <c r="N34" s="39">
        <f t="shared" si="2"/>
        <v>0</v>
      </c>
      <c r="O34" s="39">
        <f t="shared" si="2"/>
        <v>0</v>
      </c>
      <c r="P34" s="39">
        <f t="shared" si="2"/>
        <v>0</v>
      </c>
      <c r="Q34" s="39">
        <f t="shared" si="2"/>
        <v>0</v>
      </c>
      <c r="R34" s="39">
        <f t="shared" si="2"/>
        <v>0</v>
      </c>
      <c r="S34" s="39">
        <f t="shared" si="2"/>
        <v>0</v>
      </c>
      <c r="T34" s="39">
        <f t="shared" si="2"/>
        <v>0</v>
      </c>
      <c r="U34" s="39">
        <f t="shared" si="2"/>
        <v>0</v>
      </c>
      <c r="V34" s="39">
        <f t="shared" si="2"/>
        <v>0</v>
      </c>
      <c r="W34" s="39">
        <f t="shared" si="2"/>
        <v>-4200</v>
      </c>
      <c r="X34" s="39">
        <f t="shared" si="2"/>
        <v>4200</v>
      </c>
      <c r="Y34" s="140">
        <f>+IF(W34&lt;&gt;0,+(X34/W34)*100,0)</f>
        <v>-100</v>
      </c>
      <c r="Z34" s="40">
        <f>SUM(Z29:Z33)</f>
        <v>-4200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28230470</v>
      </c>
      <c r="D36" s="65">
        <f t="shared" si="3"/>
        <v>0</v>
      </c>
      <c r="E36" s="66">
        <f t="shared" si="3"/>
        <v>0</v>
      </c>
      <c r="F36" s="66">
        <f t="shared" si="3"/>
        <v>4088441</v>
      </c>
      <c r="G36" s="66">
        <f t="shared" si="3"/>
        <v>-5774184</v>
      </c>
      <c r="H36" s="66">
        <f t="shared" si="3"/>
        <v>996159</v>
      </c>
      <c r="I36" s="66">
        <f t="shared" si="3"/>
        <v>-689584</v>
      </c>
      <c r="J36" s="66">
        <f t="shared" si="3"/>
        <v>1090213</v>
      </c>
      <c r="K36" s="66">
        <f t="shared" si="3"/>
        <v>18480076</v>
      </c>
      <c r="L36" s="66">
        <f t="shared" si="3"/>
        <v>-16215075</v>
      </c>
      <c r="M36" s="66">
        <f t="shared" si="3"/>
        <v>3355214</v>
      </c>
      <c r="N36" s="66">
        <f t="shared" si="3"/>
        <v>2760070</v>
      </c>
      <c r="O36" s="66">
        <f t="shared" si="3"/>
        <v>-5492205</v>
      </c>
      <c r="P36" s="66">
        <f t="shared" si="3"/>
        <v>0</v>
      </c>
      <c r="Q36" s="66">
        <f t="shared" si="3"/>
        <v>-2732135</v>
      </c>
      <c r="R36" s="66">
        <f t="shared" si="3"/>
        <v>2137052</v>
      </c>
      <c r="S36" s="66">
        <f t="shared" si="3"/>
        <v>0</v>
      </c>
      <c r="T36" s="66">
        <f t="shared" si="3"/>
        <v>1833813</v>
      </c>
      <c r="U36" s="66">
        <f t="shared" si="3"/>
        <v>3970865</v>
      </c>
      <c r="V36" s="66">
        <f t="shared" si="3"/>
        <v>3904360</v>
      </c>
      <c r="W36" s="66">
        <f t="shared" si="3"/>
        <v>0</v>
      </c>
      <c r="X36" s="66">
        <f t="shared" si="3"/>
        <v>3904360</v>
      </c>
      <c r="Y36" s="103">
        <f>+IF(W36&lt;&gt;0,+(X36/W36)*100,0)</f>
        <v>0</v>
      </c>
      <c r="Z36" s="68">
        <f>+Z15+Z25+Z34</f>
        <v>0</v>
      </c>
    </row>
    <row r="37" spans="1:26" ht="13.5">
      <c r="A37" s="225" t="s">
        <v>201</v>
      </c>
      <c r="B37" s="158" t="s">
        <v>95</v>
      </c>
      <c r="C37" s="119"/>
      <c r="D37" s="65"/>
      <c r="E37" s="66"/>
      <c r="F37" s="66">
        <v>7041657</v>
      </c>
      <c r="G37" s="66">
        <v>11130098</v>
      </c>
      <c r="H37" s="66">
        <v>5355914</v>
      </c>
      <c r="I37" s="66">
        <v>7041657</v>
      </c>
      <c r="J37" s="66">
        <v>6352073</v>
      </c>
      <c r="K37" s="66">
        <v>7442286</v>
      </c>
      <c r="L37" s="66">
        <v>25922362</v>
      </c>
      <c r="M37" s="66">
        <v>6352073</v>
      </c>
      <c r="N37" s="66">
        <v>9707287</v>
      </c>
      <c r="O37" s="66">
        <v>12467357</v>
      </c>
      <c r="P37" s="66">
        <v>6975152</v>
      </c>
      <c r="Q37" s="66">
        <v>9707287</v>
      </c>
      <c r="R37" s="66">
        <v>6975152</v>
      </c>
      <c r="S37" s="66">
        <v>9112204</v>
      </c>
      <c r="T37" s="66">
        <v>9112204</v>
      </c>
      <c r="U37" s="66">
        <v>6975152</v>
      </c>
      <c r="V37" s="66">
        <v>7041657</v>
      </c>
      <c r="W37" s="66"/>
      <c r="X37" s="66">
        <v>7041657</v>
      </c>
      <c r="Y37" s="103"/>
      <c r="Z37" s="68"/>
    </row>
    <row r="38" spans="1:26" ht="13.5">
      <c r="A38" s="243" t="s">
        <v>202</v>
      </c>
      <c r="B38" s="232" t="s">
        <v>95</v>
      </c>
      <c r="C38" s="233">
        <v>28230470</v>
      </c>
      <c r="D38" s="234"/>
      <c r="E38" s="235"/>
      <c r="F38" s="235">
        <v>11130098</v>
      </c>
      <c r="G38" s="235">
        <v>5355914</v>
      </c>
      <c r="H38" s="235">
        <v>6352073</v>
      </c>
      <c r="I38" s="235">
        <v>6352073</v>
      </c>
      <c r="J38" s="235">
        <v>7442286</v>
      </c>
      <c r="K38" s="235">
        <v>25922362</v>
      </c>
      <c r="L38" s="235">
        <v>9707287</v>
      </c>
      <c r="M38" s="235">
        <v>9707287</v>
      </c>
      <c r="N38" s="235">
        <v>12467357</v>
      </c>
      <c r="O38" s="235">
        <v>6975152</v>
      </c>
      <c r="P38" s="235">
        <v>6975152</v>
      </c>
      <c r="Q38" s="235">
        <v>6975152</v>
      </c>
      <c r="R38" s="235">
        <v>9112204</v>
      </c>
      <c r="S38" s="235">
        <v>9112204</v>
      </c>
      <c r="T38" s="235">
        <v>10946017</v>
      </c>
      <c r="U38" s="235">
        <v>10946017</v>
      </c>
      <c r="V38" s="235">
        <v>10946017</v>
      </c>
      <c r="W38" s="235"/>
      <c r="X38" s="235">
        <v>10946017</v>
      </c>
      <c r="Y38" s="236"/>
      <c r="Z38" s="237"/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2011-08-12T15:07:10Z</dcterms:created>
  <dcterms:modified xsi:type="dcterms:W3CDTF">2011-08-12T15:07:10Z</dcterms:modified>
  <cp:category/>
  <cp:version/>
  <cp:contentType/>
  <cp:contentStatus/>
</cp:coreProperties>
</file>