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<sst xmlns="http://schemas.openxmlformats.org/spreadsheetml/2006/main" count="497" uniqueCount="248">
  <si>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North West: Mamusa(NW393)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</si>
  <si>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</si>
  <si>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</si>
  <si>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</si>
  <si>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</si>
  <si>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</si>
  <si>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</si>
  <si>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</si>
  <si>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</si>
  <si>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</si>
  <si>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</si>
  <si>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</si>
  <si>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</si>
  <si>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</si>
  <si>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</si>
  <si>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</si>
  <si>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</si>
  <si>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</si>
  <si>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</si>
  <si>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</si>
  <si>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</si>
  <si>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</si>
  <si>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</si>
  <si>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</si>
  <si>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</si>
  <si>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</si>
  <si>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</si>
  <si>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</si>
  <si>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</si>
  <si>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</si>
  <si>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</si>
  <si>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</si>
  <si>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</si>
  <si>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</si>
  <si>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</si>
  <si>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</si>
  <si>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</si>
  <si>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</si>
  <si>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</si>
  <si>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</si>
  <si>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</si>
  <si>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</si>
  <si>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</si>
  <si>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</si>
  <si>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</si>
  <si>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</si>
  <si>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</si>
  <si>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</si>
  <si>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</si>
  <si>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</si>
  <si>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</si>
  <si>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</si>
  <si>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</si>
  <si>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</si>
  <si>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</si>
  <si>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</si>
  <si>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</si>
  <si>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</si>
  <si>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</si>
  <si>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</si>
  <si>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</si>
  <si>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</si>
  <si>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</si>
  <si>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</si>
  <si>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</si>
  <si>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</si>
  <si>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</si>
  <si>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</si>
  <si>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</si>
  <si>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Mamusa(NW393)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</si>
  <si>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</si>
  <si>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</si>
  <si>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</si>
  <si>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</si>
  <si>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</si>
  <si>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</si>
  <si>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</si>
  <si>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</si>
  <si>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</si>
  <si>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</si>
  <si>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</si>
  <si>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</si>
  <si>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</si>
  <si>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</si>
  <si>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</si>
  <si>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</si>
  <si>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</si>
  <si>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</si>
  <si>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</si>
  <si>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</si>
  <si>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</si>
  <si>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</si>
  <si>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</si>
  <si>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</si>
  <si>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</si>
  <si>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</si>
  <si>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</si>
  <si>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</si>
  <si>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</si>
  <si>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Mamusa(NW393)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</si>
  <si>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</si>
  <si>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</si>
  <si>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</si>
  <si>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</si>
  <si>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</si>
  <si>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</si>
  <si>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</si>
  <si>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</si>
  <si>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</si>
  <si>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</si>
  <si>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</si>
  <si>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</si>
  <si>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</si>
  <si>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</si>
  <si>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</si>
  <si>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</si>
  <si>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</si>
  <si>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</si>
  <si>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</si>
  <si>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</si>
  <si>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</si>
  <si>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</si>
  <si>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</si>
  <si>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</si>
  <si>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</si>
  <si>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</si>
  <si>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</si>
  <si>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</si>
  <si>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</si>
  <si>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</si>
  <si>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</si>
  <si>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</si>
  <si>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 West: Mamusa(NW393)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</si>
  <si>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</si>
  <si>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</si>
  <si>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</si>
  <si>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</si>
  <si>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</si>
  <si>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</si>
  <si>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</si>
  <si>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</si>
  <si>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</si>
  <si>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 West: Mamusa(NW393)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</si>
  <si>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</si>
  <si>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</si>
  <si>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</si>
  <si>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</si>
  <si>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</si>
  <si>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</si>
  <si>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</si>
  <si>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</si>
  <si>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</si>
  <si>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</si>
  <si>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</si>
  <si>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</si>
  <si>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</si>
  <si>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</si>
  <si>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</si>
  <si>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</si>
  <si>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</si>
  <si>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</si>
  <si>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</si>
  <si>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</si>
  <si>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</si>
  <si>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</si>
  <si>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</si>
  <si>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</si>
  <si>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</si>
  <si>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</si>
  <si>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</si>
  <si>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</si>
  <si>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</si>
  <si>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</si>
  <si>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</si>
  <si>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</si>
  <si>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</si>
  <si>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Mamusa(NW393)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</si>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</sst>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6404326</v>
      </c>
      <c r="D5" s="26">
        <v>6404326</v>
      </c>
      <c r="E5" s="26">
        <v>0</v>
      </c>
      <c r="F5" s="26">
        <v>462622</v>
      </c>
      <c r="G5" s="26">
        <v>1782522</v>
      </c>
      <c r="H5" s="26">
        <v>2245144</v>
      </c>
      <c r="I5" s="26">
        <v>410595</v>
      </c>
      <c r="J5" s="26">
        <v>431207</v>
      </c>
      <c r="K5" s="26">
        <v>480391</v>
      </c>
      <c r="L5" s="26">
        <v>1322193</v>
      </c>
      <c r="M5" s="26">
        <v>0</v>
      </c>
      <c r="N5" s="26">
        <v>414068</v>
      </c>
      <c r="O5" s="26">
        <v>0</v>
      </c>
      <c r="P5" s="26">
        <v>414068</v>
      </c>
      <c r="Q5" s="26">
        <v>0</v>
      </c>
      <c r="R5" s="26">
        <v>0</v>
      </c>
      <c r="S5" s="26">
        <v>0</v>
      </c>
      <c r="T5" s="26">
        <v>0</v>
      </c>
      <c r="U5" s="26">
        <v>3981405</v>
      </c>
      <c r="V5" s="26">
        <v>6404326</v>
      </c>
      <c r="W5" s="26">
        <v>-2422921</v>
      </c>
      <c r="X5" s="27">
        <v>-37.83</v>
      </c>
      <c r="Y5" s="28">
        <v>6404326</v>
      </c>
    </row>
    <row r="6" spans="1:25" ht="13.5">
      <c r="A6" s="24" t="s">
        <v>31</v>
      </c>
      <c r="B6" s="2">
        <v>0</v>
      </c>
      <c r="C6" s="25">
        <v>38423832</v>
      </c>
      <c r="D6" s="26">
        <v>38423832</v>
      </c>
      <c r="E6" s="26">
        <v>3097228</v>
      </c>
      <c r="F6" s="26">
        <v>2770867</v>
      </c>
      <c r="G6" s="26">
        <v>3223314</v>
      </c>
      <c r="H6" s="26">
        <v>9091409</v>
      </c>
      <c r="I6" s="26">
        <v>3253438</v>
      </c>
      <c r="J6" s="26">
        <v>3158804</v>
      </c>
      <c r="K6" s="26">
        <v>3060671</v>
      </c>
      <c r="L6" s="26">
        <v>9472913</v>
      </c>
      <c r="M6" s="26">
        <v>0</v>
      </c>
      <c r="N6" s="26">
        <v>3066311</v>
      </c>
      <c r="O6" s="26">
        <v>0</v>
      </c>
      <c r="P6" s="26">
        <v>3066311</v>
      </c>
      <c r="Q6" s="26">
        <v>0</v>
      </c>
      <c r="R6" s="26">
        <v>0</v>
      </c>
      <c r="S6" s="26">
        <v>0</v>
      </c>
      <c r="T6" s="26">
        <v>0</v>
      </c>
      <c r="U6" s="26">
        <v>21630633</v>
      </c>
      <c r="V6" s="26">
        <v>38423832</v>
      </c>
      <c r="W6" s="26">
        <v>-16793199</v>
      </c>
      <c r="X6" s="27">
        <v>-43.71</v>
      </c>
      <c r="Y6" s="28">
        <v>38423832</v>
      </c>
    </row>
    <row r="7" spans="1:25" ht="13.5">
      <c r="A7" s="24" t="s">
        <v>32</v>
      </c>
      <c r="B7" s="2">
        <v>0</v>
      </c>
      <c r="C7" s="25">
        <v>49800</v>
      </c>
      <c r="D7" s="26">
        <v>49800</v>
      </c>
      <c r="E7" s="26">
        <v>633933</v>
      </c>
      <c r="F7" s="26">
        <v>615901</v>
      </c>
      <c r="G7" s="26">
        <v>17159</v>
      </c>
      <c r="H7" s="26">
        <v>1266993</v>
      </c>
      <c r="I7" s="26">
        <v>15144</v>
      </c>
      <c r="J7" s="26">
        <v>14459</v>
      </c>
      <c r="K7" s="26">
        <v>10847</v>
      </c>
      <c r="L7" s="26">
        <v>40450</v>
      </c>
      <c r="M7" s="26">
        <v>14876</v>
      </c>
      <c r="N7" s="26">
        <v>0</v>
      </c>
      <c r="O7" s="26">
        <v>0</v>
      </c>
      <c r="P7" s="26">
        <v>14876</v>
      </c>
      <c r="Q7" s="26">
        <v>0</v>
      </c>
      <c r="R7" s="26">
        <v>0</v>
      </c>
      <c r="S7" s="26">
        <v>0</v>
      </c>
      <c r="T7" s="26">
        <v>0</v>
      </c>
      <c r="U7" s="26">
        <v>1322319</v>
      </c>
      <c r="V7" s="26">
        <v>49800</v>
      </c>
      <c r="W7" s="26">
        <v>1272519</v>
      </c>
      <c r="X7" s="27">
        <v>2555.26</v>
      </c>
      <c r="Y7" s="28">
        <v>49800</v>
      </c>
    </row>
    <row r="8" spans="1:25" ht="13.5">
      <c r="A8" s="24" t="s">
        <v>33</v>
      </c>
      <c r="B8" s="2">
        <v>0</v>
      </c>
      <c r="C8" s="25">
        <v>49542500</v>
      </c>
      <c r="D8" s="26">
        <v>49542500</v>
      </c>
      <c r="E8" s="26">
        <v>10285173</v>
      </c>
      <c r="F8" s="26">
        <v>0</v>
      </c>
      <c r="G8" s="26">
        <v>11400</v>
      </c>
      <c r="H8" s="26">
        <v>10296573</v>
      </c>
      <c r="I8" s="26">
        <v>0</v>
      </c>
      <c r="J8" s="26">
        <v>110989</v>
      </c>
      <c r="K8" s="26">
        <v>8126791</v>
      </c>
      <c r="L8" s="26">
        <v>8237780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18534353</v>
      </c>
      <c r="V8" s="26">
        <v>49542500</v>
      </c>
      <c r="W8" s="26">
        <v>-31008147</v>
      </c>
      <c r="X8" s="27">
        <v>-62.59</v>
      </c>
      <c r="Y8" s="28">
        <v>49542500</v>
      </c>
    </row>
    <row r="9" spans="1:25" ht="13.5">
      <c r="A9" s="24" t="s">
        <v>34</v>
      </c>
      <c r="B9" s="2">
        <v>0</v>
      </c>
      <c r="C9" s="25">
        <v>7388800</v>
      </c>
      <c r="D9" s="26">
        <v>7388800</v>
      </c>
      <c r="E9" s="26">
        <v>876807</v>
      </c>
      <c r="F9" s="26">
        <v>929430</v>
      </c>
      <c r="G9" s="26">
        <v>766925</v>
      </c>
      <c r="H9" s="26">
        <v>2573162</v>
      </c>
      <c r="I9" s="26">
        <v>1031490</v>
      </c>
      <c r="J9" s="26">
        <v>1203975</v>
      </c>
      <c r="K9" s="26">
        <v>936469</v>
      </c>
      <c r="L9" s="26">
        <v>3171934</v>
      </c>
      <c r="M9" s="26">
        <v>218952</v>
      </c>
      <c r="N9" s="26">
        <v>1072850</v>
      </c>
      <c r="O9" s="26">
        <v>0</v>
      </c>
      <c r="P9" s="26">
        <v>1291802</v>
      </c>
      <c r="Q9" s="26">
        <v>0</v>
      </c>
      <c r="R9" s="26">
        <v>0</v>
      </c>
      <c r="S9" s="26">
        <v>0</v>
      </c>
      <c r="T9" s="26">
        <v>0</v>
      </c>
      <c r="U9" s="26">
        <v>7036898</v>
      </c>
      <c r="V9" s="26">
        <v>7388800</v>
      </c>
      <c r="W9" s="26">
        <v>-351902</v>
      </c>
      <c r="X9" s="27">
        <v>-4.76</v>
      </c>
      <c r="Y9" s="28">
        <v>7388800</v>
      </c>
    </row>
    <row r="10" spans="1:25" ht="25.5">
      <c r="A10" s="29" t="s">
        <v>212</v>
      </c>
      <c r="B10" s="30">
        <f>SUM(B5:B9)</f>
        <v>0</v>
      </c>
      <c r="C10" s="31">
        <f aca="true" t="shared" si="0" ref="C10:Y10">SUM(C5:C9)</f>
        <v>101809258</v>
      </c>
      <c r="D10" s="32">
        <f t="shared" si="0"/>
        <v>101809258</v>
      </c>
      <c r="E10" s="32">
        <f t="shared" si="0"/>
        <v>14893141</v>
      </c>
      <c r="F10" s="32">
        <f t="shared" si="0"/>
        <v>4778820</v>
      </c>
      <c r="G10" s="32">
        <f t="shared" si="0"/>
        <v>5801320</v>
      </c>
      <c r="H10" s="32">
        <f t="shared" si="0"/>
        <v>25473281</v>
      </c>
      <c r="I10" s="32">
        <f t="shared" si="0"/>
        <v>4710667</v>
      </c>
      <c r="J10" s="32">
        <f t="shared" si="0"/>
        <v>4919434</v>
      </c>
      <c r="K10" s="32">
        <f t="shared" si="0"/>
        <v>12615169</v>
      </c>
      <c r="L10" s="32">
        <f t="shared" si="0"/>
        <v>22245270</v>
      </c>
      <c r="M10" s="32">
        <f t="shared" si="0"/>
        <v>233828</v>
      </c>
      <c r="N10" s="32">
        <f t="shared" si="0"/>
        <v>4553229</v>
      </c>
      <c r="O10" s="32">
        <f t="shared" si="0"/>
        <v>0</v>
      </c>
      <c r="P10" s="32">
        <f t="shared" si="0"/>
        <v>4787057</v>
      </c>
      <c r="Q10" s="32">
        <f t="shared" si="0"/>
        <v>0</v>
      </c>
      <c r="R10" s="32">
        <f t="shared" si="0"/>
        <v>0</v>
      </c>
      <c r="S10" s="32">
        <f t="shared" si="0"/>
        <v>0</v>
      </c>
      <c r="T10" s="32">
        <f t="shared" si="0"/>
        <v>0</v>
      </c>
      <c r="U10" s="32">
        <f t="shared" si="0"/>
        <v>52505608</v>
      </c>
      <c r="V10" s="32">
        <f t="shared" si="0"/>
        <v>101809258</v>
      </c>
      <c r="W10" s="32">
        <f t="shared" si="0"/>
        <v>-49303650</v>
      </c>
      <c r="X10" s="33">
        <f>+IF(V10&lt;&gt;0,(W10/V10)*100,0)</f>
        <v>-48.427472087066974</v>
      </c>
      <c r="Y10" s="34">
        <f t="shared" si="0"/>
        <v>101809258</v>
      </c>
    </row>
    <row r="11" spans="1:25" ht="13.5">
      <c r="A11" s="24" t="s">
        <v>36</v>
      </c>
      <c r="B11" s="2">
        <v>0</v>
      </c>
      <c r="C11" s="25">
        <v>29468836</v>
      </c>
      <c r="D11" s="26">
        <v>29468836</v>
      </c>
      <c r="E11" s="26">
        <v>2146388</v>
      </c>
      <c r="F11" s="26">
        <v>2333215</v>
      </c>
      <c r="G11" s="26">
        <v>2155566</v>
      </c>
      <c r="H11" s="26">
        <v>6635169</v>
      </c>
      <c r="I11" s="26">
        <v>2368235</v>
      </c>
      <c r="J11" s="26">
        <v>2247872</v>
      </c>
      <c r="K11" s="26">
        <v>2248088</v>
      </c>
      <c r="L11" s="26">
        <v>6864195</v>
      </c>
      <c r="M11" s="26">
        <v>2194704</v>
      </c>
      <c r="N11" s="26">
        <v>2210158</v>
      </c>
      <c r="O11" s="26">
        <v>0</v>
      </c>
      <c r="P11" s="26">
        <v>4404862</v>
      </c>
      <c r="Q11" s="26">
        <v>0</v>
      </c>
      <c r="R11" s="26">
        <v>0</v>
      </c>
      <c r="S11" s="26">
        <v>0</v>
      </c>
      <c r="T11" s="26">
        <v>0</v>
      </c>
      <c r="U11" s="26">
        <v>17904226</v>
      </c>
      <c r="V11" s="26">
        <v>29468836</v>
      </c>
      <c r="W11" s="26">
        <v>-11564610</v>
      </c>
      <c r="X11" s="27">
        <v>-39.24</v>
      </c>
      <c r="Y11" s="28">
        <v>29468836</v>
      </c>
    </row>
    <row r="12" spans="1:25" ht="13.5">
      <c r="A12" s="24" t="s">
        <v>37</v>
      </c>
      <c r="B12" s="2">
        <v>0</v>
      </c>
      <c r="C12" s="25">
        <v>2539046</v>
      </c>
      <c r="D12" s="26">
        <v>2539046</v>
      </c>
      <c r="E12" s="26">
        <v>190278</v>
      </c>
      <c r="F12" s="26">
        <v>0</v>
      </c>
      <c r="G12" s="26">
        <v>190398</v>
      </c>
      <c r="H12" s="26">
        <v>380676</v>
      </c>
      <c r="I12" s="26">
        <v>190315</v>
      </c>
      <c r="J12" s="26">
        <v>190367</v>
      </c>
      <c r="K12" s="26">
        <v>190300</v>
      </c>
      <c r="L12" s="26">
        <v>570982</v>
      </c>
      <c r="M12" s="26">
        <v>256883</v>
      </c>
      <c r="N12" s="26">
        <v>199321</v>
      </c>
      <c r="O12" s="26">
        <v>0</v>
      </c>
      <c r="P12" s="26">
        <v>456204</v>
      </c>
      <c r="Q12" s="26">
        <v>0</v>
      </c>
      <c r="R12" s="26">
        <v>0</v>
      </c>
      <c r="S12" s="26">
        <v>0</v>
      </c>
      <c r="T12" s="26">
        <v>0</v>
      </c>
      <c r="U12" s="26">
        <v>1407862</v>
      </c>
      <c r="V12" s="26">
        <v>2539046</v>
      </c>
      <c r="W12" s="26">
        <v>-1131184</v>
      </c>
      <c r="X12" s="27">
        <v>-44.55</v>
      </c>
      <c r="Y12" s="28">
        <v>2539046</v>
      </c>
    </row>
    <row r="13" spans="1:25" ht="13.5">
      <c r="A13" s="24" t="s">
        <v>213</v>
      </c>
      <c r="B13" s="2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0</v>
      </c>
      <c r="C14" s="25">
        <v>18460</v>
      </c>
      <c r="D14" s="26">
        <v>18460</v>
      </c>
      <c r="E14" s="26">
        <v>8335</v>
      </c>
      <c r="F14" s="26">
        <v>18166</v>
      </c>
      <c r="G14" s="26">
        <v>7359</v>
      </c>
      <c r="H14" s="26">
        <v>33860</v>
      </c>
      <c r="I14" s="26">
        <v>26037</v>
      </c>
      <c r="J14" s="26">
        <v>20379</v>
      </c>
      <c r="K14" s="26">
        <v>22561</v>
      </c>
      <c r="L14" s="26">
        <v>68977</v>
      </c>
      <c r="M14" s="26">
        <v>4000</v>
      </c>
      <c r="N14" s="26">
        <v>13566</v>
      </c>
      <c r="O14" s="26">
        <v>0</v>
      </c>
      <c r="P14" s="26">
        <v>17566</v>
      </c>
      <c r="Q14" s="26">
        <v>0</v>
      </c>
      <c r="R14" s="26">
        <v>0</v>
      </c>
      <c r="S14" s="26">
        <v>0</v>
      </c>
      <c r="T14" s="26">
        <v>0</v>
      </c>
      <c r="U14" s="26">
        <v>120403</v>
      </c>
      <c r="V14" s="26">
        <v>18460</v>
      </c>
      <c r="W14" s="26">
        <v>101943</v>
      </c>
      <c r="X14" s="27">
        <v>552.24</v>
      </c>
      <c r="Y14" s="28">
        <v>18460</v>
      </c>
    </row>
    <row r="15" spans="1:25" ht="13.5">
      <c r="A15" s="24" t="s">
        <v>40</v>
      </c>
      <c r="B15" s="2">
        <v>0</v>
      </c>
      <c r="C15" s="25">
        <v>15504000</v>
      </c>
      <c r="D15" s="26">
        <v>15504000</v>
      </c>
      <c r="E15" s="26">
        <v>59041</v>
      </c>
      <c r="F15" s="26">
        <v>2060004</v>
      </c>
      <c r="G15" s="26">
        <v>2144645</v>
      </c>
      <c r="H15" s="26">
        <v>4263690</v>
      </c>
      <c r="I15" s="26">
        <v>0</v>
      </c>
      <c r="J15" s="26">
        <v>15268</v>
      </c>
      <c r="K15" s="26">
        <v>2191431</v>
      </c>
      <c r="L15" s="26">
        <v>2206699</v>
      </c>
      <c r="M15" s="26">
        <v>1001315</v>
      </c>
      <c r="N15" s="26">
        <v>1004742</v>
      </c>
      <c r="O15" s="26">
        <v>0</v>
      </c>
      <c r="P15" s="26">
        <v>2006057</v>
      </c>
      <c r="Q15" s="26">
        <v>0</v>
      </c>
      <c r="R15" s="26">
        <v>0</v>
      </c>
      <c r="S15" s="26">
        <v>0</v>
      </c>
      <c r="T15" s="26">
        <v>0</v>
      </c>
      <c r="U15" s="26">
        <v>8476446</v>
      </c>
      <c r="V15" s="26">
        <v>15504000</v>
      </c>
      <c r="W15" s="26">
        <v>-7027554</v>
      </c>
      <c r="X15" s="27">
        <v>-45.33</v>
      </c>
      <c r="Y15" s="28">
        <v>15504000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4748</v>
      </c>
      <c r="J16" s="26">
        <v>0</v>
      </c>
      <c r="K16" s="26">
        <v>0</v>
      </c>
      <c r="L16" s="26">
        <v>4748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4748</v>
      </c>
      <c r="V16" s="26">
        <v>0</v>
      </c>
      <c r="W16" s="26">
        <v>4748</v>
      </c>
      <c r="X16" s="27">
        <v>0</v>
      </c>
      <c r="Y16" s="28">
        <v>0</v>
      </c>
    </row>
    <row r="17" spans="1:25" ht="13.5">
      <c r="A17" s="24" t="s">
        <v>42</v>
      </c>
      <c r="B17" s="2">
        <v>0</v>
      </c>
      <c r="C17" s="25">
        <v>30467176</v>
      </c>
      <c r="D17" s="26">
        <v>30467176</v>
      </c>
      <c r="E17" s="26">
        <v>735541</v>
      </c>
      <c r="F17" s="26">
        <v>987871</v>
      </c>
      <c r="G17" s="26">
        <v>986367</v>
      </c>
      <c r="H17" s="26">
        <v>2709779</v>
      </c>
      <c r="I17" s="26">
        <v>1011339</v>
      </c>
      <c r="J17" s="26">
        <v>1351494</v>
      </c>
      <c r="K17" s="26">
        <v>1364501</v>
      </c>
      <c r="L17" s="26">
        <v>3727334</v>
      </c>
      <c r="M17" s="26">
        <v>549009</v>
      </c>
      <c r="N17" s="26">
        <v>4529902</v>
      </c>
      <c r="O17" s="26">
        <v>0</v>
      </c>
      <c r="P17" s="26">
        <v>5078911</v>
      </c>
      <c r="Q17" s="26">
        <v>0</v>
      </c>
      <c r="R17" s="26">
        <v>0</v>
      </c>
      <c r="S17" s="26">
        <v>0</v>
      </c>
      <c r="T17" s="26">
        <v>0</v>
      </c>
      <c r="U17" s="26">
        <v>11516024</v>
      </c>
      <c r="V17" s="26">
        <v>30467176</v>
      </c>
      <c r="W17" s="26">
        <v>-18951152</v>
      </c>
      <c r="X17" s="27">
        <v>-62.2</v>
      </c>
      <c r="Y17" s="28">
        <v>30467176</v>
      </c>
    </row>
    <row r="18" spans="1:25" ht="13.5">
      <c r="A18" s="36" t="s">
        <v>43</v>
      </c>
      <c r="B18" s="37">
        <f>SUM(B11:B17)</f>
        <v>0</v>
      </c>
      <c r="C18" s="38">
        <f aca="true" t="shared" si="1" ref="C18:Y18">SUM(C11:C17)</f>
        <v>77997518</v>
      </c>
      <c r="D18" s="39">
        <f t="shared" si="1"/>
        <v>77997518</v>
      </c>
      <c r="E18" s="39">
        <f t="shared" si="1"/>
        <v>3139583</v>
      </c>
      <c r="F18" s="39">
        <f t="shared" si="1"/>
        <v>5399256</v>
      </c>
      <c r="G18" s="39">
        <f t="shared" si="1"/>
        <v>5484335</v>
      </c>
      <c r="H18" s="39">
        <f t="shared" si="1"/>
        <v>14023174</v>
      </c>
      <c r="I18" s="39">
        <f t="shared" si="1"/>
        <v>3600674</v>
      </c>
      <c r="J18" s="39">
        <f t="shared" si="1"/>
        <v>3825380</v>
      </c>
      <c r="K18" s="39">
        <f t="shared" si="1"/>
        <v>6016881</v>
      </c>
      <c r="L18" s="39">
        <f t="shared" si="1"/>
        <v>13442935</v>
      </c>
      <c r="M18" s="39">
        <f t="shared" si="1"/>
        <v>4005911</v>
      </c>
      <c r="N18" s="39">
        <f t="shared" si="1"/>
        <v>7957689</v>
      </c>
      <c r="O18" s="39">
        <f t="shared" si="1"/>
        <v>0</v>
      </c>
      <c r="P18" s="39">
        <f t="shared" si="1"/>
        <v>11963600</v>
      </c>
      <c r="Q18" s="39">
        <f t="shared" si="1"/>
        <v>0</v>
      </c>
      <c r="R18" s="39">
        <f t="shared" si="1"/>
        <v>0</v>
      </c>
      <c r="S18" s="39">
        <f t="shared" si="1"/>
        <v>0</v>
      </c>
      <c r="T18" s="39">
        <f t="shared" si="1"/>
        <v>0</v>
      </c>
      <c r="U18" s="39">
        <f t="shared" si="1"/>
        <v>39429709</v>
      </c>
      <c r="V18" s="39">
        <f t="shared" si="1"/>
        <v>77997518</v>
      </c>
      <c r="W18" s="39">
        <f t="shared" si="1"/>
        <v>-38567809</v>
      </c>
      <c r="X18" s="33">
        <f>+IF(V18&lt;&gt;0,(W18/V18)*100,0)</f>
        <v>-49.44748241860722</v>
      </c>
      <c r="Y18" s="40">
        <f t="shared" si="1"/>
        <v>77997518</v>
      </c>
    </row>
    <row r="19" spans="1:25" ht="13.5">
      <c r="A19" s="36" t="s">
        <v>44</v>
      </c>
      <c r="B19" s="41">
        <f>+B10-B18</f>
        <v>0</v>
      </c>
      <c r="C19" s="42">
        <f aca="true" t="shared" si="2" ref="C19:Y19">+C10-C18</f>
        <v>23811740</v>
      </c>
      <c r="D19" s="43">
        <f t="shared" si="2"/>
        <v>23811740</v>
      </c>
      <c r="E19" s="43">
        <f t="shared" si="2"/>
        <v>11753558</v>
      </c>
      <c r="F19" s="43">
        <f t="shared" si="2"/>
        <v>-620436</v>
      </c>
      <c r="G19" s="43">
        <f t="shared" si="2"/>
        <v>316985</v>
      </c>
      <c r="H19" s="43">
        <f t="shared" si="2"/>
        <v>11450107</v>
      </c>
      <c r="I19" s="43">
        <f t="shared" si="2"/>
        <v>1109993</v>
      </c>
      <c r="J19" s="43">
        <f t="shared" si="2"/>
        <v>1094054</v>
      </c>
      <c r="K19" s="43">
        <f t="shared" si="2"/>
        <v>6598288</v>
      </c>
      <c r="L19" s="43">
        <f t="shared" si="2"/>
        <v>8802335</v>
      </c>
      <c r="M19" s="43">
        <f t="shared" si="2"/>
        <v>-3772083</v>
      </c>
      <c r="N19" s="43">
        <f t="shared" si="2"/>
        <v>-3404460</v>
      </c>
      <c r="O19" s="43">
        <f t="shared" si="2"/>
        <v>0</v>
      </c>
      <c r="P19" s="43">
        <f t="shared" si="2"/>
        <v>-7176543</v>
      </c>
      <c r="Q19" s="43">
        <f t="shared" si="2"/>
        <v>0</v>
      </c>
      <c r="R19" s="43">
        <f t="shared" si="2"/>
        <v>0</v>
      </c>
      <c r="S19" s="43">
        <f t="shared" si="2"/>
        <v>0</v>
      </c>
      <c r="T19" s="43">
        <f t="shared" si="2"/>
        <v>0</v>
      </c>
      <c r="U19" s="43">
        <f t="shared" si="2"/>
        <v>13075899</v>
      </c>
      <c r="V19" s="43">
        <f>IF(D10=D18,0,V10-V18)</f>
        <v>23811740</v>
      </c>
      <c r="W19" s="43">
        <f t="shared" si="2"/>
        <v>-10735841</v>
      </c>
      <c r="X19" s="44">
        <f>+IF(V19&lt;&gt;0,(W19/V19)*100,0)</f>
        <v>-45.08633556388572</v>
      </c>
      <c r="Y19" s="45">
        <f t="shared" si="2"/>
        <v>23811740</v>
      </c>
    </row>
    <row r="20" spans="1:25" ht="13.5">
      <c r="A20" s="24" t="s">
        <v>45</v>
      </c>
      <c r="B20" s="2">
        <v>0</v>
      </c>
      <c r="C20" s="25">
        <v>12257000</v>
      </c>
      <c r="D20" s="26">
        <v>12257000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12257000</v>
      </c>
      <c r="W20" s="26">
        <v>-12257000</v>
      </c>
      <c r="X20" s="27">
        <v>-100</v>
      </c>
      <c r="Y20" s="28">
        <v>12257000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0</v>
      </c>
      <c r="C22" s="53">
        <f aca="true" t="shared" si="3" ref="C22:Y22">SUM(C19:C21)</f>
        <v>36068740</v>
      </c>
      <c r="D22" s="54">
        <f t="shared" si="3"/>
        <v>36068740</v>
      </c>
      <c r="E22" s="54">
        <f t="shared" si="3"/>
        <v>11753558</v>
      </c>
      <c r="F22" s="54">
        <f t="shared" si="3"/>
        <v>-620436</v>
      </c>
      <c r="G22" s="54">
        <f t="shared" si="3"/>
        <v>316985</v>
      </c>
      <c r="H22" s="54">
        <f t="shared" si="3"/>
        <v>11450107</v>
      </c>
      <c r="I22" s="54">
        <f t="shared" si="3"/>
        <v>1109993</v>
      </c>
      <c r="J22" s="54">
        <f t="shared" si="3"/>
        <v>1094054</v>
      </c>
      <c r="K22" s="54">
        <f t="shared" si="3"/>
        <v>6598288</v>
      </c>
      <c r="L22" s="54">
        <f t="shared" si="3"/>
        <v>8802335</v>
      </c>
      <c r="M22" s="54">
        <f t="shared" si="3"/>
        <v>-3772083</v>
      </c>
      <c r="N22" s="54">
        <f t="shared" si="3"/>
        <v>-3404460</v>
      </c>
      <c r="O22" s="54">
        <f t="shared" si="3"/>
        <v>0</v>
      </c>
      <c r="P22" s="54">
        <f t="shared" si="3"/>
        <v>-7176543</v>
      </c>
      <c r="Q22" s="54">
        <f t="shared" si="3"/>
        <v>0</v>
      </c>
      <c r="R22" s="54">
        <f t="shared" si="3"/>
        <v>0</v>
      </c>
      <c r="S22" s="54">
        <f t="shared" si="3"/>
        <v>0</v>
      </c>
      <c r="T22" s="54">
        <f t="shared" si="3"/>
        <v>0</v>
      </c>
      <c r="U22" s="54">
        <f t="shared" si="3"/>
        <v>13075899</v>
      </c>
      <c r="V22" s="54">
        <f t="shared" si="3"/>
        <v>36068740</v>
      </c>
      <c r="W22" s="54">
        <f t="shared" si="3"/>
        <v>-22992841</v>
      </c>
      <c r="X22" s="55">
        <f>+IF(V22&lt;&gt;0,(W22/V22)*100,0)</f>
        <v>-63.74728088644073</v>
      </c>
      <c r="Y22" s="56">
        <f t="shared" si="3"/>
        <v>36068740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0</v>
      </c>
      <c r="C24" s="42">
        <f aca="true" t="shared" si="4" ref="C24:Y24">SUM(C22:C23)</f>
        <v>36068740</v>
      </c>
      <c r="D24" s="43">
        <f t="shared" si="4"/>
        <v>36068740</v>
      </c>
      <c r="E24" s="43">
        <f t="shared" si="4"/>
        <v>11753558</v>
      </c>
      <c r="F24" s="43">
        <f t="shared" si="4"/>
        <v>-620436</v>
      </c>
      <c r="G24" s="43">
        <f t="shared" si="4"/>
        <v>316985</v>
      </c>
      <c r="H24" s="43">
        <f t="shared" si="4"/>
        <v>11450107</v>
      </c>
      <c r="I24" s="43">
        <f t="shared" si="4"/>
        <v>1109993</v>
      </c>
      <c r="J24" s="43">
        <f t="shared" si="4"/>
        <v>1094054</v>
      </c>
      <c r="K24" s="43">
        <f t="shared" si="4"/>
        <v>6598288</v>
      </c>
      <c r="L24" s="43">
        <f t="shared" si="4"/>
        <v>8802335</v>
      </c>
      <c r="M24" s="43">
        <f t="shared" si="4"/>
        <v>-3772083</v>
      </c>
      <c r="N24" s="43">
        <f t="shared" si="4"/>
        <v>-3404460</v>
      </c>
      <c r="O24" s="43">
        <f t="shared" si="4"/>
        <v>0</v>
      </c>
      <c r="P24" s="43">
        <f t="shared" si="4"/>
        <v>-7176543</v>
      </c>
      <c r="Q24" s="43">
        <f t="shared" si="4"/>
        <v>0</v>
      </c>
      <c r="R24" s="43">
        <f t="shared" si="4"/>
        <v>0</v>
      </c>
      <c r="S24" s="43">
        <f t="shared" si="4"/>
        <v>0</v>
      </c>
      <c r="T24" s="43">
        <f t="shared" si="4"/>
        <v>0</v>
      </c>
      <c r="U24" s="43">
        <f t="shared" si="4"/>
        <v>13075899</v>
      </c>
      <c r="V24" s="43">
        <f t="shared" si="4"/>
        <v>36068740</v>
      </c>
      <c r="W24" s="43">
        <f t="shared" si="4"/>
        <v>-22992841</v>
      </c>
      <c r="X24" s="44">
        <f>+IF(V24&lt;&gt;0,(W24/V24)*100,0)</f>
        <v>-63.74728088644073</v>
      </c>
      <c r="Y24" s="45">
        <f t="shared" si="4"/>
        <v>36068740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425000</v>
      </c>
      <c r="D27" s="66">
        <v>425000</v>
      </c>
      <c r="E27" s="66">
        <v>0</v>
      </c>
      <c r="F27" s="66">
        <v>1488168</v>
      </c>
      <c r="G27" s="66">
        <v>844404</v>
      </c>
      <c r="H27" s="66">
        <v>2332572</v>
      </c>
      <c r="I27" s="66">
        <v>517635</v>
      </c>
      <c r="J27" s="66">
        <v>15600</v>
      </c>
      <c r="K27" s="66">
        <v>363882</v>
      </c>
      <c r="L27" s="66">
        <v>897117</v>
      </c>
      <c r="M27" s="66">
        <v>37450</v>
      </c>
      <c r="N27" s="66">
        <v>0</v>
      </c>
      <c r="O27" s="66">
        <v>0</v>
      </c>
      <c r="P27" s="66">
        <v>37450</v>
      </c>
      <c r="Q27" s="66">
        <v>0</v>
      </c>
      <c r="R27" s="66">
        <v>0</v>
      </c>
      <c r="S27" s="66">
        <v>0</v>
      </c>
      <c r="T27" s="66">
        <v>0</v>
      </c>
      <c r="U27" s="66">
        <v>3267139</v>
      </c>
      <c r="V27" s="66">
        <v>425000</v>
      </c>
      <c r="W27" s="66">
        <v>2842139</v>
      </c>
      <c r="X27" s="67">
        <v>668.74</v>
      </c>
      <c r="Y27" s="68">
        <v>425000</v>
      </c>
    </row>
    <row r="28" spans="1:25" ht="13.5">
      <c r="A28" s="69" t="s">
        <v>45</v>
      </c>
      <c r="B28" s="2">
        <v>0</v>
      </c>
      <c r="C28" s="25">
        <v>0</v>
      </c>
      <c r="D28" s="26">
        <v>0</v>
      </c>
      <c r="E28" s="26">
        <v>0</v>
      </c>
      <c r="F28" s="26">
        <v>1461923</v>
      </c>
      <c r="G28" s="26">
        <v>0</v>
      </c>
      <c r="H28" s="26">
        <v>1461923</v>
      </c>
      <c r="I28" s="26">
        <v>484610</v>
      </c>
      <c r="J28" s="26">
        <v>0</v>
      </c>
      <c r="K28" s="26">
        <v>362435</v>
      </c>
      <c r="L28" s="26">
        <v>847045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2308968</v>
      </c>
      <c r="V28" s="26">
        <v>0</v>
      </c>
      <c r="W28" s="26">
        <v>2308968</v>
      </c>
      <c r="X28" s="27">
        <v>0</v>
      </c>
      <c r="Y28" s="28">
        <v>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425000</v>
      </c>
      <c r="D31" s="26">
        <v>425000</v>
      </c>
      <c r="E31" s="26">
        <v>0</v>
      </c>
      <c r="F31" s="26">
        <v>26245</v>
      </c>
      <c r="G31" s="26">
        <v>0</v>
      </c>
      <c r="H31" s="26">
        <v>26245</v>
      </c>
      <c r="I31" s="26">
        <v>33025</v>
      </c>
      <c r="J31" s="26">
        <v>15600</v>
      </c>
      <c r="K31" s="26">
        <v>1447</v>
      </c>
      <c r="L31" s="26">
        <v>50072</v>
      </c>
      <c r="M31" s="26">
        <v>37450</v>
      </c>
      <c r="N31" s="26">
        <v>0</v>
      </c>
      <c r="O31" s="26">
        <v>0</v>
      </c>
      <c r="P31" s="26">
        <v>37450</v>
      </c>
      <c r="Q31" s="26">
        <v>0</v>
      </c>
      <c r="R31" s="26">
        <v>0</v>
      </c>
      <c r="S31" s="26">
        <v>0</v>
      </c>
      <c r="T31" s="26">
        <v>0</v>
      </c>
      <c r="U31" s="26">
        <v>113767</v>
      </c>
      <c r="V31" s="26">
        <v>425000</v>
      </c>
      <c r="W31" s="26">
        <v>-311233</v>
      </c>
      <c r="X31" s="27">
        <v>-73.23</v>
      </c>
      <c r="Y31" s="28">
        <v>425000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425000</v>
      </c>
      <c r="D32" s="66">
        <f t="shared" si="5"/>
        <v>425000</v>
      </c>
      <c r="E32" s="66">
        <f t="shared" si="5"/>
        <v>0</v>
      </c>
      <c r="F32" s="66">
        <f t="shared" si="5"/>
        <v>1488168</v>
      </c>
      <c r="G32" s="66">
        <f t="shared" si="5"/>
        <v>0</v>
      </c>
      <c r="H32" s="66">
        <f t="shared" si="5"/>
        <v>1488168</v>
      </c>
      <c r="I32" s="66">
        <f t="shared" si="5"/>
        <v>517635</v>
      </c>
      <c r="J32" s="66">
        <f t="shared" si="5"/>
        <v>15600</v>
      </c>
      <c r="K32" s="66">
        <f t="shared" si="5"/>
        <v>363882</v>
      </c>
      <c r="L32" s="66">
        <f t="shared" si="5"/>
        <v>897117</v>
      </c>
      <c r="M32" s="66">
        <f t="shared" si="5"/>
        <v>37450</v>
      </c>
      <c r="N32" s="66">
        <f t="shared" si="5"/>
        <v>0</v>
      </c>
      <c r="O32" s="66">
        <f t="shared" si="5"/>
        <v>0</v>
      </c>
      <c r="P32" s="66">
        <f t="shared" si="5"/>
        <v>37450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0</v>
      </c>
      <c r="U32" s="66">
        <f t="shared" si="5"/>
        <v>2422735</v>
      </c>
      <c r="V32" s="66">
        <f t="shared" si="5"/>
        <v>425000</v>
      </c>
      <c r="W32" s="66">
        <f t="shared" si="5"/>
        <v>1997735</v>
      </c>
      <c r="X32" s="67">
        <f>+IF(V32&lt;&gt;0,(W32/V32)*100,0)</f>
        <v>470.055294117647</v>
      </c>
      <c r="Y32" s="68">
        <f t="shared" si="5"/>
        <v>425000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0</v>
      </c>
      <c r="C35" s="25">
        <v>69646000</v>
      </c>
      <c r="D35" s="26">
        <v>69646000</v>
      </c>
      <c r="E35" s="26">
        <v>48328070</v>
      </c>
      <c r="F35" s="26">
        <v>3519523</v>
      </c>
      <c r="G35" s="26">
        <v>611666</v>
      </c>
      <c r="H35" s="26">
        <v>52459259</v>
      </c>
      <c r="I35" s="26">
        <v>1195676</v>
      </c>
      <c r="J35" s="26">
        <v>0</v>
      </c>
      <c r="K35" s="26">
        <v>5438861</v>
      </c>
      <c r="L35" s="26">
        <v>6634537</v>
      </c>
      <c r="M35" s="26">
        <v>1465911</v>
      </c>
      <c r="N35" s="26">
        <v>-1812490</v>
      </c>
      <c r="O35" s="26">
        <v>0</v>
      </c>
      <c r="P35" s="26">
        <v>-346579</v>
      </c>
      <c r="Q35" s="26">
        <v>0</v>
      </c>
      <c r="R35" s="26">
        <v>0</v>
      </c>
      <c r="S35" s="26">
        <v>0</v>
      </c>
      <c r="T35" s="26">
        <v>0</v>
      </c>
      <c r="U35" s="26">
        <v>58747217</v>
      </c>
      <c r="V35" s="26">
        <v>69646000</v>
      </c>
      <c r="W35" s="26">
        <v>-10898783</v>
      </c>
      <c r="X35" s="27">
        <v>-15.65</v>
      </c>
      <c r="Y35" s="28">
        <v>69646000</v>
      </c>
    </row>
    <row r="36" spans="1:25" ht="13.5">
      <c r="A36" s="24" t="s">
        <v>56</v>
      </c>
      <c r="B36" s="2">
        <v>0</v>
      </c>
      <c r="C36" s="25">
        <v>475000</v>
      </c>
      <c r="D36" s="26">
        <v>475000</v>
      </c>
      <c r="E36" s="26">
        <v>65354306</v>
      </c>
      <c r="F36" s="26">
        <v>1462064</v>
      </c>
      <c r="G36" s="26">
        <v>844403</v>
      </c>
      <c r="H36" s="26">
        <v>67660773</v>
      </c>
      <c r="I36" s="26">
        <v>487768</v>
      </c>
      <c r="J36" s="26">
        <v>0</v>
      </c>
      <c r="K36" s="26">
        <v>3887926</v>
      </c>
      <c r="L36" s="26">
        <v>4375694</v>
      </c>
      <c r="M36" s="26">
        <v>37450</v>
      </c>
      <c r="N36" s="26">
        <v>0</v>
      </c>
      <c r="O36" s="26">
        <v>0</v>
      </c>
      <c r="P36" s="26">
        <v>37450</v>
      </c>
      <c r="Q36" s="26">
        <v>0</v>
      </c>
      <c r="R36" s="26">
        <v>0</v>
      </c>
      <c r="S36" s="26">
        <v>0</v>
      </c>
      <c r="T36" s="26">
        <v>0</v>
      </c>
      <c r="U36" s="26">
        <v>72073917</v>
      </c>
      <c r="V36" s="26">
        <v>475000</v>
      </c>
      <c r="W36" s="26">
        <v>71598917</v>
      </c>
      <c r="X36" s="27">
        <v>15073.46</v>
      </c>
      <c r="Y36" s="28">
        <v>475000</v>
      </c>
    </row>
    <row r="37" spans="1:25" ht="13.5">
      <c r="A37" s="24" t="s">
        <v>57</v>
      </c>
      <c r="B37" s="2">
        <v>0</v>
      </c>
      <c r="C37" s="25">
        <v>13242000</v>
      </c>
      <c r="D37" s="26">
        <v>13242000</v>
      </c>
      <c r="E37" s="26">
        <v>36973398</v>
      </c>
      <c r="F37" s="26">
        <v>4132579</v>
      </c>
      <c r="G37" s="26">
        <v>1085380</v>
      </c>
      <c r="H37" s="26">
        <v>42191357</v>
      </c>
      <c r="I37" s="26">
        <v>429441</v>
      </c>
      <c r="J37" s="26">
        <v>0</v>
      </c>
      <c r="K37" s="26">
        <v>-2294212</v>
      </c>
      <c r="L37" s="26">
        <v>-1864771</v>
      </c>
      <c r="M37" s="26">
        <v>5314807</v>
      </c>
      <c r="N37" s="26">
        <v>-1772900</v>
      </c>
      <c r="O37" s="26">
        <v>0</v>
      </c>
      <c r="P37" s="26">
        <v>3541907</v>
      </c>
      <c r="Q37" s="26">
        <v>0</v>
      </c>
      <c r="R37" s="26">
        <v>0</v>
      </c>
      <c r="S37" s="26">
        <v>0</v>
      </c>
      <c r="T37" s="26">
        <v>0</v>
      </c>
      <c r="U37" s="26">
        <v>43868493</v>
      </c>
      <c r="V37" s="26">
        <v>13242000</v>
      </c>
      <c r="W37" s="26">
        <v>30626493</v>
      </c>
      <c r="X37" s="27">
        <v>231.28</v>
      </c>
      <c r="Y37" s="28">
        <v>13242000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178127</v>
      </c>
      <c r="F38" s="26">
        <v>-32837</v>
      </c>
      <c r="G38" s="26">
        <v>0</v>
      </c>
      <c r="H38" s="26">
        <v>145290</v>
      </c>
      <c r="I38" s="26">
        <v>-16950</v>
      </c>
      <c r="J38" s="26">
        <v>0</v>
      </c>
      <c r="K38" s="26">
        <v>-8620</v>
      </c>
      <c r="L38" s="26">
        <v>-25570</v>
      </c>
      <c r="M38" s="26">
        <v>0</v>
      </c>
      <c r="N38" s="26">
        <v>-17426</v>
      </c>
      <c r="O38" s="26">
        <v>0</v>
      </c>
      <c r="P38" s="26">
        <v>-17426</v>
      </c>
      <c r="Q38" s="26">
        <v>0</v>
      </c>
      <c r="R38" s="26">
        <v>0</v>
      </c>
      <c r="S38" s="26">
        <v>0</v>
      </c>
      <c r="T38" s="26">
        <v>0</v>
      </c>
      <c r="U38" s="26">
        <v>102294</v>
      </c>
      <c r="V38" s="26">
        <v>0</v>
      </c>
      <c r="W38" s="26">
        <v>102294</v>
      </c>
      <c r="X38" s="27">
        <v>0</v>
      </c>
      <c r="Y38" s="28">
        <v>0</v>
      </c>
    </row>
    <row r="39" spans="1:25" ht="13.5">
      <c r="A39" s="24" t="s">
        <v>59</v>
      </c>
      <c r="B39" s="2">
        <v>0</v>
      </c>
      <c r="C39" s="25">
        <v>56879000</v>
      </c>
      <c r="D39" s="26">
        <v>56879000</v>
      </c>
      <c r="E39" s="26">
        <v>76530851</v>
      </c>
      <c r="F39" s="26">
        <v>881845</v>
      </c>
      <c r="G39" s="26">
        <v>370689</v>
      </c>
      <c r="H39" s="26">
        <v>77783385</v>
      </c>
      <c r="I39" s="26">
        <v>1270953</v>
      </c>
      <c r="J39" s="26">
        <v>0</v>
      </c>
      <c r="K39" s="26">
        <v>11629619</v>
      </c>
      <c r="L39" s="26">
        <v>12900572</v>
      </c>
      <c r="M39" s="26">
        <v>-3811446</v>
      </c>
      <c r="N39" s="26">
        <v>-22164</v>
      </c>
      <c r="O39" s="26">
        <v>0</v>
      </c>
      <c r="P39" s="26">
        <v>-3833610</v>
      </c>
      <c r="Q39" s="26">
        <v>0</v>
      </c>
      <c r="R39" s="26">
        <v>0</v>
      </c>
      <c r="S39" s="26">
        <v>0</v>
      </c>
      <c r="T39" s="26">
        <v>0</v>
      </c>
      <c r="U39" s="26">
        <v>86850347</v>
      </c>
      <c r="V39" s="26">
        <v>56879000</v>
      </c>
      <c r="W39" s="26">
        <v>29971347</v>
      </c>
      <c r="X39" s="27">
        <v>52.69</v>
      </c>
      <c r="Y39" s="28">
        <v>56879000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17263292</v>
      </c>
      <c r="C42" s="25">
        <v>6156000</v>
      </c>
      <c r="D42" s="26">
        <v>6156000</v>
      </c>
      <c r="E42" s="26">
        <v>6107591</v>
      </c>
      <c r="F42" s="26">
        <v>6312525</v>
      </c>
      <c r="G42" s="26">
        <v>-1884310</v>
      </c>
      <c r="H42" s="26">
        <v>10535806</v>
      </c>
      <c r="I42" s="26">
        <v>-87546</v>
      </c>
      <c r="J42" s="26">
        <v>5185178</v>
      </c>
      <c r="K42" s="26">
        <v>2925566</v>
      </c>
      <c r="L42" s="26">
        <v>8023198</v>
      </c>
      <c r="M42" s="26">
        <v>-497896</v>
      </c>
      <c r="N42" s="26">
        <v>-3234821</v>
      </c>
      <c r="O42" s="26">
        <v>0</v>
      </c>
      <c r="P42" s="26">
        <v>-3732717</v>
      </c>
      <c r="Q42" s="26">
        <v>0</v>
      </c>
      <c r="R42" s="26">
        <v>0</v>
      </c>
      <c r="S42" s="26">
        <v>0</v>
      </c>
      <c r="T42" s="26">
        <v>0</v>
      </c>
      <c r="U42" s="26">
        <v>14826287</v>
      </c>
      <c r="V42" s="26">
        <v>6156000</v>
      </c>
      <c r="W42" s="26">
        <v>8670287</v>
      </c>
      <c r="X42" s="27">
        <v>140.84</v>
      </c>
      <c r="Y42" s="28">
        <v>6156000</v>
      </c>
    </row>
    <row r="43" spans="1:25" ht="13.5">
      <c r="A43" s="24" t="s">
        <v>62</v>
      </c>
      <c r="B43" s="2">
        <v>-21683561</v>
      </c>
      <c r="C43" s="25">
        <v>-6912000</v>
      </c>
      <c r="D43" s="26">
        <v>-6912000</v>
      </c>
      <c r="E43" s="26">
        <v>-50000</v>
      </c>
      <c r="F43" s="26">
        <v>-7875576</v>
      </c>
      <c r="G43" s="26">
        <v>-844404</v>
      </c>
      <c r="H43" s="26">
        <v>-8769980</v>
      </c>
      <c r="I43" s="26">
        <v>-484610</v>
      </c>
      <c r="J43" s="26">
        <v>-3982774</v>
      </c>
      <c r="K43" s="26">
        <v>-2188537</v>
      </c>
      <c r="L43" s="26">
        <v>-6655921</v>
      </c>
      <c r="M43" s="26">
        <v>1788653</v>
      </c>
      <c r="N43" s="26">
        <v>0</v>
      </c>
      <c r="O43" s="26">
        <v>0</v>
      </c>
      <c r="P43" s="26">
        <v>1788653</v>
      </c>
      <c r="Q43" s="26">
        <v>0</v>
      </c>
      <c r="R43" s="26">
        <v>0</v>
      </c>
      <c r="S43" s="26">
        <v>0</v>
      </c>
      <c r="T43" s="26">
        <v>0</v>
      </c>
      <c r="U43" s="26">
        <v>-13637248</v>
      </c>
      <c r="V43" s="26">
        <v>-6912000</v>
      </c>
      <c r="W43" s="26">
        <v>-6725248</v>
      </c>
      <c r="X43" s="27">
        <v>97.3</v>
      </c>
      <c r="Y43" s="28">
        <v>-6912000</v>
      </c>
    </row>
    <row r="44" spans="1:25" ht="13.5">
      <c r="A44" s="24" t="s">
        <v>63</v>
      </c>
      <c r="B44" s="2">
        <v>-3035</v>
      </c>
      <c r="C44" s="25">
        <v>132000</v>
      </c>
      <c r="D44" s="26">
        <v>132000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132000</v>
      </c>
      <c r="W44" s="26">
        <v>-132000</v>
      </c>
      <c r="X44" s="27">
        <v>-100</v>
      </c>
      <c r="Y44" s="28">
        <v>132000</v>
      </c>
    </row>
    <row r="45" spans="1:25" ht="13.5">
      <c r="A45" s="36" t="s">
        <v>64</v>
      </c>
      <c r="B45" s="3">
        <v>-3814445</v>
      </c>
      <c r="C45" s="65">
        <v>-3808445</v>
      </c>
      <c r="D45" s="66">
        <v>-3808445</v>
      </c>
      <c r="E45" s="66">
        <v>2243146</v>
      </c>
      <c r="F45" s="66">
        <v>680095</v>
      </c>
      <c r="G45" s="66">
        <v>-2048619</v>
      </c>
      <c r="H45" s="66">
        <v>-2048619</v>
      </c>
      <c r="I45" s="66">
        <v>-2620775</v>
      </c>
      <c r="J45" s="66">
        <v>-1418371</v>
      </c>
      <c r="K45" s="66">
        <v>-681342</v>
      </c>
      <c r="L45" s="66">
        <v>-681342</v>
      </c>
      <c r="M45" s="66">
        <v>609415</v>
      </c>
      <c r="N45" s="66">
        <v>-2625406</v>
      </c>
      <c r="O45" s="66">
        <v>-2625406</v>
      </c>
      <c r="P45" s="66">
        <v>-2625406</v>
      </c>
      <c r="Q45" s="66">
        <v>-2625406</v>
      </c>
      <c r="R45" s="66">
        <v>-2625406</v>
      </c>
      <c r="S45" s="66">
        <v>-2625406</v>
      </c>
      <c r="T45" s="66">
        <v>-2625406</v>
      </c>
      <c r="U45" s="66">
        <v>-2625406</v>
      </c>
      <c r="V45" s="66">
        <v>-3808445</v>
      </c>
      <c r="W45" s="66">
        <v>1183039</v>
      </c>
      <c r="X45" s="67">
        <v>-31.06</v>
      </c>
      <c r="Y45" s="68">
        <v>-3808445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0</v>
      </c>
      <c r="C49" s="95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37941926</v>
      </c>
      <c r="E5" s="66">
        <f t="shared" si="0"/>
        <v>37941926</v>
      </c>
      <c r="F5" s="66">
        <f t="shared" si="0"/>
        <v>11379475</v>
      </c>
      <c r="G5" s="66">
        <f t="shared" si="0"/>
        <v>1080942</v>
      </c>
      <c r="H5" s="66">
        <f t="shared" si="0"/>
        <v>2414554</v>
      </c>
      <c r="I5" s="66">
        <f t="shared" si="0"/>
        <v>14874971</v>
      </c>
      <c r="J5" s="66">
        <f t="shared" si="0"/>
        <v>1047434</v>
      </c>
      <c r="K5" s="66">
        <f t="shared" si="0"/>
        <v>1196392</v>
      </c>
      <c r="L5" s="66">
        <f t="shared" si="0"/>
        <v>9268966</v>
      </c>
      <c r="M5" s="66">
        <f t="shared" si="0"/>
        <v>11512792</v>
      </c>
      <c r="N5" s="66">
        <f t="shared" si="0"/>
        <v>14876</v>
      </c>
      <c r="O5" s="66">
        <f t="shared" si="0"/>
        <v>1070645</v>
      </c>
      <c r="P5" s="66">
        <f t="shared" si="0"/>
        <v>0</v>
      </c>
      <c r="Q5" s="66">
        <f t="shared" si="0"/>
        <v>1085521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27473284</v>
      </c>
      <c r="W5" s="66">
        <f t="shared" si="0"/>
        <v>37941926</v>
      </c>
      <c r="X5" s="66">
        <f t="shared" si="0"/>
        <v>-10468642</v>
      </c>
      <c r="Y5" s="103">
        <f>+IF(W5&lt;&gt;0,+(X5/W5)*100,0)</f>
        <v>-27.591224546692754</v>
      </c>
      <c r="Z5" s="119">
        <f>SUM(Z6:Z8)</f>
        <v>37941926</v>
      </c>
    </row>
    <row r="6" spans="1:26" ht="13.5">
      <c r="A6" s="104" t="s">
        <v>74</v>
      </c>
      <c r="B6" s="102"/>
      <c r="C6" s="121"/>
      <c r="D6" s="122">
        <v>784000</v>
      </c>
      <c r="E6" s="26">
        <v>784000</v>
      </c>
      <c r="F6" s="26">
        <v>426876</v>
      </c>
      <c r="G6" s="26"/>
      <c r="H6" s="26"/>
      <c r="I6" s="26">
        <v>426876</v>
      </c>
      <c r="J6" s="26"/>
      <c r="K6" s="26"/>
      <c r="L6" s="26">
        <v>341501</v>
      </c>
      <c r="M6" s="26">
        <v>341501</v>
      </c>
      <c r="N6" s="26"/>
      <c r="O6" s="26"/>
      <c r="P6" s="26"/>
      <c r="Q6" s="26"/>
      <c r="R6" s="26"/>
      <c r="S6" s="26"/>
      <c r="T6" s="26"/>
      <c r="U6" s="26"/>
      <c r="V6" s="26">
        <v>768377</v>
      </c>
      <c r="W6" s="26">
        <v>784000</v>
      </c>
      <c r="X6" s="26">
        <v>-15623</v>
      </c>
      <c r="Y6" s="106">
        <v>-1.99</v>
      </c>
      <c r="Z6" s="121">
        <v>784000</v>
      </c>
    </row>
    <row r="7" spans="1:26" ht="13.5">
      <c r="A7" s="104" t="s">
        <v>75</v>
      </c>
      <c r="B7" s="102"/>
      <c r="C7" s="123"/>
      <c r="D7" s="124">
        <v>37134426</v>
      </c>
      <c r="E7" s="125">
        <v>37134426</v>
      </c>
      <c r="F7" s="125">
        <v>10881617</v>
      </c>
      <c r="G7" s="125">
        <v>1078631</v>
      </c>
      <c r="H7" s="125">
        <v>2414554</v>
      </c>
      <c r="I7" s="125">
        <v>14374802</v>
      </c>
      <c r="J7" s="125">
        <v>1047434</v>
      </c>
      <c r="K7" s="125">
        <v>1196392</v>
      </c>
      <c r="L7" s="125">
        <v>8927465</v>
      </c>
      <c r="M7" s="125">
        <v>11171291</v>
      </c>
      <c r="N7" s="125">
        <v>14876</v>
      </c>
      <c r="O7" s="125">
        <v>1070645</v>
      </c>
      <c r="P7" s="125"/>
      <c r="Q7" s="125">
        <v>1085521</v>
      </c>
      <c r="R7" s="125"/>
      <c r="S7" s="125"/>
      <c r="T7" s="125"/>
      <c r="U7" s="125"/>
      <c r="V7" s="125">
        <v>26631614</v>
      </c>
      <c r="W7" s="125">
        <v>37134426</v>
      </c>
      <c r="X7" s="125">
        <v>-10502812</v>
      </c>
      <c r="Y7" s="107">
        <v>-28.28</v>
      </c>
      <c r="Z7" s="123">
        <v>37134426</v>
      </c>
    </row>
    <row r="8" spans="1:26" ht="13.5">
      <c r="A8" s="104" t="s">
        <v>76</v>
      </c>
      <c r="B8" s="102"/>
      <c r="C8" s="121"/>
      <c r="D8" s="122">
        <v>23500</v>
      </c>
      <c r="E8" s="26">
        <v>23500</v>
      </c>
      <c r="F8" s="26">
        <v>70982</v>
      </c>
      <c r="G8" s="26">
        <v>2311</v>
      </c>
      <c r="H8" s="26"/>
      <c r="I8" s="26">
        <v>73293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>
        <v>73293</v>
      </c>
      <c r="W8" s="26">
        <v>23500</v>
      </c>
      <c r="X8" s="26">
        <v>49793</v>
      </c>
      <c r="Y8" s="106">
        <v>211.89</v>
      </c>
      <c r="Z8" s="121">
        <v>23500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24340200</v>
      </c>
      <c r="E9" s="66">
        <f t="shared" si="1"/>
        <v>24340200</v>
      </c>
      <c r="F9" s="66">
        <f t="shared" si="1"/>
        <v>26269</v>
      </c>
      <c r="G9" s="66">
        <f t="shared" si="1"/>
        <v>37796</v>
      </c>
      <c r="H9" s="66">
        <f t="shared" si="1"/>
        <v>145185</v>
      </c>
      <c r="I9" s="66">
        <f t="shared" si="1"/>
        <v>209250</v>
      </c>
      <c r="J9" s="66">
        <f t="shared" si="1"/>
        <v>247431</v>
      </c>
      <c r="K9" s="66">
        <f t="shared" si="1"/>
        <v>27638</v>
      </c>
      <c r="L9" s="66">
        <f t="shared" si="1"/>
        <v>23202</v>
      </c>
      <c r="M9" s="66">
        <f t="shared" si="1"/>
        <v>298271</v>
      </c>
      <c r="N9" s="66">
        <f t="shared" si="1"/>
        <v>0</v>
      </c>
      <c r="O9" s="66">
        <f t="shared" si="1"/>
        <v>39995</v>
      </c>
      <c r="P9" s="66">
        <f t="shared" si="1"/>
        <v>0</v>
      </c>
      <c r="Q9" s="66">
        <f t="shared" si="1"/>
        <v>39995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547516</v>
      </c>
      <c r="W9" s="66">
        <f t="shared" si="1"/>
        <v>24340200</v>
      </c>
      <c r="X9" s="66">
        <f t="shared" si="1"/>
        <v>-23792684</v>
      </c>
      <c r="Y9" s="103">
        <f>+IF(W9&lt;&gt;0,+(X9/W9)*100,0)</f>
        <v>-97.75056901751013</v>
      </c>
      <c r="Z9" s="119">
        <f>SUM(Z10:Z14)</f>
        <v>24340200</v>
      </c>
    </row>
    <row r="10" spans="1:26" ht="13.5">
      <c r="A10" s="104" t="s">
        <v>78</v>
      </c>
      <c r="B10" s="102"/>
      <c r="C10" s="121"/>
      <c r="D10" s="122">
        <v>24174700</v>
      </c>
      <c r="E10" s="26">
        <v>24174700</v>
      </c>
      <c r="F10" s="26">
        <v>26269</v>
      </c>
      <c r="G10" s="26">
        <v>31403</v>
      </c>
      <c r="H10" s="26">
        <v>5442</v>
      </c>
      <c r="I10" s="26">
        <v>63114</v>
      </c>
      <c r="J10" s="26">
        <v>29040</v>
      </c>
      <c r="K10" s="26">
        <v>21797</v>
      </c>
      <c r="L10" s="26">
        <v>20350</v>
      </c>
      <c r="M10" s="26">
        <v>71187</v>
      </c>
      <c r="N10" s="26"/>
      <c r="O10" s="26">
        <v>38382</v>
      </c>
      <c r="P10" s="26"/>
      <c r="Q10" s="26">
        <v>38382</v>
      </c>
      <c r="R10" s="26"/>
      <c r="S10" s="26"/>
      <c r="T10" s="26"/>
      <c r="U10" s="26"/>
      <c r="V10" s="26">
        <v>172683</v>
      </c>
      <c r="W10" s="26">
        <v>24174700</v>
      </c>
      <c r="X10" s="26">
        <v>-24002017</v>
      </c>
      <c r="Y10" s="106">
        <v>-99.29</v>
      </c>
      <c r="Z10" s="121">
        <v>24174700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>
        <v>139743</v>
      </c>
      <c r="I12" s="26">
        <v>139743</v>
      </c>
      <c r="J12" s="26">
        <v>215355</v>
      </c>
      <c r="K12" s="26"/>
      <c r="L12" s="26"/>
      <c r="M12" s="26">
        <v>215355</v>
      </c>
      <c r="N12" s="26"/>
      <c r="O12" s="26"/>
      <c r="P12" s="26"/>
      <c r="Q12" s="26"/>
      <c r="R12" s="26"/>
      <c r="S12" s="26"/>
      <c r="T12" s="26"/>
      <c r="U12" s="26"/>
      <c r="V12" s="26">
        <v>355098</v>
      </c>
      <c r="W12" s="26"/>
      <c r="X12" s="26">
        <v>355098</v>
      </c>
      <c r="Y12" s="106">
        <v>0</v>
      </c>
      <c r="Z12" s="121"/>
    </row>
    <row r="13" spans="1:26" ht="13.5">
      <c r="A13" s="104" t="s">
        <v>81</v>
      </c>
      <c r="B13" s="102"/>
      <c r="C13" s="121"/>
      <c r="D13" s="122">
        <v>165500</v>
      </c>
      <c r="E13" s="26">
        <v>165500</v>
      </c>
      <c r="F13" s="26"/>
      <c r="G13" s="26">
        <v>6393</v>
      </c>
      <c r="H13" s="26"/>
      <c r="I13" s="26">
        <v>6393</v>
      </c>
      <c r="J13" s="26">
        <v>3036</v>
      </c>
      <c r="K13" s="26">
        <v>5841</v>
      </c>
      <c r="L13" s="26">
        <v>2852</v>
      </c>
      <c r="M13" s="26">
        <v>11729</v>
      </c>
      <c r="N13" s="26"/>
      <c r="O13" s="26">
        <v>1613</v>
      </c>
      <c r="P13" s="26"/>
      <c r="Q13" s="26">
        <v>1613</v>
      </c>
      <c r="R13" s="26"/>
      <c r="S13" s="26"/>
      <c r="T13" s="26"/>
      <c r="U13" s="26"/>
      <c r="V13" s="26">
        <v>19735</v>
      </c>
      <c r="W13" s="26">
        <v>165500</v>
      </c>
      <c r="X13" s="26">
        <v>-145765</v>
      </c>
      <c r="Y13" s="106">
        <v>-88.08</v>
      </c>
      <c r="Z13" s="121">
        <v>165500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13317000</v>
      </c>
      <c r="E15" s="66">
        <f t="shared" si="2"/>
        <v>13317000</v>
      </c>
      <c r="F15" s="66">
        <f t="shared" si="2"/>
        <v>243569</v>
      </c>
      <c r="G15" s="66">
        <f t="shared" si="2"/>
        <v>118920</v>
      </c>
      <c r="H15" s="66">
        <f t="shared" si="2"/>
        <v>0</v>
      </c>
      <c r="I15" s="66">
        <f t="shared" si="2"/>
        <v>362489</v>
      </c>
      <c r="J15" s="66">
        <f t="shared" si="2"/>
        <v>118920</v>
      </c>
      <c r="K15" s="66">
        <f t="shared" si="2"/>
        <v>225948</v>
      </c>
      <c r="L15" s="66">
        <f t="shared" si="2"/>
        <v>147804</v>
      </c>
      <c r="M15" s="66">
        <f t="shared" si="2"/>
        <v>492672</v>
      </c>
      <c r="N15" s="66">
        <f t="shared" si="2"/>
        <v>218952</v>
      </c>
      <c r="O15" s="66">
        <f t="shared" si="2"/>
        <v>246494</v>
      </c>
      <c r="P15" s="66">
        <f t="shared" si="2"/>
        <v>0</v>
      </c>
      <c r="Q15" s="66">
        <f t="shared" si="2"/>
        <v>465446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1320607</v>
      </c>
      <c r="W15" s="66">
        <f t="shared" si="2"/>
        <v>13317000</v>
      </c>
      <c r="X15" s="66">
        <f t="shared" si="2"/>
        <v>-11996393</v>
      </c>
      <c r="Y15" s="103">
        <f>+IF(W15&lt;&gt;0,+(X15/W15)*100,0)</f>
        <v>-90.08329954193887</v>
      </c>
      <c r="Z15" s="119">
        <f>SUM(Z16:Z18)</f>
        <v>13317000</v>
      </c>
    </row>
    <row r="16" spans="1:26" ht="13.5">
      <c r="A16" s="104" t="s">
        <v>84</v>
      </c>
      <c r="B16" s="102"/>
      <c r="C16" s="121"/>
      <c r="D16" s="122"/>
      <c r="E16" s="26"/>
      <c r="F16" s="26">
        <v>6473</v>
      </c>
      <c r="G16" s="26"/>
      <c r="H16" s="26"/>
      <c r="I16" s="26">
        <v>6473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>
        <v>6473</v>
      </c>
      <c r="W16" s="26"/>
      <c r="X16" s="26">
        <v>6473</v>
      </c>
      <c r="Y16" s="106">
        <v>0</v>
      </c>
      <c r="Z16" s="121"/>
    </row>
    <row r="17" spans="1:26" ht="13.5">
      <c r="A17" s="104" t="s">
        <v>85</v>
      </c>
      <c r="B17" s="102"/>
      <c r="C17" s="121"/>
      <c r="D17" s="122">
        <v>13317000</v>
      </c>
      <c r="E17" s="26">
        <v>13317000</v>
      </c>
      <c r="F17" s="26">
        <v>237096</v>
      </c>
      <c r="G17" s="26">
        <v>118920</v>
      </c>
      <c r="H17" s="26"/>
      <c r="I17" s="26">
        <v>356016</v>
      </c>
      <c r="J17" s="26">
        <v>118920</v>
      </c>
      <c r="K17" s="26">
        <v>225948</v>
      </c>
      <c r="L17" s="26">
        <v>147804</v>
      </c>
      <c r="M17" s="26">
        <v>492672</v>
      </c>
      <c r="N17" s="26">
        <v>218952</v>
      </c>
      <c r="O17" s="26">
        <v>246494</v>
      </c>
      <c r="P17" s="26"/>
      <c r="Q17" s="26">
        <v>465446</v>
      </c>
      <c r="R17" s="26"/>
      <c r="S17" s="26"/>
      <c r="T17" s="26"/>
      <c r="U17" s="26"/>
      <c r="V17" s="26">
        <v>1314134</v>
      </c>
      <c r="W17" s="26">
        <v>13317000</v>
      </c>
      <c r="X17" s="26">
        <v>-12002866</v>
      </c>
      <c r="Y17" s="106">
        <v>-90.13</v>
      </c>
      <c r="Z17" s="121">
        <v>13317000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38467132</v>
      </c>
      <c r="E19" s="66">
        <f t="shared" si="3"/>
        <v>38467132</v>
      </c>
      <c r="F19" s="66">
        <f t="shared" si="3"/>
        <v>3243828</v>
      </c>
      <c r="G19" s="66">
        <f t="shared" si="3"/>
        <v>3541162</v>
      </c>
      <c r="H19" s="66">
        <f t="shared" si="3"/>
        <v>3241581</v>
      </c>
      <c r="I19" s="66">
        <f t="shared" si="3"/>
        <v>10026571</v>
      </c>
      <c r="J19" s="66">
        <f t="shared" si="3"/>
        <v>3296534</v>
      </c>
      <c r="K19" s="66">
        <f t="shared" si="3"/>
        <v>3289640</v>
      </c>
      <c r="L19" s="66">
        <f t="shared" si="3"/>
        <v>3158668</v>
      </c>
      <c r="M19" s="66">
        <f t="shared" si="3"/>
        <v>9744842</v>
      </c>
      <c r="N19" s="66">
        <f t="shared" si="3"/>
        <v>0</v>
      </c>
      <c r="O19" s="66">
        <f t="shared" si="3"/>
        <v>3195630</v>
      </c>
      <c r="P19" s="66">
        <f t="shared" si="3"/>
        <v>0</v>
      </c>
      <c r="Q19" s="66">
        <f t="shared" si="3"/>
        <v>3195630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22967043</v>
      </c>
      <c r="W19" s="66">
        <f t="shared" si="3"/>
        <v>38467132</v>
      </c>
      <c r="X19" s="66">
        <f t="shared" si="3"/>
        <v>-15500089</v>
      </c>
      <c r="Y19" s="103">
        <f>+IF(W19&lt;&gt;0,+(X19/W19)*100,0)</f>
        <v>-40.29437130899179</v>
      </c>
      <c r="Z19" s="119">
        <f>SUM(Z20:Z23)</f>
        <v>38467132</v>
      </c>
    </row>
    <row r="20" spans="1:26" ht="13.5">
      <c r="A20" s="104" t="s">
        <v>88</v>
      </c>
      <c r="B20" s="102"/>
      <c r="C20" s="121"/>
      <c r="D20" s="122">
        <v>21646095</v>
      </c>
      <c r="E20" s="26">
        <v>21646095</v>
      </c>
      <c r="F20" s="26">
        <v>1614266</v>
      </c>
      <c r="G20" s="26">
        <v>1804495</v>
      </c>
      <c r="H20" s="26">
        <v>1496229</v>
      </c>
      <c r="I20" s="26">
        <v>4914990</v>
      </c>
      <c r="J20" s="26">
        <v>1402607</v>
      </c>
      <c r="K20" s="26">
        <v>1469412</v>
      </c>
      <c r="L20" s="26">
        <v>1417958</v>
      </c>
      <c r="M20" s="26">
        <v>4289977</v>
      </c>
      <c r="N20" s="26"/>
      <c r="O20" s="26">
        <v>1455188</v>
      </c>
      <c r="P20" s="26"/>
      <c r="Q20" s="26">
        <v>1455188</v>
      </c>
      <c r="R20" s="26"/>
      <c r="S20" s="26"/>
      <c r="T20" s="26"/>
      <c r="U20" s="26"/>
      <c r="V20" s="26">
        <v>10660155</v>
      </c>
      <c r="W20" s="26">
        <v>21646095</v>
      </c>
      <c r="X20" s="26">
        <v>-10985940</v>
      </c>
      <c r="Y20" s="106">
        <v>-50.75</v>
      </c>
      <c r="Z20" s="121">
        <v>21646095</v>
      </c>
    </row>
    <row r="21" spans="1:26" ht="13.5">
      <c r="A21" s="104" t="s">
        <v>89</v>
      </c>
      <c r="B21" s="102"/>
      <c r="C21" s="121"/>
      <c r="D21" s="122">
        <v>6334768</v>
      </c>
      <c r="E21" s="26">
        <v>6334768</v>
      </c>
      <c r="F21" s="26">
        <v>650985</v>
      </c>
      <c r="G21" s="26">
        <v>731615</v>
      </c>
      <c r="H21" s="26">
        <v>742356</v>
      </c>
      <c r="I21" s="26">
        <v>2124956</v>
      </c>
      <c r="J21" s="26">
        <v>893686</v>
      </c>
      <c r="K21" s="26">
        <v>822546</v>
      </c>
      <c r="L21" s="26">
        <v>740460</v>
      </c>
      <c r="M21" s="26">
        <v>2456692</v>
      </c>
      <c r="N21" s="26"/>
      <c r="O21" s="26">
        <v>762113</v>
      </c>
      <c r="P21" s="26"/>
      <c r="Q21" s="26">
        <v>762113</v>
      </c>
      <c r="R21" s="26"/>
      <c r="S21" s="26"/>
      <c r="T21" s="26"/>
      <c r="U21" s="26"/>
      <c r="V21" s="26">
        <v>5343761</v>
      </c>
      <c r="W21" s="26">
        <v>6334768</v>
      </c>
      <c r="X21" s="26">
        <v>-991007</v>
      </c>
      <c r="Y21" s="106">
        <v>-15.64</v>
      </c>
      <c r="Z21" s="121">
        <v>6334768</v>
      </c>
    </row>
    <row r="22" spans="1:26" ht="13.5">
      <c r="A22" s="104" t="s">
        <v>90</v>
      </c>
      <c r="B22" s="102"/>
      <c r="C22" s="123"/>
      <c r="D22" s="124">
        <v>10486269</v>
      </c>
      <c r="E22" s="125">
        <v>10486269</v>
      </c>
      <c r="F22" s="125">
        <v>599395</v>
      </c>
      <c r="G22" s="125">
        <v>598000</v>
      </c>
      <c r="H22" s="125">
        <v>596613</v>
      </c>
      <c r="I22" s="125">
        <v>1794008</v>
      </c>
      <c r="J22" s="125">
        <v>597056</v>
      </c>
      <c r="K22" s="125">
        <v>997682</v>
      </c>
      <c r="L22" s="125">
        <v>1000250</v>
      </c>
      <c r="M22" s="125">
        <v>2594988</v>
      </c>
      <c r="N22" s="125"/>
      <c r="O22" s="125">
        <v>978329</v>
      </c>
      <c r="P22" s="125"/>
      <c r="Q22" s="125">
        <v>978329</v>
      </c>
      <c r="R22" s="125"/>
      <c r="S22" s="125"/>
      <c r="T22" s="125"/>
      <c r="U22" s="125"/>
      <c r="V22" s="125">
        <v>5367325</v>
      </c>
      <c r="W22" s="125">
        <v>10486269</v>
      </c>
      <c r="X22" s="125">
        <v>-5118944</v>
      </c>
      <c r="Y22" s="107">
        <v>-48.82</v>
      </c>
      <c r="Z22" s="123">
        <v>10486269</v>
      </c>
    </row>
    <row r="23" spans="1:26" ht="13.5">
      <c r="A23" s="104" t="s">
        <v>91</v>
      </c>
      <c r="B23" s="102"/>
      <c r="C23" s="121"/>
      <c r="D23" s="122"/>
      <c r="E23" s="26"/>
      <c r="F23" s="26">
        <v>379182</v>
      </c>
      <c r="G23" s="26">
        <v>407052</v>
      </c>
      <c r="H23" s="26">
        <v>406383</v>
      </c>
      <c r="I23" s="26">
        <v>1192617</v>
      </c>
      <c r="J23" s="26">
        <v>403185</v>
      </c>
      <c r="K23" s="26"/>
      <c r="L23" s="26"/>
      <c r="M23" s="26">
        <v>403185</v>
      </c>
      <c r="N23" s="26"/>
      <c r="O23" s="26"/>
      <c r="P23" s="26"/>
      <c r="Q23" s="26"/>
      <c r="R23" s="26"/>
      <c r="S23" s="26"/>
      <c r="T23" s="26"/>
      <c r="U23" s="26"/>
      <c r="V23" s="26">
        <v>1595802</v>
      </c>
      <c r="W23" s="26"/>
      <c r="X23" s="26">
        <v>1595802</v>
      </c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>
        <v>348</v>
      </c>
      <c r="K24" s="66">
        <v>179816</v>
      </c>
      <c r="L24" s="66">
        <v>16529</v>
      </c>
      <c r="M24" s="66">
        <v>196693</v>
      </c>
      <c r="N24" s="66"/>
      <c r="O24" s="66">
        <v>465</v>
      </c>
      <c r="P24" s="66"/>
      <c r="Q24" s="66">
        <v>465</v>
      </c>
      <c r="R24" s="66"/>
      <c r="S24" s="66"/>
      <c r="T24" s="66"/>
      <c r="U24" s="66"/>
      <c r="V24" s="66">
        <v>197158</v>
      </c>
      <c r="W24" s="66"/>
      <c r="X24" s="66">
        <v>197158</v>
      </c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0</v>
      </c>
      <c r="D25" s="139">
        <f t="shared" si="4"/>
        <v>114066258</v>
      </c>
      <c r="E25" s="39">
        <f t="shared" si="4"/>
        <v>114066258</v>
      </c>
      <c r="F25" s="39">
        <f t="shared" si="4"/>
        <v>14893141</v>
      </c>
      <c r="G25" s="39">
        <f t="shared" si="4"/>
        <v>4778820</v>
      </c>
      <c r="H25" s="39">
        <f t="shared" si="4"/>
        <v>5801320</v>
      </c>
      <c r="I25" s="39">
        <f t="shared" si="4"/>
        <v>25473281</v>
      </c>
      <c r="J25" s="39">
        <f t="shared" si="4"/>
        <v>4710667</v>
      </c>
      <c r="K25" s="39">
        <f t="shared" si="4"/>
        <v>4919434</v>
      </c>
      <c r="L25" s="39">
        <f t="shared" si="4"/>
        <v>12615169</v>
      </c>
      <c r="M25" s="39">
        <f t="shared" si="4"/>
        <v>22245270</v>
      </c>
      <c r="N25" s="39">
        <f t="shared" si="4"/>
        <v>233828</v>
      </c>
      <c r="O25" s="39">
        <f t="shared" si="4"/>
        <v>4553229</v>
      </c>
      <c r="P25" s="39">
        <f t="shared" si="4"/>
        <v>0</v>
      </c>
      <c r="Q25" s="39">
        <f t="shared" si="4"/>
        <v>4787057</v>
      </c>
      <c r="R25" s="39">
        <f t="shared" si="4"/>
        <v>0</v>
      </c>
      <c r="S25" s="39">
        <f t="shared" si="4"/>
        <v>0</v>
      </c>
      <c r="T25" s="39">
        <f t="shared" si="4"/>
        <v>0</v>
      </c>
      <c r="U25" s="39">
        <f t="shared" si="4"/>
        <v>0</v>
      </c>
      <c r="V25" s="39">
        <f t="shared" si="4"/>
        <v>52505608</v>
      </c>
      <c r="W25" s="39">
        <f t="shared" si="4"/>
        <v>114066258</v>
      </c>
      <c r="X25" s="39">
        <f t="shared" si="4"/>
        <v>-61560650</v>
      </c>
      <c r="Y25" s="140">
        <f>+IF(W25&lt;&gt;0,+(X25/W25)*100,0)</f>
        <v>-53.96920270672858</v>
      </c>
      <c r="Z25" s="138">
        <f>+Z5+Z9+Z15+Z19+Z24</f>
        <v>114066258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0</v>
      </c>
      <c r="D28" s="120">
        <f t="shared" si="5"/>
        <v>34105615</v>
      </c>
      <c r="E28" s="66">
        <f t="shared" si="5"/>
        <v>34105615</v>
      </c>
      <c r="F28" s="66">
        <f t="shared" si="5"/>
        <v>1209918</v>
      </c>
      <c r="G28" s="66">
        <f t="shared" si="5"/>
        <v>1510493</v>
      </c>
      <c r="H28" s="66">
        <f t="shared" si="5"/>
        <v>1451708</v>
      </c>
      <c r="I28" s="66">
        <f t="shared" si="5"/>
        <v>4172119</v>
      </c>
      <c r="J28" s="66">
        <f t="shared" si="5"/>
        <v>1537859</v>
      </c>
      <c r="K28" s="66">
        <f t="shared" si="5"/>
        <v>1332552</v>
      </c>
      <c r="L28" s="66">
        <f t="shared" si="5"/>
        <v>1356216</v>
      </c>
      <c r="M28" s="66">
        <f t="shared" si="5"/>
        <v>4226627</v>
      </c>
      <c r="N28" s="66">
        <f t="shared" si="5"/>
        <v>1107544</v>
      </c>
      <c r="O28" s="66">
        <f t="shared" si="5"/>
        <v>4858851</v>
      </c>
      <c r="P28" s="66">
        <f t="shared" si="5"/>
        <v>0</v>
      </c>
      <c r="Q28" s="66">
        <f t="shared" si="5"/>
        <v>5966395</v>
      </c>
      <c r="R28" s="66">
        <f t="shared" si="5"/>
        <v>0</v>
      </c>
      <c r="S28" s="66">
        <f t="shared" si="5"/>
        <v>0</v>
      </c>
      <c r="T28" s="66">
        <f t="shared" si="5"/>
        <v>0</v>
      </c>
      <c r="U28" s="66">
        <f t="shared" si="5"/>
        <v>0</v>
      </c>
      <c r="V28" s="66">
        <f t="shared" si="5"/>
        <v>14365141</v>
      </c>
      <c r="W28" s="66">
        <f t="shared" si="5"/>
        <v>34105615</v>
      </c>
      <c r="X28" s="66">
        <f t="shared" si="5"/>
        <v>-19740474</v>
      </c>
      <c r="Y28" s="103">
        <f>+IF(W28&lt;&gt;0,+(X28/W28)*100,0)</f>
        <v>-57.880422329285075</v>
      </c>
      <c r="Z28" s="119">
        <f>SUM(Z29:Z31)</f>
        <v>34105615</v>
      </c>
    </row>
    <row r="29" spans="1:26" ht="13.5">
      <c r="A29" s="104" t="s">
        <v>74</v>
      </c>
      <c r="B29" s="102"/>
      <c r="C29" s="121"/>
      <c r="D29" s="122">
        <v>3045723</v>
      </c>
      <c r="E29" s="26">
        <v>3045723</v>
      </c>
      <c r="F29" s="26">
        <v>270576</v>
      </c>
      <c r="G29" s="26">
        <v>249891</v>
      </c>
      <c r="H29" s="26">
        <v>214161</v>
      </c>
      <c r="I29" s="26">
        <v>734628</v>
      </c>
      <c r="J29" s="26">
        <v>219454</v>
      </c>
      <c r="K29" s="26">
        <v>231862</v>
      </c>
      <c r="L29" s="26">
        <v>214293</v>
      </c>
      <c r="M29" s="26">
        <v>665609</v>
      </c>
      <c r="N29" s="26">
        <v>300535</v>
      </c>
      <c r="O29" s="26">
        <v>229483</v>
      </c>
      <c r="P29" s="26"/>
      <c r="Q29" s="26">
        <v>530018</v>
      </c>
      <c r="R29" s="26"/>
      <c r="S29" s="26"/>
      <c r="T29" s="26"/>
      <c r="U29" s="26"/>
      <c r="V29" s="26">
        <v>1930255</v>
      </c>
      <c r="W29" s="26">
        <v>3045723</v>
      </c>
      <c r="X29" s="26">
        <v>-1115468</v>
      </c>
      <c r="Y29" s="106">
        <v>-36.62</v>
      </c>
      <c r="Z29" s="121">
        <v>3045723</v>
      </c>
    </row>
    <row r="30" spans="1:26" ht="13.5">
      <c r="A30" s="104" t="s">
        <v>75</v>
      </c>
      <c r="B30" s="102"/>
      <c r="C30" s="123"/>
      <c r="D30" s="124">
        <v>23248646</v>
      </c>
      <c r="E30" s="125">
        <v>23248646</v>
      </c>
      <c r="F30" s="125">
        <v>413174</v>
      </c>
      <c r="G30" s="125">
        <v>334550</v>
      </c>
      <c r="H30" s="125">
        <v>418599</v>
      </c>
      <c r="I30" s="125">
        <v>1166323</v>
      </c>
      <c r="J30" s="125">
        <v>369666</v>
      </c>
      <c r="K30" s="125">
        <v>407337</v>
      </c>
      <c r="L30" s="125">
        <v>370328</v>
      </c>
      <c r="M30" s="125">
        <v>1147331</v>
      </c>
      <c r="N30" s="125">
        <v>462979</v>
      </c>
      <c r="O30" s="125">
        <v>2312438</v>
      </c>
      <c r="P30" s="125"/>
      <c r="Q30" s="125">
        <v>2775417</v>
      </c>
      <c r="R30" s="125"/>
      <c r="S30" s="125"/>
      <c r="T30" s="125"/>
      <c r="U30" s="125"/>
      <c r="V30" s="125">
        <v>5089071</v>
      </c>
      <c r="W30" s="125">
        <v>23248646</v>
      </c>
      <c r="X30" s="125">
        <v>-18159575</v>
      </c>
      <c r="Y30" s="107">
        <v>-78.11</v>
      </c>
      <c r="Z30" s="123">
        <v>23248646</v>
      </c>
    </row>
    <row r="31" spans="1:26" ht="13.5">
      <c r="A31" s="104" t="s">
        <v>76</v>
      </c>
      <c r="B31" s="102"/>
      <c r="C31" s="121"/>
      <c r="D31" s="122">
        <v>7811246</v>
      </c>
      <c r="E31" s="26">
        <v>7811246</v>
      </c>
      <c r="F31" s="26">
        <v>526168</v>
      </c>
      <c r="G31" s="26">
        <v>926052</v>
      </c>
      <c r="H31" s="26">
        <v>818948</v>
      </c>
      <c r="I31" s="26">
        <v>2271168</v>
      </c>
      <c r="J31" s="26">
        <v>948739</v>
      </c>
      <c r="K31" s="26">
        <v>693353</v>
      </c>
      <c r="L31" s="26">
        <v>771595</v>
      </c>
      <c r="M31" s="26">
        <v>2413687</v>
      </c>
      <c r="N31" s="26">
        <v>344030</v>
      </c>
      <c r="O31" s="26">
        <v>2316930</v>
      </c>
      <c r="P31" s="26"/>
      <c r="Q31" s="26">
        <v>2660960</v>
      </c>
      <c r="R31" s="26"/>
      <c r="S31" s="26"/>
      <c r="T31" s="26"/>
      <c r="U31" s="26"/>
      <c r="V31" s="26">
        <v>7345815</v>
      </c>
      <c r="W31" s="26">
        <v>7811246</v>
      </c>
      <c r="X31" s="26">
        <v>-465431</v>
      </c>
      <c r="Y31" s="106">
        <v>-5.96</v>
      </c>
      <c r="Z31" s="121">
        <v>7811246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6032300</v>
      </c>
      <c r="E32" s="66">
        <f t="shared" si="6"/>
        <v>6032300</v>
      </c>
      <c r="F32" s="66">
        <f t="shared" si="6"/>
        <v>321326</v>
      </c>
      <c r="G32" s="66">
        <f t="shared" si="6"/>
        <v>486454</v>
      </c>
      <c r="H32" s="66">
        <f t="shared" si="6"/>
        <v>818788</v>
      </c>
      <c r="I32" s="66">
        <f t="shared" si="6"/>
        <v>1626568</v>
      </c>
      <c r="J32" s="66">
        <f t="shared" si="6"/>
        <v>714466</v>
      </c>
      <c r="K32" s="66">
        <f t="shared" si="6"/>
        <v>656756</v>
      </c>
      <c r="L32" s="66">
        <f t="shared" si="6"/>
        <v>650130</v>
      </c>
      <c r="M32" s="66">
        <f t="shared" si="6"/>
        <v>2021352</v>
      </c>
      <c r="N32" s="66">
        <f t="shared" si="6"/>
        <v>475766</v>
      </c>
      <c r="O32" s="66">
        <f t="shared" si="6"/>
        <v>590202</v>
      </c>
      <c r="P32" s="66">
        <f t="shared" si="6"/>
        <v>0</v>
      </c>
      <c r="Q32" s="66">
        <f t="shared" si="6"/>
        <v>1065968</v>
      </c>
      <c r="R32" s="66">
        <f t="shared" si="6"/>
        <v>0</v>
      </c>
      <c r="S32" s="66">
        <f t="shared" si="6"/>
        <v>0</v>
      </c>
      <c r="T32" s="66">
        <f t="shared" si="6"/>
        <v>0</v>
      </c>
      <c r="U32" s="66">
        <f t="shared" si="6"/>
        <v>0</v>
      </c>
      <c r="V32" s="66">
        <f t="shared" si="6"/>
        <v>4713888</v>
      </c>
      <c r="W32" s="66">
        <f t="shared" si="6"/>
        <v>6032300</v>
      </c>
      <c r="X32" s="66">
        <f t="shared" si="6"/>
        <v>-1318412</v>
      </c>
      <c r="Y32" s="103">
        <f>+IF(W32&lt;&gt;0,+(X32/W32)*100,0)</f>
        <v>-21.855875868242627</v>
      </c>
      <c r="Z32" s="119">
        <f>SUM(Z33:Z37)</f>
        <v>6032300</v>
      </c>
    </row>
    <row r="33" spans="1:26" ht="13.5">
      <c r="A33" s="104" t="s">
        <v>78</v>
      </c>
      <c r="B33" s="102"/>
      <c r="C33" s="121"/>
      <c r="D33" s="122">
        <v>3749430</v>
      </c>
      <c r="E33" s="26">
        <v>3749430</v>
      </c>
      <c r="F33" s="26">
        <v>321326</v>
      </c>
      <c r="G33" s="26">
        <v>303516</v>
      </c>
      <c r="H33" s="26">
        <v>309780</v>
      </c>
      <c r="I33" s="26">
        <v>934622</v>
      </c>
      <c r="J33" s="26">
        <v>319652</v>
      </c>
      <c r="K33" s="26">
        <v>350025</v>
      </c>
      <c r="L33" s="26">
        <v>326698</v>
      </c>
      <c r="M33" s="26">
        <v>996375</v>
      </c>
      <c r="N33" s="26">
        <v>310477</v>
      </c>
      <c r="O33" s="26">
        <v>320201</v>
      </c>
      <c r="P33" s="26"/>
      <c r="Q33" s="26">
        <v>630678</v>
      </c>
      <c r="R33" s="26"/>
      <c r="S33" s="26"/>
      <c r="T33" s="26"/>
      <c r="U33" s="26"/>
      <c r="V33" s="26">
        <v>2561675</v>
      </c>
      <c r="W33" s="26">
        <v>3749430</v>
      </c>
      <c r="X33" s="26">
        <v>-1187755</v>
      </c>
      <c r="Y33" s="106">
        <v>-31.68</v>
      </c>
      <c r="Z33" s="121">
        <v>3749430</v>
      </c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>
        <v>8272</v>
      </c>
      <c r="E35" s="26">
        <v>8272</v>
      </c>
      <c r="F35" s="26"/>
      <c r="G35" s="26"/>
      <c r="H35" s="26">
        <v>211613</v>
      </c>
      <c r="I35" s="26">
        <v>211613</v>
      </c>
      <c r="J35" s="26">
        <v>193159</v>
      </c>
      <c r="K35" s="26"/>
      <c r="L35" s="26"/>
      <c r="M35" s="26">
        <v>193159</v>
      </c>
      <c r="N35" s="26"/>
      <c r="O35" s="26"/>
      <c r="P35" s="26"/>
      <c r="Q35" s="26"/>
      <c r="R35" s="26"/>
      <c r="S35" s="26"/>
      <c r="T35" s="26"/>
      <c r="U35" s="26"/>
      <c r="V35" s="26">
        <v>404772</v>
      </c>
      <c r="W35" s="26">
        <v>8272</v>
      </c>
      <c r="X35" s="26">
        <v>396500</v>
      </c>
      <c r="Y35" s="106">
        <v>4793.28</v>
      </c>
      <c r="Z35" s="121">
        <v>8272</v>
      </c>
    </row>
    <row r="36" spans="1:26" ht="13.5">
      <c r="A36" s="104" t="s">
        <v>81</v>
      </c>
      <c r="B36" s="102"/>
      <c r="C36" s="121"/>
      <c r="D36" s="122">
        <v>2274598</v>
      </c>
      <c r="E36" s="26">
        <v>2274598</v>
      </c>
      <c r="F36" s="26"/>
      <c r="G36" s="26">
        <v>182938</v>
      </c>
      <c r="H36" s="26">
        <v>297395</v>
      </c>
      <c r="I36" s="26">
        <v>480333</v>
      </c>
      <c r="J36" s="26">
        <v>201655</v>
      </c>
      <c r="K36" s="26">
        <v>306731</v>
      </c>
      <c r="L36" s="26">
        <v>323432</v>
      </c>
      <c r="M36" s="26">
        <v>831818</v>
      </c>
      <c r="N36" s="26">
        <v>165289</v>
      </c>
      <c r="O36" s="26">
        <v>270001</v>
      </c>
      <c r="P36" s="26"/>
      <c r="Q36" s="26">
        <v>435290</v>
      </c>
      <c r="R36" s="26"/>
      <c r="S36" s="26"/>
      <c r="T36" s="26"/>
      <c r="U36" s="26"/>
      <c r="V36" s="26">
        <v>1747441</v>
      </c>
      <c r="W36" s="26">
        <v>2274598</v>
      </c>
      <c r="X36" s="26">
        <v>-527157</v>
      </c>
      <c r="Y36" s="106">
        <v>-23.18</v>
      </c>
      <c r="Z36" s="121">
        <v>2274598</v>
      </c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7825124</v>
      </c>
      <c r="E38" s="66">
        <f t="shared" si="7"/>
        <v>7825124</v>
      </c>
      <c r="F38" s="66">
        <f t="shared" si="7"/>
        <v>325326</v>
      </c>
      <c r="G38" s="66">
        <f t="shared" si="7"/>
        <v>186189</v>
      </c>
      <c r="H38" s="66">
        <f t="shared" si="7"/>
        <v>0</v>
      </c>
      <c r="I38" s="66">
        <f t="shared" si="7"/>
        <v>511515</v>
      </c>
      <c r="J38" s="66">
        <f t="shared" si="7"/>
        <v>186189</v>
      </c>
      <c r="K38" s="66">
        <f t="shared" si="7"/>
        <v>188335</v>
      </c>
      <c r="L38" s="66">
        <f t="shared" si="7"/>
        <v>251075</v>
      </c>
      <c r="M38" s="66">
        <f t="shared" si="7"/>
        <v>625599</v>
      </c>
      <c r="N38" s="66">
        <f t="shared" si="7"/>
        <v>199804</v>
      </c>
      <c r="O38" s="66">
        <f t="shared" si="7"/>
        <v>234627</v>
      </c>
      <c r="P38" s="66">
        <f t="shared" si="7"/>
        <v>0</v>
      </c>
      <c r="Q38" s="66">
        <f t="shared" si="7"/>
        <v>434431</v>
      </c>
      <c r="R38" s="66">
        <f t="shared" si="7"/>
        <v>0</v>
      </c>
      <c r="S38" s="66">
        <f t="shared" si="7"/>
        <v>0</v>
      </c>
      <c r="T38" s="66">
        <f t="shared" si="7"/>
        <v>0</v>
      </c>
      <c r="U38" s="66">
        <f t="shared" si="7"/>
        <v>0</v>
      </c>
      <c r="V38" s="66">
        <f t="shared" si="7"/>
        <v>1571545</v>
      </c>
      <c r="W38" s="66">
        <f t="shared" si="7"/>
        <v>7825124</v>
      </c>
      <c r="X38" s="66">
        <f t="shared" si="7"/>
        <v>-6253579</v>
      </c>
      <c r="Y38" s="103">
        <f>+IF(W38&lt;&gt;0,+(X38/W38)*100,0)</f>
        <v>-79.91667608078798</v>
      </c>
      <c r="Z38" s="119">
        <f>SUM(Z39:Z41)</f>
        <v>7825124</v>
      </c>
    </row>
    <row r="39" spans="1:26" ht="13.5">
      <c r="A39" s="104" t="s">
        <v>84</v>
      </c>
      <c r="B39" s="102"/>
      <c r="C39" s="121"/>
      <c r="D39" s="122"/>
      <c r="E39" s="26"/>
      <c r="F39" s="26">
        <v>151823</v>
      </c>
      <c r="G39" s="26"/>
      <c r="H39" s="26"/>
      <c r="I39" s="26">
        <v>151823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>
        <v>151823</v>
      </c>
      <c r="W39" s="26"/>
      <c r="X39" s="26">
        <v>151823</v>
      </c>
      <c r="Y39" s="106">
        <v>0</v>
      </c>
      <c r="Z39" s="121"/>
    </row>
    <row r="40" spans="1:26" ht="13.5">
      <c r="A40" s="104" t="s">
        <v>85</v>
      </c>
      <c r="B40" s="102"/>
      <c r="C40" s="121"/>
      <c r="D40" s="122">
        <v>7825124</v>
      </c>
      <c r="E40" s="26">
        <v>7825124</v>
      </c>
      <c r="F40" s="26">
        <v>173503</v>
      </c>
      <c r="G40" s="26">
        <v>186189</v>
      </c>
      <c r="H40" s="26"/>
      <c r="I40" s="26">
        <v>359692</v>
      </c>
      <c r="J40" s="26">
        <v>186189</v>
      </c>
      <c r="K40" s="26">
        <v>188335</v>
      </c>
      <c r="L40" s="26">
        <v>251075</v>
      </c>
      <c r="M40" s="26">
        <v>625599</v>
      </c>
      <c r="N40" s="26">
        <v>199804</v>
      </c>
      <c r="O40" s="26">
        <v>234627</v>
      </c>
      <c r="P40" s="26"/>
      <c r="Q40" s="26">
        <v>434431</v>
      </c>
      <c r="R40" s="26"/>
      <c r="S40" s="26"/>
      <c r="T40" s="26"/>
      <c r="U40" s="26"/>
      <c r="V40" s="26">
        <v>1419722</v>
      </c>
      <c r="W40" s="26">
        <v>7825124</v>
      </c>
      <c r="X40" s="26">
        <v>-6405402</v>
      </c>
      <c r="Y40" s="106">
        <v>-81.86</v>
      </c>
      <c r="Z40" s="121">
        <v>7825124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30034479</v>
      </c>
      <c r="E42" s="66">
        <f t="shared" si="8"/>
        <v>30034479</v>
      </c>
      <c r="F42" s="66">
        <f t="shared" si="8"/>
        <v>1015471</v>
      </c>
      <c r="G42" s="66">
        <f t="shared" si="8"/>
        <v>2933228</v>
      </c>
      <c r="H42" s="66">
        <f t="shared" si="8"/>
        <v>2943296</v>
      </c>
      <c r="I42" s="66">
        <f t="shared" si="8"/>
        <v>6891995</v>
      </c>
      <c r="J42" s="66">
        <f t="shared" si="8"/>
        <v>888859</v>
      </c>
      <c r="K42" s="66">
        <f t="shared" si="8"/>
        <v>1343407</v>
      </c>
      <c r="L42" s="66">
        <f t="shared" si="8"/>
        <v>3463168</v>
      </c>
      <c r="M42" s="66">
        <f t="shared" si="8"/>
        <v>5695434</v>
      </c>
      <c r="N42" s="66">
        <f t="shared" si="8"/>
        <v>1918888</v>
      </c>
      <c r="O42" s="66">
        <f t="shared" si="8"/>
        <v>2004069</v>
      </c>
      <c r="P42" s="66">
        <f t="shared" si="8"/>
        <v>0</v>
      </c>
      <c r="Q42" s="66">
        <f t="shared" si="8"/>
        <v>3922957</v>
      </c>
      <c r="R42" s="66">
        <f t="shared" si="8"/>
        <v>0</v>
      </c>
      <c r="S42" s="66">
        <f t="shared" si="8"/>
        <v>0</v>
      </c>
      <c r="T42" s="66">
        <f t="shared" si="8"/>
        <v>0</v>
      </c>
      <c r="U42" s="66">
        <f t="shared" si="8"/>
        <v>0</v>
      </c>
      <c r="V42" s="66">
        <f t="shared" si="8"/>
        <v>16510386</v>
      </c>
      <c r="W42" s="66">
        <f t="shared" si="8"/>
        <v>30034479</v>
      </c>
      <c r="X42" s="66">
        <f t="shared" si="8"/>
        <v>-13524093</v>
      </c>
      <c r="Y42" s="103">
        <f>+IF(W42&lt;&gt;0,+(X42/W42)*100,0)</f>
        <v>-45.02855867751194</v>
      </c>
      <c r="Z42" s="119">
        <f>SUM(Z43:Z46)</f>
        <v>30034479</v>
      </c>
    </row>
    <row r="43" spans="1:26" ht="13.5">
      <c r="A43" s="104" t="s">
        <v>88</v>
      </c>
      <c r="B43" s="102"/>
      <c r="C43" s="121"/>
      <c r="D43" s="122">
        <v>18804961</v>
      </c>
      <c r="E43" s="26">
        <v>18804961</v>
      </c>
      <c r="F43" s="26">
        <v>191615</v>
      </c>
      <c r="G43" s="26">
        <v>2172583</v>
      </c>
      <c r="H43" s="26">
        <v>2239239</v>
      </c>
      <c r="I43" s="26">
        <v>4603437</v>
      </c>
      <c r="J43" s="26">
        <v>142654</v>
      </c>
      <c r="K43" s="26">
        <v>424813</v>
      </c>
      <c r="L43" s="26">
        <v>2548396</v>
      </c>
      <c r="M43" s="26">
        <v>3115863</v>
      </c>
      <c r="N43" s="26">
        <v>1169715</v>
      </c>
      <c r="O43" s="26">
        <v>1190582</v>
      </c>
      <c r="P43" s="26"/>
      <c r="Q43" s="26">
        <v>2360297</v>
      </c>
      <c r="R43" s="26"/>
      <c r="S43" s="26"/>
      <c r="T43" s="26"/>
      <c r="U43" s="26"/>
      <c r="V43" s="26">
        <v>10079597</v>
      </c>
      <c r="W43" s="26">
        <v>18804961</v>
      </c>
      <c r="X43" s="26">
        <v>-8725364</v>
      </c>
      <c r="Y43" s="106">
        <v>-46.4</v>
      </c>
      <c r="Z43" s="121">
        <v>18804961</v>
      </c>
    </row>
    <row r="44" spans="1:26" ht="13.5">
      <c r="A44" s="104" t="s">
        <v>89</v>
      </c>
      <c r="B44" s="102"/>
      <c r="C44" s="121"/>
      <c r="D44" s="122">
        <v>3231350</v>
      </c>
      <c r="E44" s="26">
        <v>3231350</v>
      </c>
      <c r="F44" s="26">
        <v>182353</v>
      </c>
      <c r="G44" s="26">
        <v>206798</v>
      </c>
      <c r="H44" s="26">
        <v>183670</v>
      </c>
      <c r="I44" s="26">
        <v>572821</v>
      </c>
      <c r="J44" s="26">
        <v>218929</v>
      </c>
      <c r="K44" s="26">
        <v>243841</v>
      </c>
      <c r="L44" s="26">
        <v>304333</v>
      </c>
      <c r="M44" s="26">
        <v>767103</v>
      </c>
      <c r="N44" s="26">
        <v>202584</v>
      </c>
      <c r="O44" s="26">
        <v>258416</v>
      </c>
      <c r="P44" s="26"/>
      <c r="Q44" s="26">
        <v>461000</v>
      </c>
      <c r="R44" s="26"/>
      <c r="S44" s="26"/>
      <c r="T44" s="26"/>
      <c r="U44" s="26"/>
      <c r="V44" s="26">
        <v>1800924</v>
      </c>
      <c r="W44" s="26">
        <v>3231350</v>
      </c>
      <c r="X44" s="26">
        <v>-1430426</v>
      </c>
      <c r="Y44" s="106">
        <v>-44.27</v>
      </c>
      <c r="Z44" s="121">
        <v>3231350</v>
      </c>
    </row>
    <row r="45" spans="1:26" ht="13.5">
      <c r="A45" s="104" t="s">
        <v>90</v>
      </c>
      <c r="B45" s="102"/>
      <c r="C45" s="123"/>
      <c r="D45" s="124">
        <v>7998168</v>
      </c>
      <c r="E45" s="125">
        <v>7998168</v>
      </c>
      <c r="F45" s="125">
        <v>370772</v>
      </c>
      <c r="G45" s="125">
        <v>280210</v>
      </c>
      <c r="H45" s="125">
        <v>262939</v>
      </c>
      <c r="I45" s="125">
        <v>913921</v>
      </c>
      <c r="J45" s="125">
        <v>259909</v>
      </c>
      <c r="K45" s="125">
        <v>674753</v>
      </c>
      <c r="L45" s="125">
        <v>610439</v>
      </c>
      <c r="M45" s="125">
        <v>1545101</v>
      </c>
      <c r="N45" s="125">
        <v>546589</v>
      </c>
      <c r="O45" s="125">
        <v>555071</v>
      </c>
      <c r="P45" s="125"/>
      <c r="Q45" s="125">
        <v>1101660</v>
      </c>
      <c r="R45" s="125"/>
      <c r="S45" s="125"/>
      <c r="T45" s="125"/>
      <c r="U45" s="125"/>
      <c r="V45" s="125">
        <v>3560682</v>
      </c>
      <c r="W45" s="125">
        <v>7998168</v>
      </c>
      <c r="X45" s="125">
        <v>-4437486</v>
      </c>
      <c r="Y45" s="107">
        <v>-55.48</v>
      </c>
      <c r="Z45" s="123">
        <v>7998168</v>
      </c>
    </row>
    <row r="46" spans="1:26" ht="13.5">
      <c r="A46" s="104" t="s">
        <v>91</v>
      </c>
      <c r="B46" s="102"/>
      <c r="C46" s="121"/>
      <c r="D46" s="122"/>
      <c r="E46" s="26"/>
      <c r="F46" s="26">
        <v>270731</v>
      </c>
      <c r="G46" s="26">
        <v>273637</v>
      </c>
      <c r="H46" s="26">
        <v>257448</v>
      </c>
      <c r="I46" s="26">
        <v>801816</v>
      </c>
      <c r="J46" s="26">
        <v>267367</v>
      </c>
      <c r="K46" s="26"/>
      <c r="L46" s="26"/>
      <c r="M46" s="26">
        <v>267367</v>
      </c>
      <c r="N46" s="26"/>
      <c r="O46" s="26"/>
      <c r="P46" s="26"/>
      <c r="Q46" s="26"/>
      <c r="R46" s="26"/>
      <c r="S46" s="26"/>
      <c r="T46" s="26"/>
      <c r="U46" s="26"/>
      <c r="V46" s="26">
        <v>1069183</v>
      </c>
      <c r="W46" s="26"/>
      <c r="X46" s="26">
        <v>1069183</v>
      </c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>
        <v>267542</v>
      </c>
      <c r="G47" s="66">
        <v>282892</v>
      </c>
      <c r="H47" s="66">
        <v>270543</v>
      </c>
      <c r="I47" s="66">
        <v>820977</v>
      </c>
      <c r="J47" s="66">
        <v>273301</v>
      </c>
      <c r="K47" s="66">
        <v>304330</v>
      </c>
      <c r="L47" s="66">
        <v>296292</v>
      </c>
      <c r="M47" s="66">
        <v>873923</v>
      </c>
      <c r="N47" s="66">
        <v>303909</v>
      </c>
      <c r="O47" s="66">
        <v>269940</v>
      </c>
      <c r="P47" s="66"/>
      <c r="Q47" s="66">
        <v>573849</v>
      </c>
      <c r="R47" s="66"/>
      <c r="S47" s="66"/>
      <c r="T47" s="66"/>
      <c r="U47" s="66"/>
      <c r="V47" s="66">
        <v>2268749</v>
      </c>
      <c r="W47" s="66"/>
      <c r="X47" s="66">
        <v>2268749</v>
      </c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0</v>
      </c>
      <c r="D48" s="139">
        <f t="shared" si="9"/>
        <v>77997518</v>
      </c>
      <c r="E48" s="39">
        <f t="shared" si="9"/>
        <v>77997518</v>
      </c>
      <c r="F48" s="39">
        <f t="shared" si="9"/>
        <v>3139583</v>
      </c>
      <c r="G48" s="39">
        <f t="shared" si="9"/>
        <v>5399256</v>
      </c>
      <c r="H48" s="39">
        <f t="shared" si="9"/>
        <v>5484335</v>
      </c>
      <c r="I48" s="39">
        <f t="shared" si="9"/>
        <v>14023174</v>
      </c>
      <c r="J48" s="39">
        <f t="shared" si="9"/>
        <v>3600674</v>
      </c>
      <c r="K48" s="39">
        <f t="shared" si="9"/>
        <v>3825380</v>
      </c>
      <c r="L48" s="39">
        <f t="shared" si="9"/>
        <v>6016881</v>
      </c>
      <c r="M48" s="39">
        <f t="shared" si="9"/>
        <v>13442935</v>
      </c>
      <c r="N48" s="39">
        <f t="shared" si="9"/>
        <v>4005911</v>
      </c>
      <c r="O48" s="39">
        <f t="shared" si="9"/>
        <v>7957689</v>
      </c>
      <c r="P48" s="39">
        <f t="shared" si="9"/>
        <v>0</v>
      </c>
      <c r="Q48" s="39">
        <f t="shared" si="9"/>
        <v>11963600</v>
      </c>
      <c r="R48" s="39">
        <f t="shared" si="9"/>
        <v>0</v>
      </c>
      <c r="S48" s="39">
        <f t="shared" si="9"/>
        <v>0</v>
      </c>
      <c r="T48" s="39">
        <f t="shared" si="9"/>
        <v>0</v>
      </c>
      <c r="U48" s="39">
        <f t="shared" si="9"/>
        <v>0</v>
      </c>
      <c r="V48" s="39">
        <f t="shared" si="9"/>
        <v>39429709</v>
      </c>
      <c r="W48" s="39">
        <f t="shared" si="9"/>
        <v>77997518</v>
      </c>
      <c r="X48" s="39">
        <f t="shared" si="9"/>
        <v>-38567809</v>
      </c>
      <c r="Y48" s="140">
        <f>+IF(W48&lt;&gt;0,+(X48/W48)*100,0)</f>
        <v>-49.44748241860722</v>
      </c>
      <c r="Z48" s="138">
        <f>+Z28+Z32+Z38+Z42+Z47</f>
        <v>77997518</v>
      </c>
    </row>
    <row r="49" spans="1:26" ht="13.5">
      <c r="A49" s="114" t="s">
        <v>48</v>
      </c>
      <c r="B49" s="115"/>
      <c r="C49" s="141">
        <f aca="true" t="shared" si="10" ref="C49:X49">+C25-C48</f>
        <v>0</v>
      </c>
      <c r="D49" s="142">
        <f t="shared" si="10"/>
        <v>36068740</v>
      </c>
      <c r="E49" s="143">
        <f t="shared" si="10"/>
        <v>36068740</v>
      </c>
      <c r="F49" s="143">
        <f t="shared" si="10"/>
        <v>11753558</v>
      </c>
      <c r="G49" s="143">
        <f t="shared" si="10"/>
        <v>-620436</v>
      </c>
      <c r="H49" s="143">
        <f t="shared" si="10"/>
        <v>316985</v>
      </c>
      <c r="I49" s="143">
        <f t="shared" si="10"/>
        <v>11450107</v>
      </c>
      <c r="J49" s="143">
        <f t="shared" si="10"/>
        <v>1109993</v>
      </c>
      <c r="K49" s="143">
        <f t="shared" si="10"/>
        <v>1094054</v>
      </c>
      <c r="L49" s="143">
        <f t="shared" si="10"/>
        <v>6598288</v>
      </c>
      <c r="M49" s="143">
        <f t="shared" si="10"/>
        <v>8802335</v>
      </c>
      <c r="N49" s="143">
        <f t="shared" si="10"/>
        <v>-3772083</v>
      </c>
      <c r="O49" s="143">
        <f t="shared" si="10"/>
        <v>-3404460</v>
      </c>
      <c r="P49" s="143">
        <f t="shared" si="10"/>
        <v>0</v>
      </c>
      <c r="Q49" s="143">
        <f t="shared" si="10"/>
        <v>-7176543</v>
      </c>
      <c r="R49" s="143">
        <f t="shared" si="10"/>
        <v>0</v>
      </c>
      <c r="S49" s="143">
        <f t="shared" si="10"/>
        <v>0</v>
      </c>
      <c r="T49" s="143">
        <f t="shared" si="10"/>
        <v>0</v>
      </c>
      <c r="U49" s="143">
        <f t="shared" si="10"/>
        <v>0</v>
      </c>
      <c r="V49" s="143">
        <f t="shared" si="10"/>
        <v>13075899</v>
      </c>
      <c r="W49" s="143">
        <f>IF(E25=E48,0,W25-W48)</f>
        <v>36068740</v>
      </c>
      <c r="X49" s="143">
        <f t="shared" si="10"/>
        <v>-22992841</v>
      </c>
      <c r="Y49" s="144">
        <f>+IF(W49&lt;&gt;0,+(X49/W49)*100,0)</f>
        <v>-63.74728088644073</v>
      </c>
      <c r="Z49" s="141">
        <f>+Z25-Z48</f>
        <v>36068740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6404326</v>
      </c>
      <c r="E5" s="26">
        <v>6404326</v>
      </c>
      <c r="F5" s="26">
        <v>0</v>
      </c>
      <c r="G5" s="26">
        <v>462622</v>
      </c>
      <c r="H5" s="26">
        <v>1782522</v>
      </c>
      <c r="I5" s="26">
        <v>2245144</v>
      </c>
      <c r="J5" s="26">
        <v>410595</v>
      </c>
      <c r="K5" s="26">
        <v>431207</v>
      </c>
      <c r="L5" s="26">
        <v>480391</v>
      </c>
      <c r="M5" s="26">
        <v>1322193</v>
      </c>
      <c r="N5" s="26">
        <v>0</v>
      </c>
      <c r="O5" s="26">
        <v>414068</v>
      </c>
      <c r="P5" s="26">
        <v>0</v>
      </c>
      <c r="Q5" s="26">
        <v>414068</v>
      </c>
      <c r="R5" s="26">
        <v>0</v>
      </c>
      <c r="S5" s="26">
        <v>0</v>
      </c>
      <c r="T5" s="26">
        <v>0</v>
      </c>
      <c r="U5" s="26">
        <v>0</v>
      </c>
      <c r="V5" s="26">
        <v>3981405</v>
      </c>
      <c r="W5" s="26">
        <v>6404326</v>
      </c>
      <c r="X5" s="26">
        <v>-2422921</v>
      </c>
      <c r="Y5" s="106">
        <v>-37.83</v>
      </c>
      <c r="Z5" s="121">
        <v>6404326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21640595</v>
      </c>
      <c r="E7" s="26">
        <v>21640595</v>
      </c>
      <c r="F7" s="26">
        <v>1467874</v>
      </c>
      <c r="G7" s="26">
        <v>1651561</v>
      </c>
      <c r="H7" s="26">
        <v>1491460</v>
      </c>
      <c r="I7" s="26">
        <v>4610895</v>
      </c>
      <c r="J7" s="26">
        <v>1263816</v>
      </c>
      <c r="K7" s="26">
        <v>1341670</v>
      </c>
      <c r="L7" s="26">
        <v>1320709</v>
      </c>
      <c r="M7" s="26">
        <v>3926195</v>
      </c>
      <c r="N7" s="26">
        <v>0</v>
      </c>
      <c r="O7" s="26">
        <v>1343764</v>
      </c>
      <c r="P7" s="26">
        <v>0</v>
      </c>
      <c r="Q7" s="26">
        <v>1343764</v>
      </c>
      <c r="R7" s="26">
        <v>0</v>
      </c>
      <c r="S7" s="26">
        <v>0</v>
      </c>
      <c r="T7" s="26">
        <v>0</v>
      </c>
      <c r="U7" s="26">
        <v>0</v>
      </c>
      <c r="V7" s="26">
        <v>9880854</v>
      </c>
      <c r="W7" s="26">
        <v>21640595</v>
      </c>
      <c r="X7" s="26">
        <v>-11759741</v>
      </c>
      <c r="Y7" s="106">
        <v>-54.34</v>
      </c>
      <c r="Z7" s="121">
        <v>21640595</v>
      </c>
    </row>
    <row r="8" spans="1:26" ht="13.5">
      <c r="A8" s="159" t="s">
        <v>103</v>
      </c>
      <c r="B8" s="158" t="s">
        <v>95</v>
      </c>
      <c r="C8" s="121">
        <v>0</v>
      </c>
      <c r="D8" s="122">
        <v>6295268</v>
      </c>
      <c r="E8" s="26">
        <v>6295268</v>
      </c>
      <c r="F8" s="26">
        <v>650777</v>
      </c>
      <c r="G8" s="26">
        <v>0</v>
      </c>
      <c r="H8" s="26">
        <v>731549</v>
      </c>
      <c r="I8" s="26">
        <v>1382326</v>
      </c>
      <c r="J8" s="26">
        <v>880370</v>
      </c>
      <c r="K8" s="26">
        <v>819452</v>
      </c>
      <c r="L8" s="26">
        <v>739816</v>
      </c>
      <c r="M8" s="26">
        <v>2439638</v>
      </c>
      <c r="N8" s="26">
        <v>0</v>
      </c>
      <c r="O8" s="26">
        <v>744458</v>
      </c>
      <c r="P8" s="26">
        <v>0</v>
      </c>
      <c r="Q8" s="26">
        <v>744458</v>
      </c>
      <c r="R8" s="26">
        <v>0</v>
      </c>
      <c r="S8" s="26">
        <v>0</v>
      </c>
      <c r="T8" s="26">
        <v>0</v>
      </c>
      <c r="U8" s="26">
        <v>0</v>
      </c>
      <c r="V8" s="26">
        <v>4566422</v>
      </c>
      <c r="W8" s="26">
        <v>6295268</v>
      </c>
      <c r="X8" s="26">
        <v>-1728846</v>
      </c>
      <c r="Y8" s="106">
        <v>-27.46</v>
      </c>
      <c r="Z8" s="121">
        <v>6295268</v>
      </c>
    </row>
    <row r="9" spans="1:26" ht="13.5">
      <c r="A9" s="159" t="s">
        <v>104</v>
      </c>
      <c r="B9" s="158" t="s">
        <v>95</v>
      </c>
      <c r="C9" s="121">
        <v>0</v>
      </c>
      <c r="D9" s="122">
        <v>10486269</v>
      </c>
      <c r="E9" s="26">
        <v>10486269</v>
      </c>
      <c r="F9" s="26">
        <v>599395</v>
      </c>
      <c r="G9" s="26">
        <v>598000</v>
      </c>
      <c r="H9" s="26">
        <v>596613</v>
      </c>
      <c r="I9" s="26">
        <v>1794008</v>
      </c>
      <c r="J9" s="26">
        <v>597056</v>
      </c>
      <c r="K9" s="26">
        <v>997682</v>
      </c>
      <c r="L9" s="26">
        <v>1000146</v>
      </c>
      <c r="M9" s="26">
        <v>2594884</v>
      </c>
      <c r="N9" s="26">
        <v>0</v>
      </c>
      <c r="O9" s="26">
        <v>978089</v>
      </c>
      <c r="P9" s="26">
        <v>0</v>
      </c>
      <c r="Q9" s="26">
        <v>978089</v>
      </c>
      <c r="R9" s="26">
        <v>0</v>
      </c>
      <c r="S9" s="26">
        <v>0</v>
      </c>
      <c r="T9" s="26">
        <v>0</v>
      </c>
      <c r="U9" s="26">
        <v>0</v>
      </c>
      <c r="V9" s="26">
        <v>5366981</v>
      </c>
      <c r="W9" s="26">
        <v>10486269</v>
      </c>
      <c r="X9" s="26">
        <v>-5119288</v>
      </c>
      <c r="Y9" s="106">
        <v>-48.82</v>
      </c>
      <c r="Z9" s="121">
        <v>10486269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379182</v>
      </c>
      <c r="G10" s="20">
        <v>403506</v>
      </c>
      <c r="H10" s="20">
        <v>403692</v>
      </c>
      <c r="I10" s="20">
        <v>1186380</v>
      </c>
      <c r="J10" s="20">
        <v>403169</v>
      </c>
      <c r="K10" s="20">
        <v>0</v>
      </c>
      <c r="L10" s="20">
        <v>0</v>
      </c>
      <c r="M10" s="20">
        <v>403169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1589549</v>
      </c>
      <c r="W10" s="20">
        <v>0</v>
      </c>
      <c r="X10" s="20">
        <v>1589549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1700</v>
      </c>
      <c r="E11" s="26">
        <v>1700</v>
      </c>
      <c r="F11" s="26">
        <v>0</v>
      </c>
      <c r="G11" s="26">
        <v>117800</v>
      </c>
      <c r="H11" s="26">
        <v>0</v>
      </c>
      <c r="I11" s="26">
        <v>117800</v>
      </c>
      <c r="J11" s="26">
        <v>109027</v>
      </c>
      <c r="K11" s="26">
        <v>0</v>
      </c>
      <c r="L11" s="26">
        <v>0</v>
      </c>
      <c r="M11" s="26">
        <v>109027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226827</v>
      </c>
      <c r="W11" s="26">
        <v>1700</v>
      </c>
      <c r="X11" s="26">
        <v>225127</v>
      </c>
      <c r="Y11" s="106">
        <v>13242.76</v>
      </c>
      <c r="Z11" s="121">
        <v>1700</v>
      </c>
    </row>
    <row r="12" spans="1:26" ht="13.5">
      <c r="A12" s="159" t="s">
        <v>107</v>
      </c>
      <c r="B12" s="161"/>
      <c r="C12" s="121">
        <v>0</v>
      </c>
      <c r="D12" s="122">
        <v>128800</v>
      </c>
      <c r="E12" s="26">
        <v>128800</v>
      </c>
      <c r="F12" s="26">
        <v>0</v>
      </c>
      <c r="G12" s="26">
        <v>10757</v>
      </c>
      <c r="H12" s="26">
        <v>0</v>
      </c>
      <c r="I12" s="26">
        <v>10757</v>
      </c>
      <c r="J12" s="26">
        <v>5808</v>
      </c>
      <c r="K12" s="26">
        <v>154237</v>
      </c>
      <c r="L12" s="26">
        <v>5460</v>
      </c>
      <c r="M12" s="26">
        <v>165505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176262</v>
      </c>
      <c r="W12" s="26">
        <v>128800</v>
      </c>
      <c r="X12" s="26">
        <v>47462</v>
      </c>
      <c r="Y12" s="106">
        <v>36.85</v>
      </c>
      <c r="Z12" s="121">
        <v>128800</v>
      </c>
    </row>
    <row r="13" spans="1:26" ht="13.5">
      <c r="A13" s="157" t="s">
        <v>108</v>
      </c>
      <c r="B13" s="161"/>
      <c r="C13" s="121">
        <v>0</v>
      </c>
      <c r="D13" s="122">
        <v>49800</v>
      </c>
      <c r="E13" s="26">
        <v>49800</v>
      </c>
      <c r="F13" s="26">
        <v>633933</v>
      </c>
      <c r="G13" s="26">
        <v>615901</v>
      </c>
      <c r="H13" s="26">
        <v>17159</v>
      </c>
      <c r="I13" s="26">
        <v>1266993</v>
      </c>
      <c r="J13" s="26">
        <v>15144</v>
      </c>
      <c r="K13" s="26">
        <v>14459</v>
      </c>
      <c r="L13" s="26">
        <v>10847</v>
      </c>
      <c r="M13" s="26">
        <v>40450</v>
      </c>
      <c r="N13" s="26">
        <v>14876</v>
      </c>
      <c r="O13" s="26">
        <v>0</v>
      </c>
      <c r="P13" s="26">
        <v>0</v>
      </c>
      <c r="Q13" s="26">
        <v>14876</v>
      </c>
      <c r="R13" s="26">
        <v>0</v>
      </c>
      <c r="S13" s="26">
        <v>0</v>
      </c>
      <c r="T13" s="26">
        <v>0</v>
      </c>
      <c r="U13" s="26">
        <v>0</v>
      </c>
      <c r="V13" s="26">
        <v>1322319</v>
      </c>
      <c r="W13" s="26">
        <v>49800</v>
      </c>
      <c r="X13" s="26">
        <v>1272519</v>
      </c>
      <c r="Y13" s="106">
        <v>2555.26</v>
      </c>
      <c r="Z13" s="121">
        <v>49800</v>
      </c>
    </row>
    <row r="14" spans="1:26" ht="13.5">
      <c r="A14" s="157" t="s">
        <v>109</v>
      </c>
      <c r="B14" s="161"/>
      <c r="C14" s="121">
        <v>0</v>
      </c>
      <c r="D14" s="122">
        <v>5316400</v>
      </c>
      <c r="E14" s="26">
        <v>5316400</v>
      </c>
      <c r="F14" s="26">
        <v>0</v>
      </c>
      <c r="G14" s="26">
        <v>0</v>
      </c>
      <c r="H14" s="26">
        <v>603473</v>
      </c>
      <c r="I14" s="26">
        <v>603473</v>
      </c>
      <c r="J14" s="26">
        <v>613726</v>
      </c>
      <c r="K14" s="26">
        <v>638408</v>
      </c>
      <c r="L14" s="26">
        <v>650548</v>
      </c>
      <c r="M14" s="26">
        <v>1902682</v>
      </c>
      <c r="N14" s="26">
        <v>0</v>
      </c>
      <c r="O14" s="26">
        <v>656344</v>
      </c>
      <c r="P14" s="26">
        <v>0</v>
      </c>
      <c r="Q14" s="26">
        <v>656344</v>
      </c>
      <c r="R14" s="26">
        <v>0</v>
      </c>
      <c r="S14" s="26">
        <v>0</v>
      </c>
      <c r="T14" s="26">
        <v>0</v>
      </c>
      <c r="U14" s="26">
        <v>0</v>
      </c>
      <c r="V14" s="26">
        <v>3162499</v>
      </c>
      <c r="W14" s="26">
        <v>5316400</v>
      </c>
      <c r="X14" s="26">
        <v>-2153901</v>
      </c>
      <c r="Y14" s="106">
        <v>-40.51</v>
      </c>
      <c r="Z14" s="121">
        <v>5316400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10400</v>
      </c>
      <c r="E16" s="26">
        <v>10400</v>
      </c>
      <c r="F16" s="26">
        <v>0</v>
      </c>
      <c r="G16" s="26">
        <v>0</v>
      </c>
      <c r="H16" s="26">
        <v>91175</v>
      </c>
      <c r="I16" s="26">
        <v>91175</v>
      </c>
      <c r="J16" s="26">
        <v>149449</v>
      </c>
      <c r="K16" s="26">
        <v>8400</v>
      </c>
      <c r="L16" s="26">
        <v>73770</v>
      </c>
      <c r="M16" s="26">
        <v>231619</v>
      </c>
      <c r="N16" s="26">
        <v>114504</v>
      </c>
      <c r="O16" s="26">
        <v>163550</v>
      </c>
      <c r="P16" s="26">
        <v>0</v>
      </c>
      <c r="Q16" s="26">
        <v>278054</v>
      </c>
      <c r="R16" s="26">
        <v>0</v>
      </c>
      <c r="S16" s="26">
        <v>0</v>
      </c>
      <c r="T16" s="26">
        <v>0</v>
      </c>
      <c r="U16" s="26">
        <v>0</v>
      </c>
      <c r="V16" s="26">
        <v>600848</v>
      </c>
      <c r="W16" s="26">
        <v>10400</v>
      </c>
      <c r="X16" s="26">
        <v>590448</v>
      </c>
      <c r="Y16" s="106">
        <v>5677.38</v>
      </c>
      <c r="Z16" s="121">
        <v>10400</v>
      </c>
    </row>
    <row r="17" spans="1:26" ht="13.5">
      <c r="A17" s="157" t="s">
        <v>112</v>
      </c>
      <c r="B17" s="161"/>
      <c r="C17" s="121">
        <v>0</v>
      </c>
      <c r="D17" s="122">
        <v>1833600</v>
      </c>
      <c r="E17" s="26">
        <v>1833600</v>
      </c>
      <c r="F17" s="26">
        <v>89438</v>
      </c>
      <c r="G17" s="26">
        <v>33473</v>
      </c>
      <c r="H17" s="26">
        <v>48568</v>
      </c>
      <c r="I17" s="26">
        <v>171479</v>
      </c>
      <c r="J17" s="26">
        <v>99379</v>
      </c>
      <c r="K17" s="26">
        <v>217548</v>
      </c>
      <c r="L17" s="26">
        <v>74034</v>
      </c>
      <c r="M17" s="26">
        <v>390961</v>
      </c>
      <c r="N17" s="26">
        <v>104448</v>
      </c>
      <c r="O17" s="26">
        <v>82944</v>
      </c>
      <c r="P17" s="26">
        <v>0</v>
      </c>
      <c r="Q17" s="26">
        <v>187392</v>
      </c>
      <c r="R17" s="26">
        <v>0</v>
      </c>
      <c r="S17" s="26">
        <v>0</v>
      </c>
      <c r="T17" s="26">
        <v>0</v>
      </c>
      <c r="U17" s="26">
        <v>0</v>
      </c>
      <c r="V17" s="26">
        <v>749832</v>
      </c>
      <c r="W17" s="26">
        <v>1833600</v>
      </c>
      <c r="X17" s="26">
        <v>-1083768</v>
      </c>
      <c r="Y17" s="106">
        <v>-59.11</v>
      </c>
      <c r="Z17" s="121">
        <v>1833600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0</v>
      </c>
      <c r="D19" s="122">
        <v>49542500</v>
      </c>
      <c r="E19" s="26">
        <v>49542500</v>
      </c>
      <c r="F19" s="26">
        <v>10285173</v>
      </c>
      <c r="G19" s="26">
        <v>0</v>
      </c>
      <c r="H19" s="26">
        <v>11400</v>
      </c>
      <c r="I19" s="26">
        <v>10296573</v>
      </c>
      <c r="J19" s="26">
        <v>0</v>
      </c>
      <c r="K19" s="26">
        <v>110989</v>
      </c>
      <c r="L19" s="26">
        <v>8126791</v>
      </c>
      <c r="M19" s="26">
        <v>8237780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18534353</v>
      </c>
      <c r="W19" s="26">
        <v>49542500</v>
      </c>
      <c r="X19" s="26">
        <v>-31008147</v>
      </c>
      <c r="Y19" s="106">
        <v>-62.59</v>
      </c>
      <c r="Z19" s="121">
        <v>49542500</v>
      </c>
    </row>
    <row r="20" spans="1:26" ht="13.5">
      <c r="A20" s="157" t="s">
        <v>34</v>
      </c>
      <c r="B20" s="161" t="s">
        <v>95</v>
      </c>
      <c r="C20" s="121">
        <v>0</v>
      </c>
      <c r="D20" s="122">
        <v>99600</v>
      </c>
      <c r="E20" s="20">
        <v>99600</v>
      </c>
      <c r="F20" s="20">
        <v>787369</v>
      </c>
      <c r="G20" s="20">
        <v>885200</v>
      </c>
      <c r="H20" s="20">
        <v>23709</v>
      </c>
      <c r="I20" s="20">
        <v>1696278</v>
      </c>
      <c r="J20" s="20">
        <v>163128</v>
      </c>
      <c r="K20" s="20">
        <v>185382</v>
      </c>
      <c r="L20" s="20">
        <v>132657</v>
      </c>
      <c r="M20" s="20">
        <v>481167</v>
      </c>
      <c r="N20" s="20">
        <v>0</v>
      </c>
      <c r="O20" s="20">
        <v>170012</v>
      </c>
      <c r="P20" s="20">
        <v>0</v>
      </c>
      <c r="Q20" s="20">
        <v>170012</v>
      </c>
      <c r="R20" s="20">
        <v>0</v>
      </c>
      <c r="S20" s="20">
        <v>0</v>
      </c>
      <c r="T20" s="20">
        <v>0</v>
      </c>
      <c r="U20" s="20">
        <v>0</v>
      </c>
      <c r="V20" s="20">
        <v>2347457</v>
      </c>
      <c r="W20" s="20">
        <v>99600</v>
      </c>
      <c r="X20" s="20">
        <v>2247857</v>
      </c>
      <c r="Y20" s="160">
        <v>2256.88</v>
      </c>
      <c r="Z20" s="96">
        <v>99600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0</v>
      </c>
      <c r="D22" s="165">
        <f t="shared" si="0"/>
        <v>101809258</v>
      </c>
      <c r="E22" s="166">
        <f t="shared" si="0"/>
        <v>101809258</v>
      </c>
      <c r="F22" s="166">
        <f t="shared" si="0"/>
        <v>14893141</v>
      </c>
      <c r="G22" s="166">
        <f t="shared" si="0"/>
        <v>4778820</v>
      </c>
      <c r="H22" s="166">
        <f t="shared" si="0"/>
        <v>5801320</v>
      </c>
      <c r="I22" s="166">
        <f t="shared" si="0"/>
        <v>25473281</v>
      </c>
      <c r="J22" s="166">
        <f t="shared" si="0"/>
        <v>4710667</v>
      </c>
      <c r="K22" s="166">
        <f t="shared" si="0"/>
        <v>4919434</v>
      </c>
      <c r="L22" s="166">
        <f t="shared" si="0"/>
        <v>12615169</v>
      </c>
      <c r="M22" s="166">
        <f t="shared" si="0"/>
        <v>22245270</v>
      </c>
      <c r="N22" s="166">
        <f t="shared" si="0"/>
        <v>233828</v>
      </c>
      <c r="O22" s="166">
        <f t="shared" si="0"/>
        <v>4553229</v>
      </c>
      <c r="P22" s="166">
        <f t="shared" si="0"/>
        <v>0</v>
      </c>
      <c r="Q22" s="166">
        <f t="shared" si="0"/>
        <v>4787057</v>
      </c>
      <c r="R22" s="166">
        <f t="shared" si="0"/>
        <v>0</v>
      </c>
      <c r="S22" s="166">
        <f t="shared" si="0"/>
        <v>0</v>
      </c>
      <c r="T22" s="166">
        <f t="shared" si="0"/>
        <v>0</v>
      </c>
      <c r="U22" s="166">
        <f t="shared" si="0"/>
        <v>0</v>
      </c>
      <c r="V22" s="166">
        <f t="shared" si="0"/>
        <v>52505608</v>
      </c>
      <c r="W22" s="166">
        <f t="shared" si="0"/>
        <v>101809258</v>
      </c>
      <c r="X22" s="166">
        <f t="shared" si="0"/>
        <v>-49303650</v>
      </c>
      <c r="Y22" s="167">
        <f>+IF(W22&lt;&gt;0,+(X22/W22)*100,0)</f>
        <v>-48.427472087066974</v>
      </c>
      <c r="Z22" s="164">
        <f>SUM(Z5:Z21)</f>
        <v>101809258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0</v>
      </c>
      <c r="D25" s="122">
        <v>29468836</v>
      </c>
      <c r="E25" s="26">
        <v>29468836</v>
      </c>
      <c r="F25" s="26">
        <v>2146388</v>
      </c>
      <c r="G25" s="26">
        <v>2333215</v>
      </c>
      <c r="H25" s="26">
        <v>2155566</v>
      </c>
      <c r="I25" s="26">
        <v>6635169</v>
      </c>
      <c r="J25" s="26">
        <v>2368235</v>
      </c>
      <c r="K25" s="26">
        <v>2247872</v>
      </c>
      <c r="L25" s="26">
        <v>2248088</v>
      </c>
      <c r="M25" s="26">
        <v>6864195</v>
      </c>
      <c r="N25" s="26">
        <v>2194704</v>
      </c>
      <c r="O25" s="26">
        <v>2210158</v>
      </c>
      <c r="P25" s="26">
        <v>0</v>
      </c>
      <c r="Q25" s="26">
        <v>4404862</v>
      </c>
      <c r="R25" s="26">
        <v>0</v>
      </c>
      <c r="S25" s="26">
        <v>0</v>
      </c>
      <c r="T25" s="26">
        <v>0</v>
      </c>
      <c r="U25" s="26">
        <v>0</v>
      </c>
      <c r="V25" s="26">
        <v>17904226</v>
      </c>
      <c r="W25" s="26">
        <v>29468836</v>
      </c>
      <c r="X25" s="26">
        <v>-11564610</v>
      </c>
      <c r="Y25" s="106">
        <v>-39.24</v>
      </c>
      <c r="Z25" s="121">
        <v>29468836</v>
      </c>
    </row>
    <row r="26" spans="1:26" ht="13.5">
      <c r="A26" s="159" t="s">
        <v>37</v>
      </c>
      <c r="B26" s="158"/>
      <c r="C26" s="121">
        <v>0</v>
      </c>
      <c r="D26" s="122">
        <v>2539046</v>
      </c>
      <c r="E26" s="26">
        <v>2539046</v>
      </c>
      <c r="F26" s="26">
        <v>190278</v>
      </c>
      <c r="G26" s="26">
        <v>0</v>
      </c>
      <c r="H26" s="26">
        <v>190398</v>
      </c>
      <c r="I26" s="26">
        <v>380676</v>
      </c>
      <c r="J26" s="26">
        <v>190315</v>
      </c>
      <c r="K26" s="26">
        <v>190367</v>
      </c>
      <c r="L26" s="26">
        <v>190300</v>
      </c>
      <c r="M26" s="26">
        <v>570982</v>
      </c>
      <c r="N26" s="26">
        <v>256883</v>
      </c>
      <c r="O26" s="26">
        <v>199321</v>
      </c>
      <c r="P26" s="26">
        <v>0</v>
      </c>
      <c r="Q26" s="26">
        <v>456204</v>
      </c>
      <c r="R26" s="26">
        <v>0</v>
      </c>
      <c r="S26" s="26">
        <v>0</v>
      </c>
      <c r="T26" s="26">
        <v>0</v>
      </c>
      <c r="U26" s="26">
        <v>0</v>
      </c>
      <c r="V26" s="26">
        <v>1407862</v>
      </c>
      <c r="W26" s="26">
        <v>2539046</v>
      </c>
      <c r="X26" s="26">
        <v>-1131184</v>
      </c>
      <c r="Y26" s="106">
        <v>-44.55</v>
      </c>
      <c r="Z26" s="121">
        <v>2539046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17129377</v>
      </c>
      <c r="E27" s="26">
        <v>17129377</v>
      </c>
      <c r="F27" s="26">
        <v>0</v>
      </c>
      <c r="G27" s="26">
        <v>400217</v>
      </c>
      <c r="H27" s="26">
        <v>360912</v>
      </c>
      <c r="I27" s="26">
        <v>761129</v>
      </c>
      <c r="J27" s="26">
        <v>249563</v>
      </c>
      <c r="K27" s="26">
        <v>211622</v>
      </c>
      <c r="L27" s="26">
        <v>198784</v>
      </c>
      <c r="M27" s="26">
        <v>659969</v>
      </c>
      <c r="N27" s="26">
        <v>0</v>
      </c>
      <c r="O27" s="26">
        <v>3741462</v>
      </c>
      <c r="P27" s="26">
        <v>0</v>
      </c>
      <c r="Q27" s="26">
        <v>3741462</v>
      </c>
      <c r="R27" s="26">
        <v>0</v>
      </c>
      <c r="S27" s="26">
        <v>0</v>
      </c>
      <c r="T27" s="26">
        <v>0</v>
      </c>
      <c r="U27" s="26">
        <v>0</v>
      </c>
      <c r="V27" s="26">
        <v>5162560</v>
      </c>
      <c r="W27" s="26">
        <v>17129377</v>
      </c>
      <c r="X27" s="26">
        <v>-11966817</v>
      </c>
      <c r="Y27" s="106">
        <v>-69.86</v>
      </c>
      <c r="Z27" s="121">
        <v>17129377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0</v>
      </c>
      <c r="D29" s="122">
        <v>18460</v>
      </c>
      <c r="E29" s="26">
        <v>18460</v>
      </c>
      <c r="F29" s="26">
        <v>8335</v>
      </c>
      <c r="G29" s="26">
        <v>18166</v>
      </c>
      <c r="H29" s="26">
        <v>7359</v>
      </c>
      <c r="I29" s="26">
        <v>33860</v>
      </c>
      <c r="J29" s="26">
        <v>26037</v>
      </c>
      <c r="K29" s="26">
        <v>20379</v>
      </c>
      <c r="L29" s="26">
        <v>22561</v>
      </c>
      <c r="M29" s="26">
        <v>68977</v>
      </c>
      <c r="N29" s="26">
        <v>4000</v>
      </c>
      <c r="O29" s="26">
        <v>13566</v>
      </c>
      <c r="P29" s="26">
        <v>0</v>
      </c>
      <c r="Q29" s="26">
        <v>17566</v>
      </c>
      <c r="R29" s="26">
        <v>0</v>
      </c>
      <c r="S29" s="26">
        <v>0</v>
      </c>
      <c r="T29" s="26">
        <v>0</v>
      </c>
      <c r="U29" s="26">
        <v>0</v>
      </c>
      <c r="V29" s="26">
        <v>120403</v>
      </c>
      <c r="W29" s="26">
        <v>18460</v>
      </c>
      <c r="X29" s="26">
        <v>101943</v>
      </c>
      <c r="Y29" s="106">
        <v>552.24</v>
      </c>
      <c r="Z29" s="121">
        <v>18460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15504000</v>
      </c>
      <c r="E30" s="26">
        <v>15504000</v>
      </c>
      <c r="F30" s="26">
        <v>59041</v>
      </c>
      <c r="G30" s="26">
        <v>2060004</v>
      </c>
      <c r="H30" s="26">
        <v>2144645</v>
      </c>
      <c r="I30" s="26">
        <v>4263690</v>
      </c>
      <c r="J30" s="26">
        <v>0</v>
      </c>
      <c r="K30" s="26">
        <v>15268</v>
      </c>
      <c r="L30" s="26">
        <v>2191431</v>
      </c>
      <c r="M30" s="26">
        <v>2206699</v>
      </c>
      <c r="N30" s="26">
        <v>1001315</v>
      </c>
      <c r="O30" s="26">
        <v>1004742</v>
      </c>
      <c r="P30" s="26">
        <v>0</v>
      </c>
      <c r="Q30" s="26">
        <v>2006057</v>
      </c>
      <c r="R30" s="26">
        <v>0</v>
      </c>
      <c r="S30" s="26">
        <v>0</v>
      </c>
      <c r="T30" s="26">
        <v>0</v>
      </c>
      <c r="U30" s="26">
        <v>0</v>
      </c>
      <c r="V30" s="26">
        <v>8476446</v>
      </c>
      <c r="W30" s="26">
        <v>15504000</v>
      </c>
      <c r="X30" s="26">
        <v>-7027554</v>
      </c>
      <c r="Y30" s="106">
        <v>-45.33</v>
      </c>
      <c r="Z30" s="121">
        <v>15504000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1321879</v>
      </c>
      <c r="E32" s="26">
        <v>1321879</v>
      </c>
      <c r="F32" s="26">
        <v>32559</v>
      </c>
      <c r="G32" s="26">
        <v>0</v>
      </c>
      <c r="H32" s="26">
        <v>0</v>
      </c>
      <c r="I32" s="26">
        <v>32559</v>
      </c>
      <c r="J32" s="26">
        <v>32559</v>
      </c>
      <c r="K32" s="26">
        <v>0</v>
      </c>
      <c r="L32" s="26">
        <v>97677</v>
      </c>
      <c r="M32" s="26">
        <v>130236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162795</v>
      </c>
      <c r="W32" s="26">
        <v>1321879</v>
      </c>
      <c r="X32" s="26">
        <v>-1159084</v>
      </c>
      <c r="Y32" s="106">
        <v>-87.68</v>
      </c>
      <c r="Z32" s="121">
        <v>1321879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4748</v>
      </c>
      <c r="K33" s="26">
        <v>0</v>
      </c>
      <c r="L33" s="26">
        <v>0</v>
      </c>
      <c r="M33" s="26">
        <v>4748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4748</v>
      </c>
      <c r="W33" s="26">
        <v>0</v>
      </c>
      <c r="X33" s="26">
        <v>4748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0</v>
      </c>
      <c r="D34" s="122">
        <v>12015920</v>
      </c>
      <c r="E34" s="26">
        <v>12015920</v>
      </c>
      <c r="F34" s="26">
        <v>702982</v>
      </c>
      <c r="G34" s="26">
        <v>587654</v>
      </c>
      <c r="H34" s="26">
        <v>625455</v>
      </c>
      <c r="I34" s="26">
        <v>1916091</v>
      </c>
      <c r="J34" s="26">
        <v>729217</v>
      </c>
      <c r="K34" s="26">
        <v>1139872</v>
      </c>
      <c r="L34" s="26">
        <v>1068040</v>
      </c>
      <c r="M34" s="26">
        <v>2937129</v>
      </c>
      <c r="N34" s="26">
        <v>549009</v>
      </c>
      <c r="O34" s="26">
        <v>788440</v>
      </c>
      <c r="P34" s="26">
        <v>0</v>
      </c>
      <c r="Q34" s="26">
        <v>1337449</v>
      </c>
      <c r="R34" s="26">
        <v>0</v>
      </c>
      <c r="S34" s="26">
        <v>0</v>
      </c>
      <c r="T34" s="26">
        <v>0</v>
      </c>
      <c r="U34" s="26">
        <v>0</v>
      </c>
      <c r="V34" s="26">
        <v>6190669</v>
      </c>
      <c r="W34" s="26">
        <v>12015920</v>
      </c>
      <c r="X34" s="26">
        <v>-5825251</v>
      </c>
      <c r="Y34" s="106">
        <v>-48.48</v>
      </c>
      <c r="Z34" s="121">
        <v>12015920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0</v>
      </c>
      <c r="D36" s="165">
        <f t="shared" si="1"/>
        <v>77997518</v>
      </c>
      <c r="E36" s="166">
        <f t="shared" si="1"/>
        <v>77997518</v>
      </c>
      <c r="F36" s="166">
        <f t="shared" si="1"/>
        <v>3139583</v>
      </c>
      <c r="G36" s="166">
        <f t="shared" si="1"/>
        <v>5399256</v>
      </c>
      <c r="H36" s="166">
        <f t="shared" si="1"/>
        <v>5484335</v>
      </c>
      <c r="I36" s="166">
        <f t="shared" si="1"/>
        <v>14023174</v>
      </c>
      <c r="J36" s="166">
        <f t="shared" si="1"/>
        <v>3600674</v>
      </c>
      <c r="K36" s="166">
        <f t="shared" si="1"/>
        <v>3825380</v>
      </c>
      <c r="L36" s="166">
        <f t="shared" si="1"/>
        <v>6016881</v>
      </c>
      <c r="M36" s="166">
        <f t="shared" si="1"/>
        <v>13442935</v>
      </c>
      <c r="N36" s="166">
        <f t="shared" si="1"/>
        <v>4005911</v>
      </c>
      <c r="O36" s="166">
        <f t="shared" si="1"/>
        <v>7957689</v>
      </c>
      <c r="P36" s="166">
        <f t="shared" si="1"/>
        <v>0</v>
      </c>
      <c r="Q36" s="166">
        <f t="shared" si="1"/>
        <v>11963600</v>
      </c>
      <c r="R36" s="166">
        <f t="shared" si="1"/>
        <v>0</v>
      </c>
      <c r="S36" s="166">
        <f t="shared" si="1"/>
        <v>0</v>
      </c>
      <c r="T36" s="166">
        <f t="shared" si="1"/>
        <v>0</v>
      </c>
      <c r="U36" s="166">
        <f t="shared" si="1"/>
        <v>0</v>
      </c>
      <c r="V36" s="166">
        <f t="shared" si="1"/>
        <v>39429709</v>
      </c>
      <c r="W36" s="166">
        <f t="shared" si="1"/>
        <v>77997518</v>
      </c>
      <c r="X36" s="166">
        <f t="shared" si="1"/>
        <v>-38567809</v>
      </c>
      <c r="Y36" s="167">
        <f>+IF(W36&lt;&gt;0,+(X36/W36)*100,0)</f>
        <v>-49.44748241860722</v>
      </c>
      <c r="Z36" s="164">
        <f>SUM(Z25:Z35)</f>
        <v>77997518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0</v>
      </c>
      <c r="D38" s="176">
        <f t="shared" si="2"/>
        <v>23811740</v>
      </c>
      <c r="E38" s="72">
        <f t="shared" si="2"/>
        <v>23811740</v>
      </c>
      <c r="F38" s="72">
        <f t="shared" si="2"/>
        <v>11753558</v>
      </c>
      <c r="G38" s="72">
        <f t="shared" si="2"/>
        <v>-620436</v>
      </c>
      <c r="H38" s="72">
        <f t="shared" si="2"/>
        <v>316985</v>
      </c>
      <c r="I38" s="72">
        <f t="shared" si="2"/>
        <v>11450107</v>
      </c>
      <c r="J38" s="72">
        <f t="shared" si="2"/>
        <v>1109993</v>
      </c>
      <c r="K38" s="72">
        <f t="shared" si="2"/>
        <v>1094054</v>
      </c>
      <c r="L38" s="72">
        <f t="shared" si="2"/>
        <v>6598288</v>
      </c>
      <c r="M38" s="72">
        <f t="shared" si="2"/>
        <v>8802335</v>
      </c>
      <c r="N38" s="72">
        <f t="shared" si="2"/>
        <v>-3772083</v>
      </c>
      <c r="O38" s="72">
        <f t="shared" si="2"/>
        <v>-3404460</v>
      </c>
      <c r="P38" s="72">
        <f t="shared" si="2"/>
        <v>0</v>
      </c>
      <c r="Q38" s="72">
        <f t="shared" si="2"/>
        <v>-7176543</v>
      </c>
      <c r="R38" s="72">
        <f t="shared" si="2"/>
        <v>0</v>
      </c>
      <c r="S38" s="72">
        <f t="shared" si="2"/>
        <v>0</v>
      </c>
      <c r="T38" s="72">
        <f t="shared" si="2"/>
        <v>0</v>
      </c>
      <c r="U38" s="72">
        <f t="shared" si="2"/>
        <v>0</v>
      </c>
      <c r="V38" s="72">
        <f t="shared" si="2"/>
        <v>13075899</v>
      </c>
      <c r="W38" s="72">
        <f>IF(E22=E36,0,W22-W36)</f>
        <v>23811740</v>
      </c>
      <c r="X38" s="72">
        <f t="shared" si="2"/>
        <v>-10735841</v>
      </c>
      <c r="Y38" s="177">
        <f>+IF(W38&lt;&gt;0,+(X38/W38)*100,0)</f>
        <v>-45.08633556388572</v>
      </c>
      <c r="Z38" s="175">
        <f>+Z22-Z36</f>
        <v>23811740</v>
      </c>
    </row>
    <row r="39" spans="1:26" ht="13.5">
      <c r="A39" s="157" t="s">
        <v>45</v>
      </c>
      <c r="B39" s="161"/>
      <c r="C39" s="121">
        <v>0</v>
      </c>
      <c r="D39" s="122">
        <v>12257000</v>
      </c>
      <c r="E39" s="26">
        <v>12257000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12257000</v>
      </c>
      <c r="X39" s="26">
        <v>-12257000</v>
      </c>
      <c r="Y39" s="106">
        <v>-100</v>
      </c>
      <c r="Z39" s="121">
        <v>12257000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0</v>
      </c>
      <c r="D42" s="183">
        <f t="shared" si="3"/>
        <v>36068740</v>
      </c>
      <c r="E42" s="54">
        <f t="shared" si="3"/>
        <v>36068740</v>
      </c>
      <c r="F42" s="54">
        <f t="shared" si="3"/>
        <v>11753558</v>
      </c>
      <c r="G42" s="54">
        <f t="shared" si="3"/>
        <v>-620436</v>
      </c>
      <c r="H42" s="54">
        <f t="shared" si="3"/>
        <v>316985</v>
      </c>
      <c r="I42" s="54">
        <f t="shared" si="3"/>
        <v>11450107</v>
      </c>
      <c r="J42" s="54">
        <f t="shared" si="3"/>
        <v>1109993</v>
      </c>
      <c r="K42" s="54">
        <f t="shared" si="3"/>
        <v>1094054</v>
      </c>
      <c r="L42" s="54">
        <f t="shared" si="3"/>
        <v>6598288</v>
      </c>
      <c r="M42" s="54">
        <f t="shared" si="3"/>
        <v>8802335</v>
      </c>
      <c r="N42" s="54">
        <f t="shared" si="3"/>
        <v>-3772083</v>
      </c>
      <c r="O42" s="54">
        <f t="shared" si="3"/>
        <v>-3404460</v>
      </c>
      <c r="P42" s="54">
        <f t="shared" si="3"/>
        <v>0</v>
      </c>
      <c r="Q42" s="54">
        <f t="shared" si="3"/>
        <v>-7176543</v>
      </c>
      <c r="R42" s="54">
        <f t="shared" si="3"/>
        <v>0</v>
      </c>
      <c r="S42" s="54">
        <f t="shared" si="3"/>
        <v>0</v>
      </c>
      <c r="T42" s="54">
        <f t="shared" si="3"/>
        <v>0</v>
      </c>
      <c r="U42" s="54">
        <f t="shared" si="3"/>
        <v>0</v>
      </c>
      <c r="V42" s="54">
        <f t="shared" si="3"/>
        <v>13075899</v>
      </c>
      <c r="W42" s="54">
        <f t="shared" si="3"/>
        <v>36068740</v>
      </c>
      <c r="X42" s="54">
        <f t="shared" si="3"/>
        <v>-22992841</v>
      </c>
      <c r="Y42" s="184">
        <f>+IF(W42&lt;&gt;0,+(X42/W42)*100,0)</f>
        <v>-63.74728088644073</v>
      </c>
      <c r="Z42" s="182">
        <f>SUM(Z38:Z41)</f>
        <v>36068740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0</v>
      </c>
      <c r="D44" s="187">
        <f t="shared" si="4"/>
        <v>36068740</v>
      </c>
      <c r="E44" s="43">
        <f t="shared" si="4"/>
        <v>36068740</v>
      </c>
      <c r="F44" s="43">
        <f t="shared" si="4"/>
        <v>11753558</v>
      </c>
      <c r="G44" s="43">
        <f t="shared" si="4"/>
        <v>-620436</v>
      </c>
      <c r="H44" s="43">
        <f t="shared" si="4"/>
        <v>316985</v>
      </c>
      <c r="I44" s="43">
        <f t="shared" si="4"/>
        <v>11450107</v>
      </c>
      <c r="J44" s="43">
        <f t="shared" si="4"/>
        <v>1109993</v>
      </c>
      <c r="K44" s="43">
        <f t="shared" si="4"/>
        <v>1094054</v>
      </c>
      <c r="L44" s="43">
        <f t="shared" si="4"/>
        <v>6598288</v>
      </c>
      <c r="M44" s="43">
        <f t="shared" si="4"/>
        <v>8802335</v>
      </c>
      <c r="N44" s="43">
        <f t="shared" si="4"/>
        <v>-3772083</v>
      </c>
      <c r="O44" s="43">
        <f t="shared" si="4"/>
        <v>-3404460</v>
      </c>
      <c r="P44" s="43">
        <f t="shared" si="4"/>
        <v>0</v>
      </c>
      <c r="Q44" s="43">
        <f t="shared" si="4"/>
        <v>-7176543</v>
      </c>
      <c r="R44" s="43">
        <f t="shared" si="4"/>
        <v>0</v>
      </c>
      <c r="S44" s="43">
        <f t="shared" si="4"/>
        <v>0</v>
      </c>
      <c r="T44" s="43">
        <f t="shared" si="4"/>
        <v>0</v>
      </c>
      <c r="U44" s="43">
        <f t="shared" si="4"/>
        <v>0</v>
      </c>
      <c r="V44" s="43">
        <f t="shared" si="4"/>
        <v>13075899</v>
      </c>
      <c r="W44" s="43">
        <f t="shared" si="4"/>
        <v>36068740</v>
      </c>
      <c r="X44" s="43">
        <f t="shared" si="4"/>
        <v>-22992841</v>
      </c>
      <c r="Y44" s="188">
        <f>+IF(W44&lt;&gt;0,+(X44/W44)*100,0)</f>
        <v>-63.74728088644073</v>
      </c>
      <c r="Z44" s="186">
        <f>+Z42-Z43</f>
        <v>36068740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0</v>
      </c>
      <c r="D46" s="183">
        <f t="shared" si="5"/>
        <v>36068740</v>
      </c>
      <c r="E46" s="54">
        <f t="shared" si="5"/>
        <v>36068740</v>
      </c>
      <c r="F46" s="54">
        <f t="shared" si="5"/>
        <v>11753558</v>
      </c>
      <c r="G46" s="54">
        <f t="shared" si="5"/>
        <v>-620436</v>
      </c>
      <c r="H46" s="54">
        <f t="shared" si="5"/>
        <v>316985</v>
      </c>
      <c r="I46" s="54">
        <f t="shared" si="5"/>
        <v>11450107</v>
      </c>
      <c r="J46" s="54">
        <f t="shared" si="5"/>
        <v>1109993</v>
      </c>
      <c r="K46" s="54">
        <f t="shared" si="5"/>
        <v>1094054</v>
      </c>
      <c r="L46" s="54">
        <f t="shared" si="5"/>
        <v>6598288</v>
      </c>
      <c r="M46" s="54">
        <f t="shared" si="5"/>
        <v>8802335</v>
      </c>
      <c r="N46" s="54">
        <f t="shared" si="5"/>
        <v>-3772083</v>
      </c>
      <c r="O46" s="54">
        <f t="shared" si="5"/>
        <v>-3404460</v>
      </c>
      <c r="P46" s="54">
        <f t="shared" si="5"/>
        <v>0</v>
      </c>
      <c r="Q46" s="54">
        <f t="shared" si="5"/>
        <v>-7176543</v>
      </c>
      <c r="R46" s="54">
        <f t="shared" si="5"/>
        <v>0</v>
      </c>
      <c r="S46" s="54">
        <f t="shared" si="5"/>
        <v>0</v>
      </c>
      <c r="T46" s="54">
        <f t="shared" si="5"/>
        <v>0</v>
      </c>
      <c r="U46" s="54">
        <f t="shared" si="5"/>
        <v>0</v>
      </c>
      <c r="V46" s="54">
        <f t="shared" si="5"/>
        <v>13075899</v>
      </c>
      <c r="W46" s="54">
        <f t="shared" si="5"/>
        <v>36068740</v>
      </c>
      <c r="X46" s="54">
        <f t="shared" si="5"/>
        <v>-22992841</v>
      </c>
      <c r="Y46" s="184">
        <f>+IF(W46&lt;&gt;0,+(X46/W46)*100,0)</f>
        <v>-63.74728088644073</v>
      </c>
      <c r="Z46" s="182">
        <f>SUM(Z44:Z45)</f>
        <v>36068740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0</v>
      </c>
      <c r="D48" s="194">
        <f t="shared" si="6"/>
        <v>36068740</v>
      </c>
      <c r="E48" s="195">
        <f t="shared" si="6"/>
        <v>36068740</v>
      </c>
      <c r="F48" s="195">
        <f t="shared" si="6"/>
        <v>11753558</v>
      </c>
      <c r="G48" s="196">
        <f t="shared" si="6"/>
        <v>-620436</v>
      </c>
      <c r="H48" s="196">
        <f t="shared" si="6"/>
        <v>316985</v>
      </c>
      <c r="I48" s="196">
        <f t="shared" si="6"/>
        <v>11450107</v>
      </c>
      <c r="J48" s="196">
        <f t="shared" si="6"/>
        <v>1109993</v>
      </c>
      <c r="K48" s="196">
        <f t="shared" si="6"/>
        <v>1094054</v>
      </c>
      <c r="L48" s="195">
        <f t="shared" si="6"/>
        <v>6598288</v>
      </c>
      <c r="M48" s="195">
        <f t="shared" si="6"/>
        <v>8802335</v>
      </c>
      <c r="N48" s="196">
        <f t="shared" si="6"/>
        <v>-3772083</v>
      </c>
      <c r="O48" s="196">
        <f t="shared" si="6"/>
        <v>-3404460</v>
      </c>
      <c r="P48" s="196">
        <f t="shared" si="6"/>
        <v>0</v>
      </c>
      <c r="Q48" s="196">
        <f t="shared" si="6"/>
        <v>-7176543</v>
      </c>
      <c r="R48" s="196">
        <f t="shared" si="6"/>
        <v>0</v>
      </c>
      <c r="S48" s="195">
        <f t="shared" si="6"/>
        <v>0</v>
      </c>
      <c r="T48" s="195">
        <f t="shared" si="6"/>
        <v>0</v>
      </c>
      <c r="U48" s="196">
        <f t="shared" si="6"/>
        <v>0</v>
      </c>
      <c r="V48" s="196">
        <f t="shared" si="6"/>
        <v>13075899</v>
      </c>
      <c r="W48" s="196">
        <f t="shared" si="6"/>
        <v>36068740</v>
      </c>
      <c r="X48" s="196">
        <f t="shared" si="6"/>
        <v>-22992841</v>
      </c>
      <c r="Y48" s="197">
        <f>+IF(W48&lt;&gt;0,+(X48/W48)*100,0)</f>
        <v>-63.74728088644073</v>
      </c>
      <c r="Z48" s="198">
        <f>SUM(Z46:Z47)</f>
        <v>36068740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425000</v>
      </c>
      <c r="E5" s="66">
        <f t="shared" si="0"/>
        <v>425000</v>
      </c>
      <c r="F5" s="66">
        <f t="shared" si="0"/>
        <v>0</v>
      </c>
      <c r="G5" s="66">
        <f t="shared" si="0"/>
        <v>26245</v>
      </c>
      <c r="H5" s="66">
        <f t="shared" si="0"/>
        <v>6050</v>
      </c>
      <c r="I5" s="66">
        <f t="shared" si="0"/>
        <v>32295</v>
      </c>
      <c r="J5" s="66">
        <f t="shared" si="0"/>
        <v>31885</v>
      </c>
      <c r="K5" s="66">
        <f t="shared" si="0"/>
        <v>0</v>
      </c>
      <c r="L5" s="66">
        <f t="shared" si="0"/>
        <v>1447</v>
      </c>
      <c r="M5" s="66">
        <f t="shared" si="0"/>
        <v>33332</v>
      </c>
      <c r="N5" s="66">
        <f t="shared" si="0"/>
        <v>0</v>
      </c>
      <c r="O5" s="66">
        <f t="shared" si="0"/>
        <v>0</v>
      </c>
      <c r="P5" s="66">
        <f t="shared" si="0"/>
        <v>0</v>
      </c>
      <c r="Q5" s="66">
        <f t="shared" si="0"/>
        <v>0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65627</v>
      </c>
      <c r="W5" s="66">
        <f t="shared" si="0"/>
        <v>425000</v>
      </c>
      <c r="X5" s="66">
        <f t="shared" si="0"/>
        <v>-359373</v>
      </c>
      <c r="Y5" s="103">
        <f>+IF(W5&lt;&gt;0,+(X5/W5)*100,0)</f>
        <v>-84.55835294117648</v>
      </c>
      <c r="Z5" s="119">
        <f>SUM(Z6:Z8)</f>
        <v>425000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>
        <v>6050</v>
      </c>
      <c r="I7" s="125">
        <v>6050</v>
      </c>
      <c r="J7" s="125">
        <v>31885</v>
      </c>
      <c r="K7" s="125"/>
      <c r="L7" s="125">
        <v>1447</v>
      </c>
      <c r="M7" s="125">
        <v>33332</v>
      </c>
      <c r="N7" s="125"/>
      <c r="O7" s="125"/>
      <c r="P7" s="125"/>
      <c r="Q7" s="125"/>
      <c r="R7" s="125"/>
      <c r="S7" s="125"/>
      <c r="T7" s="125"/>
      <c r="U7" s="125"/>
      <c r="V7" s="125">
        <v>39382</v>
      </c>
      <c r="W7" s="125"/>
      <c r="X7" s="125">
        <v>39382</v>
      </c>
      <c r="Y7" s="107"/>
      <c r="Z7" s="200"/>
    </row>
    <row r="8" spans="1:26" ht="13.5">
      <c r="A8" s="104" t="s">
        <v>76</v>
      </c>
      <c r="B8" s="102"/>
      <c r="C8" s="121"/>
      <c r="D8" s="122">
        <v>425000</v>
      </c>
      <c r="E8" s="26">
        <v>425000</v>
      </c>
      <c r="F8" s="26"/>
      <c r="G8" s="26">
        <v>26245</v>
      </c>
      <c r="H8" s="26"/>
      <c r="I8" s="26">
        <v>26245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>
        <v>26245</v>
      </c>
      <c r="W8" s="26">
        <v>425000</v>
      </c>
      <c r="X8" s="26">
        <v>-398755</v>
      </c>
      <c r="Y8" s="106">
        <v>-93.82</v>
      </c>
      <c r="Z8" s="28">
        <v>425000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1461923</v>
      </c>
      <c r="H9" s="66">
        <f t="shared" si="1"/>
        <v>838354</v>
      </c>
      <c r="I9" s="66">
        <f t="shared" si="1"/>
        <v>2300277</v>
      </c>
      <c r="J9" s="66">
        <f t="shared" si="1"/>
        <v>485750</v>
      </c>
      <c r="K9" s="66">
        <f t="shared" si="1"/>
        <v>15600</v>
      </c>
      <c r="L9" s="66">
        <f t="shared" si="1"/>
        <v>362435</v>
      </c>
      <c r="M9" s="66">
        <f t="shared" si="1"/>
        <v>863785</v>
      </c>
      <c r="N9" s="66">
        <f t="shared" si="1"/>
        <v>14750</v>
      </c>
      <c r="O9" s="66">
        <f t="shared" si="1"/>
        <v>0</v>
      </c>
      <c r="P9" s="66">
        <f t="shared" si="1"/>
        <v>0</v>
      </c>
      <c r="Q9" s="66">
        <f t="shared" si="1"/>
        <v>14750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3178812</v>
      </c>
      <c r="W9" s="66">
        <f t="shared" si="1"/>
        <v>0</v>
      </c>
      <c r="X9" s="66">
        <f t="shared" si="1"/>
        <v>3178812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>
        <v>1140</v>
      </c>
      <c r="K10" s="26">
        <v>15600</v>
      </c>
      <c r="L10" s="26"/>
      <c r="M10" s="26">
        <v>16740</v>
      </c>
      <c r="N10" s="26">
        <v>14750</v>
      </c>
      <c r="O10" s="26"/>
      <c r="P10" s="26"/>
      <c r="Q10" s="26">
        <v>14750</v>
      </c>
      <c r="R10" s="26"/>
      <c r="S10" s="26"/>
      <c r="T10" s="26"/>
      <c r="U10" s="26"/>
      <c r="V10" s="26">
        <v>31490</v>
      </c>
      <c r="W10" s="26"/>
      <c r="X10" s="26">
        <v>31490</v>
      </c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>
        <v>1461923</v>
      </c>
      <c r="H13" s="26">
        <v>838354</v>
      </c>
      <c r="I13" s="26">
        <v>2300277</v>
      </c>
      <c r="J13" s="26">
        <v>484610</v>
      </c>
      <c r="K13" s="26"/>
      <c r="L13" s="26">
        <v>362435</v>
      </c>
      <c r="M13" s="26">
        <v>847045</v>
      </c>
      <c r="N13" s="26"/>
      <c r="O13" s="26"/>
      <c r="P13" s="26"/>
      <c r="Q13" s="26"/>
      <c r="R13" s="26"/>
      <c r="S13" s="26"/>
      <c r="T13" s="26"/>
      <c r="U13" s="26"/>
      <c r="V13" s="26">
        <v>3147322</v>
      </c>
      <c r="W13" s="26"/>
      <c r="X13" s="26">
        <v>3147322</v>
      </c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22700</v>
      </c>
      <c r="O19" s="66">
        <f t="shared" si="3"/>
        <v>0</v>
      </c>
      <c r="P19" s="66">
        <f t="shared" si="3"/>
        <v>0</v>
      </c>
      <c r="Q19" s="66">
        <f t="shared" si="3"/>
        <v>22700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22700</v>
      </c>
      <c r="W19" s="66">
        <f t="shared" si="3"/>
        <v>0</v>
      </c>
      <c r="X19" s="66">
        <f t="shared" si="3"/>
        <v>22700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>
        <v>22700</v>
      </c>
      <c r="O22" s="125"/>
      <c r="P22" s="125"/>
      <c r="Q22" s="125">
        <v>22700</v>
      </c>
      <c r="R22" s="125"/>
      <c r="S22" s="125"/>
      <c r="T22" s="125"/>
      <c r="U22" s="125"/>
      <c r="V22" s="125">
        <v>22700</v>
      </c>
      <c r="W22" s="125"/>
      <c r="X22" s="125">
        <v>22700</v>
      </c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425000</v>
      </c>
      <c r="E25" s="195">
        <f t="shared" si="4"/>
        <v>425000</v>
      </c>
      <c r="F25" s="195">
        <f t="shared" si="4"/>
        <v>0</v>
      </c>
      <c r="G25" s="195">
        <f t="shared" si="4"/>
        <v>1488168</v>
      </c>
      <c r="H25" s="195">
        <f t="shared" si="4"/>
        <v>844404</v>
      </c>
      <c r="I25" s="195">
        <f t="shared" si="4"/>
        <v>2332572</v>
      </c>
      <c r="J25" s="195">
        <f t="shared" si="4"/>
        <v>517635</v>
      </c>
      <c r="K25" s="195">
        <f t="shared" si="4"/>
        <v>15600</v>
      </c>
      <c r="L25" s="195">
        <f t="shared" si="4"/>
        <v>363882</v>
      </c>
      <c r="M25" s="195">
        <f t="shared" si="4"/>
        <v>897117</v>
      </c>
      <c r="N25" s="195">
        <f t="shared" si="4"/>
        <v>37450</v>
      </c>
      <c r="O25" s="195">
        <f t="shared" si="4"/>
        <v>0</v>
      </c>
      <c r="P25" s="195">
        <f t="shared" si="4"/>
        <v>0</v>
      </c>
      <c r="Q25" s="195">
        <f t="shared" si="4"/>
        <v>37450</v>
      </c>
      <c r="R25" s="195">
        <f t="shared" si="4"/>
        <v>0</v>
      </c>
      <c r="S25" s="195">
        <f t="shared" si="4"/>
        <v>0</v>
      </c>
      <c r="T25" s="195">
        <f t="shared" si="4"/>
        <v>0</v>
      </c>
      <c r="U25" s="195">
        <f t="shared" si="4"/>
        <v>0</v>
      </c>
      <c r="V25" s="195">
        <f t="shared" si="4"/>
        <v>3267139</v>
      </c>
      <c r="W25" s="195">
        <f t="shared" si="4"/>
        <v>425000</v>
      </c>
      <c r="X25" s="195">
        <f t="shared" si="4"/>
        <v>2842139</v>
      </c>
      <c r="Y25" s="207">
        <f>+IF(W25&lt;&gt;0,+(X25/W25)*100,0)</f>
        <v>668.7385882352941</v>
      </c>
      <c r="Z25" s="208">
        <f>+Z5+Z9+Z15+Z19+Z24</f>
        <v>425000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/>
      <c r="E28" s="26"/>
      <c r="F28" s="26"/>
      <c r="G28" s="26">
        <v>1461923</v>
      </c>
      <c r="H28" s="26"/>
      <c r="I28" s="26">
        <v>1461923</v>
      </c>
      <c r="J28" s="26">
        <v>484610</v>
      </c>
      <c r="K28" s="26"/>
      <c r="L28" s="26">
        <v>362435</v>
      </c>
      <c r="M28" s="26">
        <v>847045</v>
      </c>
      <c r="N28" s="26"/>
      <c r="O28" s="26"/>
      <c r="P28" s="26"/>
      <c r="Q28" s="26"/>
      <c r="R28" s="26"/>
      <c r="S28" s="26"/>
      <c r="T28" s="26"/>
      <c r="U28" s="26"/>
      <c r="V28" s="26">
        <v>2308968</v>
      </c>
      <c r="W28" s="26"/>
      <c r="X28" s="26">
        <v>2308968</v>
      </c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0</v>
      </c>
      <c r="E32" s="43">
        <f t="shared" si="5"/>
        <v>0</v>
      </c>
      <c r="F32" s="43">
        <f t="shared" si="5"/>
        <v>0</v>
      </c>
      <c r="G32" s="43">
        <f t="shared" si="5"/>
        <v>1461923</v>
      </c>
      <c r="H32" s="43">
        <f t="shared" si="5"/>
        <v>0</v>
      </c>
      <c r="I32" s="43">
        <f t="shared" si="5"/>
        <v>1461923</v>
      </c>
      <c r="J32" s="43">
        <f t="shared" si="5"/>
        <v>484610</v>
      </c>
      <c r="K32" s="43">
        <f t="shared" si="5"/>
        <v>0</v>
      </c>
      <c r="L32" s="43">
        <f t="shared" si="5"/>
        <v>362435</v>
      </c>
      <c r="M32" s="43">
        <f t="shared" si="5"/>
        <v>847045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0</v>
      </c>
      <c r="R32" s="43">
        <f t="shared" si="5"/>
        <v>0</v>
      </c>
      <c r="S32" s="43">
        <f t="shared" si="5"/>
        <v>0</v>
      </c>
      <c r="T32" s="43">
        <f t="shared" si="5"/>
        <v>0</v>
      </c>
      <c r="U32" s="43">
        <f t="shared" si="5"/>
        <v>0</v>
      </c>
      <c r="V32" s="43">
        <f t="shared" si="5"/>
        <v>2308968</v>
      </c>
      <c r="W32" s="43">
        <f t="shared" si="5"/>
        <v>0</v>
      </c>
      <c r="X32" s="43">
        <f t="shared" si="5"/>
        <v>2308968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>
        <v>425000</v>
      </c>
      <c r="E35" s="26">
        <v>425000</v>
      </c>
      <c r="F35" s="26"/>
      <c r="G35" s="26">
        <v>26245</v>
      </c>
      <c r="H35" s="26"/>
      <c r="I35" s="26">
        <v>26245</v>
      </c>
      <c r="J35" s="26">
        <v>33025</v>
      </c>
      <c r="K35" s="26">
        <v>15600</v>
      </c>
      <c r="L35" s="26">
        <v>1447</v>
      </c>
      <c r="M35" s="26">
        <v>50072</v>
      </c>
      <c r="N35" s="26">
        <v>37450</v>
      </c>
      <c r="O35" s="26"/>
      <c r="P35" s="26"/>
      <c r="Q35" s="26">
        <v>37450</v>
      </c>
      <c r="R35" s="26"/>
      <c r="S35" s="26"/>
      <c r="T35" s="26"/>
      <c r="U35" s="26"/>
      <c r="V35" s="26">
        <v>113767</v>
      </c>
      <c r="W35" s="26">
        <v>425000</v>
      </c>
      <c r="X35" s="26">
        <v>-311233</v>
      </c>
      <c r="Y35" s="106">
        <v>-73.23</v>
      </c>
      <c r="Z35" s="28">
        <v>425000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425000</v>
      </c>
      <c r="E36" s="196">
        <f t="shared" si="6"/>
        <v>425000</v>
      </c>
      <c r="F36" s="196">
        <f t="shared" si="6"/>
        <v>0</v>
      </c>
      <c r="G36" s="196">
        <f t="shared" si="6"/>
        <v>1488168</v>
      </c>
      <c r="H36" s="196">
        <f t="shared" si="6"/>
        <v>0</v>
      </c>
      <c r="I36" s="196">
        <f t="shared" si="6"/>
        <v>1488168</v>
      </c>
      <c r="J36" s="196">
        <f t="shared" si="6"/>
        <v>517635</v>
      </c>
      <c r="K36" s="196">
        <f t="shared" si="6"/>
        <v>15600</v>
      </c>
      <c r="L36" s="196">
        <f t="shared" si="6"/>
        <v>363882</v>
      </c>
      <c r="M36" s="196">
        <f t="shared" si="6"/>
        <v>897117</v>
      </c>
      <c r="N36" s="196">
        <f t="shared" si="6"/>
        <v>37450</v>
      </c>
      <c r="O36" s="196">
        <f t="shared" si="6"/>
        <v>0</v>
      </c>
      <c r="P36" s="196">
        <f t="shared" si="6"/>
        <v>0</v>
      </c>
      <c r="Q36" s="196">
        <f t="shared" si="6"/>
        <v>37450</v>
      </c>
      <c r="R36" s="196">
        <f t="shared" si="6"/>
        <v>0</v>
      </c>
      <c r="S36" s="196">
        <f t="shared" si="6"/>
        <v>0</v>
      </c>
      <c r="T36" s="196">
        <f t="shared" si="6"/>
        <v>0</v>
      </c>
      <c r="U36" s="196">
        <f t="shared" si="6"/>
        <v>0</v>
      </c>
      <c r="V36" s="196">
        <f t="shared" si="6"/>
        <v>2422735</v>
      </c>
      <c r="W36" s="196">
        <f t="shared" si="6"/>
        <v>425000</v>
      </c>
      <c r="X36" s="196">
        <f t="shared" si="6"/>
        <v>1997735</v>
      </c>
      <c r="Y36" s="197">
        <f>+IF(W36&lt;&gt;0,+(X36/W36)*100,0)</f>
        <v>470.055294117647</v>
      </c>
      <c r="Z36" s="215">
        <f>SUM(Z32:Z35)</f>
        <v>425000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>
        <v>12506000</v>
      </c>
      <c r="E6" s="26">
        <v>12506000</v>
      </c>
      <c r="F6" s="26">
        <v>2681766</v>
      </c>
      <c r="G6" s="26">
        <v>1246684</v>
      </c>
      <c r="H6" s="26">
        <v>-2707827</v>
      </c>
      <c r="I6" s="26">
        <v>1220623</v>
      </c>
      <c r="J6" s="26">
        <v>-557047</v>
      </c>
      <c r="K6" s="26"/>
      <c r="L6" s="26">
        <v>1968256</v>
      </c>
      <c r="M6" s="26">
        <v>1411209</v>
      </c>
      <c r="N6" s="26">
        <v>1301919</v>
      </c>
      <c r="O6" s="26">
        <v>-4345629</v>
      </c>
      <c r="P6" s="26"/>
      <c r="Q6" s="26">
        <v>-3043710</v>
      </c>
      <c r="R6" s="26"/>
      <c r="S6" s="26"/>
      <c r="T6" s="26"/>
      <c r="U6" s="26"/>
      <c r="V6" s="26">
        <v>-411878</v>
      </c>
      <c r="W6" s="26">
        <v>12506000</v>
      </c>
      <c r="X6" s="26">
        <v>-12917878</v>
      </c>
      <c r="Y6" s="106">
        <v>-103.29</v>
      </c>
      <c r="Z6" s="28">
        <v>12506000</v>
      </c>
    </row>
    <row r="7" spans="1:26" ht="13.5">
      <c r="A7" s="225" t="s">
        <v>146</v>
      </c>
      <c r="B7" s="158" t="s">
        <v>71</v>
      </c>
      <c r="C7" s="121"/>
      <c r="D7" s="25">
        <v>7000000</v>
      </c>
      <c r="E7" s="26">
        <v>7000000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7000000</v>
      </c>
      <c r="X7" s="26">
        <v>-7000000</v>
      </c>
      <c r="Y7" s="106">
        <v>-100</v>
      </c>
      <c r="Z7" s="28">
        <v>7000000</v>
      </c>
    </row>
    <row r="8" spans="1:26" ht="13.5">
      <c r="A8" s="225" t="s">
        <v>147</v>
      </c>
      <c r="B8" s="158" t="s">
        <v>71</v>
      </c>
      <c r="C8" s="121"/>
      <c r="D8" s="25">
        <v>38640000</v>
      </c>
      <c r="E8" s="26">
        <v>38640000</v>
      </c>
      <c r="F8" s="26">
        <v>50645122</v>
      </c>
      <c r="G8" s="26">
        <v>2069884</v>
      </c>
      <c r="H8" s="26">
        <v>3217553</v>
      </c>
      <c r="I8" s="26">
        <v>55932559</v>
      </c>
      <c r="J8" s="26">
        <v>1956870</v>
      </c>
      <c r="K8" s="26"/>
      <c r="L8" s="26">
        <v>3143968</v>
      </c>
      <c r="M8" s="26">
        <v>5100838</v>
      </c>
      <c r="N8" s="26">
        <v>-54854</v>
      </c>
      <c r="O8" s="26">
        <v>2333256</v>
      </c>
      <c r="P8" s="26"/>
      <c r="Q8" s="26">
        <v>2278402</v>
      </c>
      <c r="R8" s="26"/>
      <c r="S8" s="26"/>
      <c r="T8" s="26"/>
      <c r="U8" s="26"/>
      <c r="V8" s="26">
        <v>63311799</v>
      </c>
      <c r="W8" s="26">
        <v>38640000</v>
      </c>
      <c r="X8" s="26">
        <v>24671799</v>
      </c>
      <c r="Y8" s="106">
        <v>63.85</v>
      </c>
      <c r="Z8" s="28">
        <v>38640000</v>
      </c>
    </row>
    <row r="9" spans="1:26" ht="13.5">
      <c r="A9" s="225" t="s">
        <v>148</v>
      </c>
      <c r="B9" s="158"/>
      <c r="C9" s="121"/>
      <c r="D9" s="25">
        <v>11350000</v>
      </c>
      <c r="E9" s="26">
        <v>11350000</v>
      </c>
      <c r="F9" s="26">
        <v>-5200169</v>
      </c>
      <c r="G9" s="26">
        <v>202955</v>
      </c>
      <c r="H9" s="26">
        <v>101940</v>
      </c>
      <c r="I9" s="26">
        <v>-4895274</v>
      </c>
      <c r="J9" s="26">
        <v>-204147</v>
      </c>
      <c r="K9" s="26"/>
      <c r="L9" s="26">
        <v>326637</v>
      </c>
      <c r="M9" s="26">
        <v>122490</v>
      </c>
      <c r="N9" s="26">
        <v>218846</v>
      </c>
      <c r="O9" s="26">
        <v>199883</v>
      </c>
      <c r="P9" s="26"/>
      <c r="Q9" s="26">
        <v>418729</v>
      </c>
      <c r="R9" s="26"/>
      <c r="S9" s="26"/>
      <c r="T9" s="26"/>
      <c r="U9" s="26"/>
      <c r="V9" s="26">
        <v>-4354055</v>
      </c>
      <c r="W9" s="26">
        <v>11350000</v>
      </c>
      <c r="X9" s="26">
        <v>-15704055</v>
      </c>
      <c r="Y9" s="106">
        <v>-138.36</v>
      </c>
      <c r="Z9" s="28">
        <v>11350000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>
        <v>150000</v>
      </c>
      <c r="E11" s="26">
        <v>150000</v>
      </c>
      <c r="F11" s="26">
        <v>201351</v>
      </c>
      <c r="G11" s="26"/>
      <c r="H11" s="26"/>
      <c r="I11" s="26">
        <v>201351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>
        <v>201351</v>
      </c>
      <c r="W11" s="26">
        <v>150000</v>
      </c>
      <c r="X11" s="26">
        <v>51351</v>
      </c>
      <c r="Y11" s="106">
        <v>34.23</v>
      </c>
      <c r="Z11" s="28">
        <v>150000</v>
      </c>
    </row>
    <row r="12" spans="1:26" ht="13.5">
      <c r="A12" s="226" t="s">
        <v>55</v>
      </c>
      <c r="B12" s="227"/>
      <c r="C12" s="138">
        <f aca="true" t="shared" si="0" ref="C12:X12">SUM(C6:C11)</f>
        <v>0</v>
      </c>
      <c r="D12" s="38">
        <f t="shared" si="0"/>
        <v>69646000</v>
      </c>
      <c r="E12" s="39">
        <f t="shared" si="0"/>
        <v>69646000</v>
      </c>
      <c r="F12" s="39">
        <f t="shared" si="0"/>
        <v>48328070</v>
      </c>
      <c r="G12" s="39">
        <f t="shared" si="0"/>
        <v>3519523</v>
      </c>
      <c r="H12" s="39">
        <f t="shared" si="0"/>
        <v>611666</v>
      </c>
      <c r="I12" s="39">
        <f t="shared" si="0"/>
        <v>52459259</v>
      </c>
      <c r="J12" s="39">
        <f t="shared" si="0"/>
        <v>1195676</v>
      </c>
      <c r="K12" s="39">
        <f t="shared" si="0"/>
        <v>0</v>
      </c>
      <c r="L12" s="39">
        <f t="shared" si="0"/>
        <v>5438861</v>
      </c>
      <c r="M12" s="39">
        <f t="shared" si="0"/>
        <v>6634537</v>
      </c>
      <c r="N12" s="39">
        <f t="shared" si="0"/>
        <v>1465911</v>
      </c>
      <c r="O12" s="39">
        <f t="shared" si="0"/>
        <v>-1812490</v>
      </c>
      <c r="P12" s="39">
        <f t="shared" si="0"/>
        <v>0</v>
      </c>
      <c r="Q12" s="39">
        <f t="shared" si="0"/>
        <v>-346579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58747217</v>
      </c>
      <c r="W12" s="39">
        <f t="shared" si="0"/>
        <v>69646000</v>
      </c>
      <c r="X12" s="39">
        <f t="shared" si="0"/>
        <v>-10898783</v>
      </c>
      <c r="Y12" s="140">
        <f>+IF(W12&lt;&gt;0,+(X12/W12)*100,0)</f>
        <v>-15.648828360566291</v>
      </c>
      <c r="Z12" s="40">
        <f>SUM(Z6:Z11)</f>
        <v>69646000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>
        <v>25000</v>
      </c>
      <c r="E16" s="26">
        <v>25000</v>
      </c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>
        <v>25000</v>
      </c>
      <c r="X16" s="125">
        <v>-25000</v>
      </c>
      <c r="Y16" s="107">
        <v>-100</v>
      </c>
      <c r="Z16" s="200">
        <v>25000</v>
      </c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>
        <v>450000</v>
      </c>
      <c r="E19" s="26">
        <v>450000</v>
      </c>
      <c r="F19" s="26">
        <v>65354306</v>
      </c>
      <c r="G19" s="26">
        <v>1462064</v>
      </c>
      <c r="H19" s="26">
        <v>844403</v>
      </c>
      <c r="I19" s="26">
        <v>67660773</v>
      </c>
      <c r="J19" s="26">
        <v>487768</v>
      </c>
      <c r="K19" s="26"/>
      <c r="L19" s="26">
        <v>3887926</v>
      </c>
      <c r="M19" s="26">
        <v>4375694</v>
      </c>
      <c r="N19" s="26">
        <v>37450</v>
      </c>
      <c r="O19" s="26"/>
      <c r="P19" s="26"/>
      <c r="Q19" s="26">
        <v>37450</v>
      </c>
      <c r="R19" s="26"/>
      <c r="S19" s="26"/>
      <c r="T19" s="26"/>
      <c r="U19" s="26"/>
      <c r="V19" s="26">
        <v>72073917</v>
      </c>
      <c r="W19" s="26">
        <v>450000</v>
      </c>
      <c r="X19" s="26">
        <v>71623917</v>
      </c>
      <c r="Y19" s="106">
        <v>15916.43</v>
      </c>
      <c r="Z19" s="28">
        <v>450000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475000</v>
      </c>
      <c r="E24" s="43">
        <f t="shared" si="1"/>
        <v>475000</v>
      </c>
      <c r="F24" s="43">
        <f t="shared" si="1"/>
        <v>65354306</v>
      </c>
      <c r="G24" s="43">
        <f t="shared" si="1"/>
        <v>1462064</v>
      </c>
      <c r="H24" s="43">
        <f t="shared" si="1"/>
        <v>844403</v>
      </c>
      <c r="I24" s="43">
        <f t="shared" si="1"/>
        <v>67660773</v>
      </c>
      <c r="J24" s="43">
        <f t="shared" si="1"/>
        <v>487768</v>
      </c>
      <c r="K24" s="43">
        <f t="shared" si="1"/>
        <v>0</v>
      </c>
      <c r="L24" s="43">
        <f t="shared" si="1"/>
        <v>3887926</v>
      </c>
      <c r="M24" s="43">
        <f t="shared" si="1"/>
        <v>4375694</v>
      </c>
      <c r="N24" s="43">
        <f t="shared" si="1"/>
        <v>37450</v>
      </c>
      <c r="O24" s="43">
        <f t="shared" si="1"/>
        <v>0</v>
      </c>
      <c r="P24" s="43">
        <f t="shared" si="1"/>
        <v>0</v>
      </c>
      <c r="Q24" s="43">
        <f t="shared" si="1"/>
        <v>37450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72073917</v>
      </c>
      <c r="W24" s="43">
        <f t="shared" si="1"/>
        <v>475000</v>
      </c>
      <c r="X24" s="43">
        <f t="shared" si="1"/>
        <v>71598917</v>
      </c>
      <c r="Y24" s="188">
        <f>+IF(W24&lt;&gt;0,+(X24/W24)*100,0)</f>
        <v>15073.456210526316</v>
      </c>
      <c r="Z24" s="45">
        <f>SUM(Z15:Z23)</f>
        <v>475000</v>
      </c>
    </row>
    <row r="25" spans="1:26" ht="13.5">
      <c r="A25" s="226" t="s">
        <v>161</v>
      </c>
      <c r="B25" s="227"/>
      <c r="C25" s="138">
        <f aca="true" t="shared" si="2" ref="C25:X25">+C12+C24</f>
        <v>0</v>
      </c>
      <c r="D25" s="38">
        <f t="shared" si="2"/>
        <v>70121000</v>
      </c>
      <c r="E25" s="39">
        <f t="shared" si="2"/>
        <v>70121000</v>
      </c>
      <c r="F25" s="39">
        <f t="shared" si="2"/>
        <v>113682376</v>
      </c>
      <c r="G25" s="39">
        <f t="shared" si="2"/>
        <v>4981587</v>
      </c>
      <c r="H25" s="39">
        <f t="shared" si="2"/>
        <v>1456069</v>
      </c>
      <c r="I25" s="39">
        <f t="shared" si="2"/>
        <v>120120032</v>
      </c>
      <c r="J25" s="39">
        <f t="shared" si="2"/>
        <v>1683444</v>
      </c>
      <c r="K25" s="39">
        <f t="shared" si="2"/>
        <v>0</v>
      </c>
      <c r="L25" s="39">
        <f t="shared" si="2"/>
        <v>9326787</v>
      </c>
      <c r="M25" s="39">
        <f t="shared" si="2"/>
        <v>11010231</v>
      </c>
      <c r="N25" s="39">
        <f t="shared" si="2"/>
        <v>1503361</v>
      </c>
      <c r="O25" s="39">
        <f t="shared" si="2"/>
        <v>-1812490</v>
      </c>
      <c r="P25" s="39">
        <f t="shared" si="2"/>
        <v>0</v>
      </c>
      <c r="Q25" s="39">
        <f t="shared" si="2"/>
        <v>-309129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130821134</v>
      </c>
      <c r="W25" s="39">
        <f t="shared" si="2"/>
        <v>70121000</v>
      </c>
      <c r="X25" s="39">
        <f t="shared" si="2"/>
        <v>60700134</v>
      </c>
      <c r="Y25" s="140">
        <f>+IF(W25&lt;&gt;0,+(X25/W25)*100,0)</f>
        <v>86.56484362744399</v>
      </c>
      <c r="Z25" s="40">
        <f>+Z12+Z24</f>
        <v>70121000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>
        <v>399766</v>
      </c>
      <c r="P29" s="26"/>
      <c r="Q29" s="26">
        <v>399766</v>
      </c>
      <c r="R29" s="26"/>
      <c r="S29" s="26"/>
      <c r="T29" s="26"/>
      <c r="U29" s="26"/>
      <c r="V29" s="26">
        <v>399766</v>
      </c>
      <c r="W29" s="26"/>
      <c r="X29" s="26">
        <v>399766</v>
      </c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>
        <v>500000</v>
      </c>
      <c r="E31" s="26">
        <v>500000</v>
      </c>
      <c r="F31" s="26">
        <v>860362</v>
      </c>
      <c r="G31" s="26">
        <v>3498</v>
      </c>
      <c r="H31" s="26">
        <v>3200</v>
      </c>
      <c r="I31" s="26">
        <v>867060</v>
      </c>
      <c r="J31" s="26">
        <v>2639</v>
      </c>
      <c r="K31" s="26"/>
      <c r="L31" s="26">
        <v>10518</v>
      </c>
      <c r="M31" s="26">
        <v>13157</v>
      </c>
      <c r="N31" s="26"/>
      <c r="O31" s="26">
        <v>3300</v>
      </c>
      <c r="P31" s="26"/>
      <c r="Q31" s="26">
        <v>3300</v>
      </c>
      <c r="R31" s="26"/>
      <c r="S31" s="26"/>
      <c r="T31" s="26"/>
      <c r="U31" s="26"/>
      <c r="V31" s="26">
        <v>883517</v>
      </c>
      <c r="W31" s="26">
        <v>500000</v>
      </c>
      <c r="X31" s="26">
        <v>383517</v>
      </c>
      <c r="Y31" s="106">
        <v>76.7</v>
      </c>
      <c r="Z31" s="28">
        <v>500000</v>
      </c>
    </row>
    <row r="32" spans="1:26" ht="13.5">
      <c r="A32" s="225" t="s">
        <v>166</v>
      </c>
      <c r="B32" s="158" t="s">
        <v>93</v>
      </c>
      <c r="C32" s="121"/>
      <c r="D32" s="25">
        <v>11542000</v>
      </c>
      <c r="E32" s="26">
        <v>11542000</v>
      </c>
      <c r="F32" s="26">
        <v>36113036</v>
      </c>
      <c r="G32" s="26">
        <v>4129081</v>
      </c>
      <c r="H32" s="26">
        <v>1082180</v>
      </c>
      <c r="I32" s="26">
        <v>41324297</v>
      </c>
      <c r="J32" s="26">
        <v>426802</v>
      </c>
      <c r="K32" s="26"/>
      <c r="L32" s="26">
        <v>-2304730</v>
      </c>
      <c r="M32" s="26">
        <v>-1877928</v>
      </c>
      <c r="N32" s="26">
        <v>5314807</v>
      </c>
      <c r="O32" s="26">
        <v>-2175966</v>
      </c>
      <c r="P32" s="26"/>
      <c r="Q32" s="26">
        <v>3138841</v>
      </c>
      <c r="R32" s="26"/>
      <c r="S32" s="26"/>
      <c r="T32" s="26"/>
      <c r="U32" s="26"/>
      <c r="V32" s="26">
        <v>42585210</v>
      </c>
      <c r="W32" s="26">
        <v>11542000</v>
      </c>
      <c r="X32" s="26">
        <v>31043210</v>
      </c>
      <c r="Y32" s="106">
        <v>268.96</v>
      </c>
      <c r="Z32" s="28">
        <v>11542000</v>
      </c>
    </row>
    <row r="33" spans="1:26" ht="13.5">
      <c r="A33" s="225" t="s">
        <v>167</v>
      </c>
      <c r="B33" s="158"/>
      <c r="C33" s="121"/>
      <c r="D33" s="25">
        <v>1200000</v>
      </c>
      <c r="E33" s="26">
        <v>1200000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1200000</v>
      </c>
      <c r="X33" s="26">
        <v>-1200000</v>
      </c>
      <c r="Y33" s="106">
        <v>-100</v>
      </c>
      <c r="Z33" s="28">
        <v>1200000</v>
      </c>
    </row>
    <row r="34" spans="1:26" ht="13.5">
      <c r="A34" s="226" t="s">
        <v>57</v>
      </c>
      <c r="B34" s="227"/>
      <c r="C34" s="138">
        <f aca="true" t="shared" si="3" ref="C34:X34">SUM(C29:C33)</f>
        <v>0</v>
      </c>
      <c r="D34" s="38">
        <f t="shared" si="3"/>
        <v>13242000</v>
      </c>
      <c r="E34" s="39">
        <f t="shared" si="3"/>
        <v>13242000</v>
      </c>
      <c r="F34" s="39">
        <f t="shared" si="3"/>
        <v>36973398</v>
      </c>
      <c r="G34" s="39">
        <f t="shared" si="3"/>
        <v>4132579</v>
      </c>
      <c r="H34" s="39">
        <f t="shared" si="3"/>
        <v>1085380</v>
      </c>
      <c r="I34" s="39">
        <f t="shared" si="3"/>
        <v>42191357</v>
      </c>
      <c r="J34" s="39">
        <f t="shared" si="3"/>
        <v>429441</v>
      </c>
      <c r="K34" s="39">
        <f t="shared" si="3"/>
        <v>0</v>
      </c>
      <c r="L34" s="39">
        <f t="shared" si="3"/>
        <v>-2294212</v>
      </c>
      <c r="M34" s="39">
        <f t="shared" si="3"/>
        <v>-1864771</v>
      </c>
      <c r="N34" s="39">
        <f t="shared" si="3"/>
        <v>5314807</v>
      </c>
      <c r="O34" s="39">
        <f t="shared" si="3"/>
        <v>-1772900</v>
      </c>
      <c r="P34" s="39">
        <f t="shared" si="3"/>
        <v>0</v>
      </c>
      <c r="Q34" s="39">
        <f t="shared" si="3"/>
        <v>3541907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43868493</v>
      </c>
      <c r="W34" s="39">
        <f t="shared" si="3"/>
        <v>13242000</v>
      </c>
      <c r="X34" s="39">
        <f t="shared" si="3"/>
        <v>30626493</v>
      </c>
      <c r="Y34" s="140">
        <f>+IF(W34&lt;&gt;0,+(X34/W34)*100,0)</f>
        <v>231.2829859537834</v>
      </c>
      <c r="Z34" s="40">
        <f>SUM(Z29:Z33)</f>
        <v>13242000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>
        <v>-32837</v>
      </c>
      <c r="H37" s="26"/>
      <c r="I37" s="26">
        <v>-32837</v>
      </c>
      <c r="J37" s="26">
        <v>-16950</v>
      </c>
      <c r="K37" s="26"/>
      <c r="L37" s="26">
        <v>-8620</v>
      </c>
      <c r="M37" s="26">
        <v>-25570</v>
      </c>
      <c r="N37" s="26"/>
      <c r="O37" s="26">
        <v>-17426</v>
      </c>
      <c r="P37" s="26"/>
      <c r="Q37" s="26">
        <v>-17426</v>
      </c>
      <c r="R37" s="26"/>
      <c r="S37" s="26"/>
      <c r="T37" s="26"/>
      <c r="U37" s="26"/>
      <c r="V37" s="26">
        <v>-75833</v>
      </c>
      <c r="W37" s="26"/>
      <c r="X37" s="26">
        <v>-75833</v>
      </c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>
        <v>178127</v>
      </c>
      <c r="G38" s="26"/>
      <c r="H38" s="26"/>
      <c r="I38" s="26">
        <v>178127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>
        <v>178127</v>
      </c>
      <c r="W38" s="26"/>
      <c r="X38" s="26">
        <v>178127</v>
      </c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178127</v>
      </c>
      <c r="G39" s="43">
        <f t="shared" si="4"/>
        <v>-32837</v>
      </c>
      <c r="H39" s="43">
        <f t="shared" si="4"/>
        <v>0</v>
      </c>
      <c r="I39" s="43">
        <f t="shared" si="4"/>
        <v>145290</v>
      </c>
      <c r="J39" s="43">
        <f t="shared" si="4"/>
        <v>-16950</v>
      </c>
      <c r="K39" s="43">
        <f t="shared" si="4"/>
        <v>0</v>
      </c>
      <c r="L39" s="43">
        <f t="shared" si="4"/>
        <v>-8620</v>
      </c>
      <c r="M39" s="43">
        <f t="shared" si="4"/>
        <v>-25570</v>
      </c>
      <c r="N39" s="43">
        <f t="shared" si="4"/>
        <v>0</v>
      </c>
      <c r="O39" s="43">
        <f t="shared" si="4"/>
        <v>-17426</v>
      </c>
      <c r="P39" s="43">
        <f t="shared" si="4"/>
        <v>0</v>
      </c>
      <c r="Q39" s="43">
        <f t="shared" si="4"/>
        <v>-17426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102294</v>
      </c>
      <c r="W39" s="43">
        <f t="shared" si="4"/>
        <v>0</v>
      </c>
      <c r="X39" s="43">
        <f t="shared" si="4"/>
        <v>102294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0</v>
      </c>
      <c r="D40" s="38">
        <f t="shared" si="5"/>
        <v>13242000</v>
      </c>
      <c r="E40" s="39">
        <f t="shared" si="5"/>
        <v>13242000</v>
      </c>
      <c r="F40" s="39">
        <f t="shared" si="5"/>
        <v>37151525</v>
      </c>
      <c r="G40" s="39">
        <f t="shared" si="5"/>
        <v>4099742</v>
      </c>
      <c r="H40" s="39">
        <f t="shared" si="5"/>
        <v>1085380</v>
      </c>
      <c r="I40" s="39">
        <f t="shared" si="5"/>
        <v>42336647</v>
      </c>
      <c r="J40" s="39">
        <f t="shared" si="5"/>
        <v>412491</v>
      </c>
      <c r="K40" s="39">
        <f t="shared" si="5"/>
        <v>0</v>
      </c>
      <c r="L40" s="39">
        <f t="shared" si="5"/>
        <v>-2302832</v>
      </c>
      <c r="M40" s="39">
        <f t="shared" si="5"/>
        <v>-1890341</v>
      </c>
      <c r="N40" s="39">
        <f t="shared" si="5"/>
        <v>5314807</v>
      </c>
      <c r="O40" s="39">
        <f t="shared" si="5"/>
        <v>-1790326</v>
      </c>
      <c r="P40" s="39">
        <f t="shared" si="5"/>
        <v>0</v>
      </c>
      <c r="Q40" s="39">
        <f t="shared" si="5"/>
        <v>3524481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43970787</v>
      </c>
      <c r="W40" s="39">
        <f t="shared" si="5"/>
        <v>13242000</v>
      </c>
      <c r="X40" s="39">
        <f t="shared" si="5"/>
        <v>30728787</v>
      </c>
      <c r="Y40" s="140">
        <f>+IF(W40&lt;&gt;0,+(X40/W40)*100,0)</f>
        <v>232.05548255550522</v>
      </c>
      <c r="Z40" s="40">
        <f>+Z34+Z39</f>
        <v>13242000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0</v>
      </c>
      <c r="D42" s="234">
        <f t="shared" si="6"/>
        <v>56879000</v>
      </c>
      <c r="E42" s="235">
        <f t="shared" si="6"/>
        <v>56879000</v>
      </c>
      <c r="F42" s="235">
        <f t="shared" si="6"/>
        <v>76530851</v>
      </c>
      <c r="G42" s="235">
        <f t="shared" si="6"/>
        <v>881845</v>
      </c>
      <c r="H42" s="235">
        <f t="shared" si="6"/>
        <v>370689</v>
      </c>
      <c r="I42" s="235">
        <f t="shared" si="6"/>
        <v>77783385</v>
      </c>
      <c r="J42" s="235">
        <f t="shared" si="6"/>
        <v>1270953</v>
      </c>
      <c r="K42" s="235">
        <f t="shared" si="6"/>
        <v>0</v>
      </c>
      <c r="L42" s="235">
        <f t="shared" si="6"/>
        <v>11629619</v>
      </c>
      <c r="M42" s="235">
        <f t="shared" si="6"/>
        <v>12900572</v>
      </c>
      <c r="N42" s="235">
        <f t="shared" si="6"/>
        <v>-3811446</v>
      </c>
      <c r="O42" s="235">
        <f t="shared" si="6"/>
        <v>-22164</v>
      </c>
      <c r="P42" s="235">
        <f t="shared" si="6"/>
        <v>0</v>
      </c>
      <c r="Q42" s="235">
        <f t="shared" si="6"/>
        <v>-3833610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86850347</v>
      </c>
      <c r="W42" s="235">
        <f t="shared" si="6"/>
        <v>56879000</v>
      </c>
      <c r="X42" s="235">
        <f t="shared" si="6"/>
        <v>29971347</v>
      </c>
      <c r="Y42" s="236">
        <f>+IF(W42&lt;&gt;0,+(X42/W42)*100,0)</f>
        <v>52.69316795302308</v>
      </c>
      <c r="Z42" s="237">
        <f>+Z25-Z40</f>
        <v>56879000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>
        <v>56879000</v>
      </c>
      <c r="E45" s="26">
        <v>56879000</v>
      </c>
      <c r="F45" s="26">
        <v>71889480</v>
      </c>
      <c r="G45" s="26">
        <v>881845</v>
      </c>
      <c r="H45" s="26">
        <v>370689</v>
      </c>
      <c r="I45" s="26">
        <v>73142014</v>
      </c>
      <c r="J45" s="26">
        <v>1270953</v>
      </c>
      <c r="K45" s="26"/>
      <c r="L45" s="26">
        <v>11629619</v>
      </c>
      <c r="M45" s="26">
        <v>12900572</v>
      </c>
      <c r="N45" s="26">
        <v>-3811446</v>
      </c>
      <c r="O45" s="26">
        <v>-22164</v>
      </c>
      <c r="P45" s="26"/>
      <c r="Q45" s="26">
        <v>-3833610</v>
      </c>
      <c r="R45" s="26"/>
      <c r="S45" s="26"/>
      <c r="T45" s="26"/>
      <c r="U45" s="26"/>
      <c r="V45" s="26">
        <v>82208976</v>
      </c>
      <c r="W45" s="26">
        <v>56879000</v>
      </c>
      <c r="X45" s="26">
        <v>25329976</v>
      </c>
      <c r="Y45" s="105">
        <v>44.53</v>
      </c>
      <c r="Z45" s="28">
        <v>56879000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>
        <v>4641371</v>
      </c>
      <c r="G46" s="26"/>
      <c r="H46" s="26"/>
      <c r="I46" s="26">
        <v>4641371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>
        <v>4641371</v>
      </c>
      <c r="W46" s="26"/>
      <c r="X46" s="26">
        <v>4641371</v>
      </c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0</v>
      </c>
      <c r="D48" s="240">
        <f t="shared" si="7"/>
        <v>56879000</v>
      </c>
      <c r="E48" s="195">
        <f t="shared" si="7"/>
        <v>56879000</v>
      </c>
      <c r="F48" s="195">
        <f t="shared" si="7"/>
        <v>76530851</v>
      </c>
      <c r="G48" s="195">
        <f t="shared" si="7"/>
        <v>881845</v>
      </c>
      <c r="H48" s="195">
        <f t="shared" si="7"/>
        <v>370689</v>
      </c>
      <c r="I48" s="195">
        <f t="shared" si="7"/>
        <v>77783385</v>
      </c>
      <c r="J48" s="195">
        <f t="shared" si="7"/>
        <v>1270953</v>
      </c>
      <c r="K48" s="195">
        <f t="shared" si="7"/>
        <v>0</v>
      </c>
      <c r="L48" s="195">
        <f t="shared" si="7"/>
        <v>11629619</v>
      </c>
      <c r="M48" s="195">
        <f t="shared" si="7"/>
        <v>12900572</v>
      </c>
      <c r="N48" s="195">
        <f t="shared" si="7"/>
        <v>-3811446</v>
      </c>
      <c r="O48" s="195">
        <f t="shared" si="7"/>
        <v>-22164</v>
      </c>
      <c r="P48" s="195">
        <f t="shared" si="7"/>
        <v>0</v>
      </c>
      <c r="Q48" s="195">
        <f t="shared" si="7"/>
        <v>-3833610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86850347</v>
      </c>
      <c r="W48" s="195">
        <f t="shared" si="7"/>
        <v>56879000</v>
      </c>
      <c r="X48" s="195">
        <f t="shared" si="7"/>
        <v>29971347</v>
      </c>
      <c r="Y48" s="241">
        <f>+IF(W48&lt;&gt;0,+(X48/W48)*100,0)</f>
        <v>52.69316795302308</v>
      </c>
      <c r="Z48" s="208">
        <f>SUM(Z45:Z47)</f>
        <v>56879000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50723230</v>
      </c>
      <c r="D6" s="25">
        <v>48000000</v>
      </c>
      <c r="E6" s="26">
        <v>48000000</v>
      </c>
      <c r="F6" s="26">
        <v>616785</v>
      </c>
      <c r="G6" s="26">
        <v>4778820</v>
      </c>
      <c r="H6" s="26">
        <v>5775002</v>
      </c>
      <c r="I6" s="26">
        <v>11170607</v>
      </c>
      <c r="J6" s="26">
        <v>4404759</v>
      </c>
      <c r="K6" s="26">
        <v>5221866</v>
      </c>
      <c r="L6" s="26">
        <v>4524507</v>
      </c>
      <c r="M6" s="26">
        <v>14151132</v>
      </c>
      <c r="N6" s="26">
        <v>3639839</v>
      </c>
      <c r="O6" s="26">
        <v>4358765</v>
      </c>
      <c r="P6" s="26"/>
      <c r="Q6" s="26">
        <v>7998604</v>
      </c>
      <c r="R6" s="26"/>
      <c r="S6" s="26"/>
      <c r="T6" s="26"/>
      <c r="U6" s="26"/>
      <c r="V6" s="26">
        <v>33320343</v>
      </c>
      <c r="W6" s="26">
        <v>48000000</v>
      </c>
      <c r="X6" s="26">
        <v>-14679657</v>
      </c>
      <c r="Y6" s="106">
        <v>-30.58</v>
      </c>
      <c r="Z6" s="28">
        <v>48000000</v>
      </c>
    </row>
    <row r="7" spans="1:26" ht="13.5">
      <c r="A7" s="225" t="s">
        <v>180</v>
      </c>
      <c r="B7" s="158" t="s">
        <v>71</v>
      </c>
      <c r="C7" s="121">
        <v>27840941</v>
      </c>
      <c r="D7" s="25">
        <v>38100000</v>
      </c>
      <c r="E7" s="26">
        <v>38100000</v>
      </c>
      <c r="F7" s="26">
        <v>10191012</v>
      </c>
      <c r="G7" s="26">
        <v>5073468</v>
      </c>
      <c r="H7" s="26"/>
      <c r="I7" s="26">
        <v>15264480</v>
      </c>
      <c r="J7" s="26"/>
      <c r="K7" s="26">
        <v>2280000</v>
      </c>
      <c r="L7" s="26">
        <v>8126791</v>
      </c>
      <c r="M7" s="26">
        <v>10406791</v>
      </c>
      <c r="N7" s="26"/>
      <c r="O7" s="26"/>
      <c r="P7" s="26"/>
      <c r="Q7" s="26"/>
      <c r="R7" s="26"/>
      <c r="S7" s="26"/>
      <c r="T7" s="26"/>
      <c r="U7" s="26"/>
      <c r="V7" s="26">
        <v>25671271</v>
      </c>
      <c r="W7" s="26">
        <v>38100000</v>
      </c>
      <c r="X7" s="26">
        <v>-12428729</v>
      </c>
      <c r="Y7" s="106">
        <v>-32.62</v>
      </c>
      <c r="Z7" s="28">
        <v>38100000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-25051878</v>
      </c>
      <c r="D12" s="25">
        <v>-51084000</v>
      </c>
      <c r="E12" s="26">
        <v>-51084000</v>
      </c>
      <c r="F12" s="26">
        <v>-4139500</v>
      </c>
      <c r="G12" s="26">
        <v>-2671955</v>
      </c>
      <c r="H12" s="26">
        <v>-7033572</v>
      </c>
      <c r="I12" s="26">
        <v>-13845027</v>
      </c>
      <c r="J12" s="26">
        <v>-2633325</v>
      </c>
      <c r="K12" s="26">
        <v>-1132503</v>
      </c>
      <c r="L12" s="26">
        <v>-6345188</v>
      </c>
      <c r="M12" s="26">
        <v>-10111016</v>
      </c>
      <c r="N12" s="26">
        <v>-2148859</v>
      </c>
      <c r="O12" s="26">
        <v>-5583841</v>
      </c>
      <c r="P12" s="26"/>
      <c r="Q12" s="26">
        <v>-7732700</v>
      </c>
      <c r="R12" s="26"/>
      <c r="S12" s="26"/>
      <c r="T12" s="26"/>
      <c r="U12" s="26"/>
      <c r="V12" s="26">
        <v>-31688743</v>
      </c>
      <c r="W12" s="26">
        <v>-51084000</v>
      </c>
      <c r="X12" s="26">
        <v>19395257</v>
      </c>
      <c r="Y12" s="106">
        <v>-37.97</v>
      </c>
      <c r="Z12" s="28">
        <v>-51084000</v>
      </c>
    </row>
    <row r="13" spans="1:26" ht="13.5">
      <c r="A13" s="225" t="s">
        <v>39</v>
      </c>
      <c r="B13" s="158"/>
      <c r="C13" s="121">
        <v>-35476246</v>
      </c>
      <c r="D13" s="25">
        <v>-28860000</v>
      </c>
      <c r="E13" s="26">
        <v>-28860000</v>
      </c>
      <c r="F13" s="26">
        <v>-560706</v>
      </c>
      <c r="G13" s="26">
        <v>-867808</v>
      </c>
      <c r="H13" s="26">
        <v>-625740</v>
      </c>
      <c r="I13" s="26">
        <v>-2054254</v>
      </c>
      <c r="J13" s="26">
        <v>-1858980</v>
      </c>
      <c r="K13" s="26">
        <v>-1184185</v>
      </c>
      <c r="L13" s="26">
        <v>-3380544</v>
      </c>
      <c r="M13" s="26">
        <v>-6423709</v>
      </c>
      <c r="N13" s="26">
        <v>-1684173</v>
      </c>
      <c r="O13" s="26">
        <v>-1727914</v>
      </c>
      <c r="P13" s="26"/>
      <c r="Q13" s="26">
        <v>-3412087</v>
      </c>
      <c r="R13" s="26"/>
      <c r="S13" s="26"/>
      <c r="T13" s="26"/>
      <c r="U13" s="26"/>
      <c r="V13" s="26">
        <v>-11890050</v>
      </c>
      <c r="W13" s="26">
        <v>-28860000</v>
      </c>
      <c r="X13" s="26">
        <v>16969950</v>
      </c>
      <c r="Y13" s="106">
        <v>-58.8</v>
      </c>
      <c r="Z13" s="28">
        <v>-28860000</v>
      </c>
    </row>
    <row r="14" spans="1:26" ht="13.5">
      <c r="A14" s="225" t="s">
        <v>41</v>
      </c>
      <c r="B14" s="158" t="s">
        <v>71</v>
      </c>
      <c r="C14" s="121">
        <v>-772755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>
        <v>-304703</v>
      </c>
      <c r="O14" s="26">
        <v>-281831</v>
      </c>
      <c r="P14" s="26"/>
      <c r="Q14" s="26">
        <v>-586534</v>
      </c>
      <c r="R14" s="26"/>
      <c r="S14" s="26"/>
      <c r="T14" s="26"/>
      <c r="U14" s="26"/>
      <c r="V14" s="26">
        <v>-586534</v>
      </c>
      <c r="W14" s="26"/>
      <c r="X14" s="26">
        <v>-586534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17263292</v>
      </c>
      <c r="D15" s="38">
        <f t="shared" si="0"/>
        <v>6156000</v>
      </c>
      <c r="E15" s="39">
        <f t="shared" si="0"/>
        <v>6156000</v>
      </c>
      <c r="F15" s="39">
        <f t="shared" si="0"/>
        <v>6107591</v>
      </c>
      <c r="G15" s="39">
        <f t="shared" si="0"/>
        <v>6312525</v>
      </c>
      <c r="H15" s="39">
        <f t="shared" si="0"/>
        <v>-1884310</v>
      </c>
      <c r="I15" s="39">
        <f t="shared" si="0"/>
        <v>10535806</v>
      </c>
      <c r="J15" s="39">
        <f t="shared" si="0"/>
        <v>-87546</v>
      </c>
      <c r="K15" s="39">
        <f t="shared" si="0"/>
        <v>5185178</v>
      </c>
      <c r="L15" s="39">
        <f t="shared" si="0"/>
        <v>2925566</v>
      </c>
      <c r="M15" s="39">
        <f t="shared" si="0"/>
        <v>8023198</v>
      </c>
      <c r="N15" s="39">
        <f t="shared" si="0"/>
        <v>-497896</v>
      </c>
      <c r="O15" s="39">
        <f t="shared" si="0"/>
        <v>-3234821</v>
      </c>
      <c r="P15" s="39">
        <f t="shared" si="0"/>
        <v>0</v>
      </c>
      <c r="Q15" s="39">
        <f t="shared" si="0"/>
        <v>-3732717</v>
      </c>
      <c r="R15" s="39">
        <f t="shared" si="0"/>
        <v>0</v>
      </c>
      <c r="S15" s="39">
        <f t="shared" si="0"/>
        <v>0</v>
      </c>
      <c r="T15" s="39">
        <f t="shared" si="0"/>
        <v>0</v>
      </c>
      <c r="U15" s="39">
        <f t="shared" si="0"/>
        <v>0</v>
      </c>
      <c r="V15" s="39">
        <f t="shared" si="0"/>
        <v>14826287</v>
      </c>
      <c r="W15" s="39">
        <f t="shared" si="0"/>
        <v>6156000</v>
      </c>
      <c r="X15" s="39">
        <f t="shared" si="0"/>
        <v>8670287</v>
      </c>
      <c r="Y15" s="140">
        <f>+IF(W15&lt;&gt;0,+(X15/W15)*100,0)</f>
        <v>140.84286874593892</v>
      </c>
      <c r="Z15" s="40">
        <f>SUM(Z6:Z14)</f>
        <v>6156000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>
        <v>5316000</v>
      </c>
      <c r="E20" s="125">
        <v>5316000</v>
      </c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>
        <v>5316000</v>
      </c>
      <c r="X20" s="26">
        <v>-5316000</v>
      </c>
      <c r="Y20" s="106">
        <v>-100</v>
      </c>
      <c r="Z20" s="28">
        <v>5316000</v>
      </c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>
        <v>-2280000</v>
      </c>
      <c r="L22" s="26"/>
      <c r="M22" s="26">
        <v>-2280000</v>
      </c>
      <c r="N22" s="26">
        <v>1826103</v>
      </c>
      <c r="O22" s="26"/>
      <c r="P22" s="26"/>
      <c r="Q22" s="26">
        <v>1826103</v>
      </c>
      <c r="R22" s="26"/>
      <c r="S22" s="26"/>
      <c r="T22" s="26"/>
      <c r="U22" s="26"/>
      <c r="V22" s="26">
        <v>-453897</v>
      </c>
      <c r="W22" s="26"/>
      <c r="X22" s="26">
        <v>-453897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-21683561</v>
      </c>
      <c r="D24" s="25">
        <v>-12228000</v>
      </c>
      <c r="E24" s="26">
        <v>-12228000</v>
      </c>
      <c r="F24" s="26">
        <v>-50000</v>
      </c>
      <c r="G24" s="26">
        <v>-7875576</v>
      </c>
      <c r="H24" s="26">
        <v>-844404</v>
      </c>
      <c r="I24" s="26">
        <v>-8769980</v>
      </c>
      <c r="J24" s="26">
        <v>-484610</v>
      </c>
      <c r="K24" s="26">
        <v>-1702774</v>
      </c>
      <c r="L24" s="26">
        <v>-2188537</v>
      </c>
      <c r="M24" s="26">
        <v>-4375921</v>
      </c>
      <c r="N24" s="26">
        <v>-37450</v>
      </c>
      <c r="O24" s="26"/>
      <c r="P24" s="26"/>
      <c r="Q24" s="26">
        <v>-37450</v>
      </c>
      <c r="R24" s="26"/>
      <c r="S24" s="26"/>
      <c r="T24" s="26"/>
      <c r="U24" s="26"/>
      <c r="V24" s="26">
        <v>-13183351</v>
      </c>
      <c r="W24" s="26">
        <v>-12228000</v>
      </c>
      <c r="X24" s="26">
        <v>-955351</v>
      </c>
      <c r="Y24" s="106">
        <v>7.81</v>
      </c>
      <c r="Z24" s="28">
        <v>-12228000</v>
      </c>
    </row>
    <row r="25" spans="1:26" ht="13.5">
      <c r="A25" s="226" t="s">
        <v>193</v>
      </c>
      <c r="B25" s="227"/>
      <c r="C25" s="138">
        <f aca="true" t="shared" si="1" ref="C25:X25">SUM(C19:C24)</f>
        <v>-21683561</v>
      </c>
      <c r="D25" s="38">
        <f t="shared" si="1"/>
        <v>-6912000</v>
      </c>
      <c r="E25" s="39">
        <f t="shared" si="1"/>
        <v>-6912000</v>
      </c>
      <c r="F25" s="39">
        <f t="shared" si="1"/>
        <v>-50000</v>
      </c>
      <c r="G25" s="39">
        <f t="shared" si="1"/>
        <v>-7875576</v>
      </c>
      <c r="H25" s="39">
        <f t="shared" si="1"/>
        <v>-844404</v>
      </c>
      <c r="I25" s="39">
        <f t="shared" si="1"/>
        <v>-8769980</v>
      </c>
      <c r="J25" s="39">
        <f t="shared" si="1"/>
        <v>-484610</v>
      </c>
      <c r="K25" s="39">
        <f t="shared" si="1"/>
        <v>-3982774</v>
      </c>
      <c r="L25" s="39">
        <f t="shared" si="1"/>
        <v>-2188537</v>
      </c>
      <c r="M25" s="39">
        <f t="shared" si="1"/>
        <v>-6655921</v>
      </c>
      <c r="N25" s="39">
        <f t="shared" si="1"/>
        <v>1788653</v>
      </c>
      <c r="O25" s="39">
        <f t="shared" si="1"/>
        <v>0</v>
      </c>
      <c r="P25" s="39">
        <f t="shared" si="1"/>
        <v>0</v>
      </c>
      <c r="Q25" s="39">
        <f t="shared" si="1"/>
        <v>1788653</v>
      </c>
      <c r="R25" s="39">
        <f t="shared" si="1"/>
        <v>0</v>
      </c>
      <c r="S25" s="39">
        <f t="shared" si="1"/>
        <v>0</v>
      </c>
      <c r="T25" s="39">
        <f t="shared" si="1"/>
        <v>0</v>
      </c>
      <c r="U25" s="39">
        <f t="shared" si="1"/>
        <v>0</v>
      </c>
      <c r="V25" s="39">
        <f t="shared" si="1"/>
        <v>-13637248</v>
      </c>
      <c r="W25" s="39">
        <f t="shared" si="1"/>
        <v>-6912000</v>
      </c>
      <c r="X25" s="39">
        <f t="shared" si="1"/>
        <v>-6725248</v>
      </c>
      <c r="Y25" s="140">
        <f>+IF(W25&lt;&gt;0,+(X25/W25)*100,0)</f>
        <v>97.29814814814814</v>
      </c>
      <c r="Z25" s="40">
        <f>SUM(Z19:Z24)</f>
        <v>-6912000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-3035</v>
      </c>
      <c r="D31" s="25">
        <v>132000</v>
      </c>
      <c r="E31" s="26">
        <v>132000</v>
      </c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>
        <v>132000</v>
      </c>
      <c r="X31" s="26">
        <v>-132000</v>
      </c>
      <c r="Y31" s="106">
        <v>-100</v>
      </c>
      <c r="Z31" s="28">
        <v>132000</v>
      </c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-3035</v>
      </c>
      <c r="D34" s="38">
        <f t="shared" si="2"/>
        <v>132000</v>
      </c>
      <c r="E34" s="39">
        <f t="shared" si="2"/>
        <v>132000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132000</v>
      </c>
      <c r="X34" s="39">
        <f t="shared" si="2"/>
        <v>-132000</v>
      </c>
      <c r="Y34" s="140">
        <f>+IF(W34&lt;&gt;0,+(X34/W34)*100,0)</f>
        <v>-100</v>
      </c>
      <c r="Z34" s="40">
        <f>SUM(Z29:Z33)</f>
        <v>132000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-4423304</v>
      </c>
      <c r="D36" s="65">
        <f t="shared" si="3"/>
        <v>-624000</v>
      </c>
      <c r="E36" s="66">
        <f t="shared" si="3"/>
        <v>-624000</v>
      </c>
      <c r="F36" s="66">
        <f t="shared" si="3"/>
        <v>6057591</v>
      </c>
      <c r="G36" s="66">
        <f t="shared" si="3"/>
        <v>-1563051</v>
      </c>
      <c r="H36" s="66">
        <f t="shared" si="3"/>
        <v>-2728714</v>
      </c>
      <c r="I36" s="66">
        <f t="shared" si="3"/>
        <v>1765826</v>
      </c>
      <c r="J36" s="66">
        <f t="shared" si="3"/>
        <v>-572156</v>
      </c>
      <c r="K36" s="66">
        <f t="shared" si="3"/>
        <v>1202404</v>
      </c>
      <c r="L36" s="66">
        <f t="shared" si="3"/>
        <v>737029</v>
      </c>
      <c r="M36" s="66">
        <f t="shared" si="3"/>
        <v>1367277</v>
      </c>
      <c r="N36" s="66">
        <f t="shared" si="3"/>
        <v>1290757</v>
      </c>
      <c r="O36" s="66">
        <f t="shared" si="3"/>
        <v>-3234821</v>
      </c>
      <c r="P36" s="66">
        <f t="shared" si="3"/>
        <v>0</v>
      </c>
      <c r="Q36" s="66">
        <f t="shared" si="3"/>
        <v>-1944064</v>
      </c>
      <c r="R36" s="66">
        <f t="shared" si="3"/>
        <v>0</v>
      </c>
      <c r="S36" s="66">
        <f t="shared" si="3"/>
        <v>0</v>
      </c>
      <c r="T36" s="66">
        <f t="shared" si="3"/>
        <v>0</v>
      </c>
      <c r="U36" s="66">
        <f t="shared" si="3"/>
        <v>0</v>
      </c>
      <c r="V36" s="66">
        <f t="shared" si="3"/>
        <v>1189039</v>
      </c>
      <c r="W36" s="66">
        <f t="shared" si="3"/>
        <v>-624000</v>
      </c>
      <c r="X36" s="66">
        <f t="shared" si="3"/>
        <v>1813039</v>
      </c>
      <c r="Y36" s="103">
        <f>+IF(W36&lt;&gt;0,+(X36/W36)*100,0)</f>
        <v>-290.5511217948718</v>
      </c>
      <c r="Z36" s="68">
        <f>+Z15+Z25+Z34</f>
        <v>-624000</v>
      </c>
    </row>
    <row r="37" spans="1:26" ht="13.5">
      <c r="A37" s="225" t="s">
        <v>201</v>
      </c>
      <c r="B37" s="158" t="s">
        <v>95</v>
      </c>
      <c r="C37" s="119">
        <v>608859</v>
      </c>
      <c r="D37" s="65">
        <v>-3184445</v>
      </c>
      <c r="E37" s="66">
        <v>-3184445</v>
      </c>
      <c r="F37" s="66">
        <v>-3814445</v>
      </c>
      <c r="G37" s="66">
        <v>2243146</v>
      </c>
      <c r="H37" s="66">
        <v>680095</v>
      </c>
      <c r="I37" s="66">
        <v>-3814445</v>
      </c>
      <c r="J37" s="66">
        <v>-2048619</v>
      </c>
      <c r="K37" s="66">
        <v>-2620775</v>
      </c>
      <c r="L37" s="66">
        <v>-1418371</v>
      </c>
      <c r="M37" s="66">
        <v>-2048619</v>
      </c>
      <c r="N37" s="66">
        <v>-681342</v>
      </c>
      <c r="O37" s="66">
        <v>609415</v>
      </c>
      <c r="P37" s="66">
        <v>-2625406</v>
      </c>
      <c r="Q37" s="66">
        <v>-681342</v>
      </c>
      <c r="R37" s="66">
        <v>-2625406</v>
      </c>
      <c r="S37" s="66">
        <v>-2625406</v>
      </c>
      <c r="T37" s="66">
        <v>-2625406</v>
      </c>
      <c r="U37" s="66">
        <v>-2625406</v>
      </c>
      <c r="V37" s="66">
        <v>-3814445</v>
      </c>
      <c r="W37" s="66">
        <v>-3184445</v>
      </c>
      <c r="X37" s="66">
        <v>-630000</v>
      </c>
      <c r="Y37" s="103">
        <v>19.78</v>
      </c>
      <c r="Z37" s="68">
        <v>-3184445</v>
      </c>
    </row>
    <row r="38" spans="1:26" ht="13.5">
      <c r="A38" s="243" t="s">
        <v>202</v>
      </c>
      <c r="B38" s="232" t="s">
        <v>95</v>
      </c>
      <c r="C38" s="233">
        <v>-3814445</v>
      </c>
      <c r="D38" s="234">
        <v>-3808445</v>
      </c>
      <c r="E38" s="235">
        <v>-3808445</v>
      </c>
      <c r="F38" s="235">
        <v>2243146</v>
      </c>
      <c r="G38" s="235">
        <v>680095</v>
      </c>
      <c r="H38" s="235">
        <v>-2048619</v>
      </c>
      <c r="I38" s="235">
        <v>-2048619</v>
      </c>
      <c r="J38" s="235">
        <v>-2620775</v>
      </c>
      <c r="K38" s="235">
        <v>-1418371</v>
      </c>
      <c r="L38" s="235">
        <v>-681342</v>
      </c>
      <c r="M38" s="235">
        <v>-681342</v>
      </c>
      <c r="N38" s="235">
        <v>609415</v>
      </c>
      <c r="O38" s="235">
        <v>-2625406</v>
      </c>
      <c r="P38" s="235">
        <v>-2625406</v>
      </c>
      <c r="Q38" s="235">
        <v>-2625406</v>
      </c>
      <c r="R38" s="235">
        <v>-2625406</v>
      </c>
      <c r="S38" s="235">
        <v>-2625406</v>
      </c>
      <c r="T38" s="235">
        <v>-2625406</v>
      </c>
      <c r="U38" s="235">
        <v>-2625406</v>
      </c>
      <c r="V38" s="235">
        <v>-2625406</v>
      </c>
      <c r="W38" s="235">
        <v>-3808445</v>
      </c>
      <c r="X38" s="235">
        <v>1183039</v>
      </c>
      <c r="Y38" s="236">
        <v>-31.06</v>
      </c>
      <c r="Z38" s="237">
        <v>-3808445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2011-08-12T11:00:31Z</dcterms:created>
  <dcterms:modified xsi:type="dcterms:W3CDTF">2011-08-12T11:00:31Z</dcterms:modified>
  <cp:category/>
  <cp:version/>
  <cp:contentType/>
  <cp:contentStatus/>
</cp:coreProperties>
</file>