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<sst xmlns="http://schemas.openxmlformats.org/spreadsheetml/2006/main" count="497" uniqueCount="248">
  <si>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Western Cape: Matzikama(WC011)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</si>
  <si>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</si>
  <si>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</si>
  <si>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</si>
  <si>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</si>
  <si>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</si>
  <si>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</si>
  <si>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</si>
  <si>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</si>
  <si>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</si>
  <si>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</si>
  <si>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</si>
  <si>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</si>
  <si>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</si>
  <si>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</si>
  <si>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</si>
  <si>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</si>
  <si>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</si>
  <si>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</si>
  <si>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</si>
  <si>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</si>
  <si>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</si>
  <si>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</si>
  <si>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</si>
  <si>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</si>
  <si>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</si>
  <si>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</si>
  <si>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</si>
  <si>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</si>
  <si>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</si>
  <si>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</si>
  <si>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</si>
  <si>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</si>
  <si>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</si>
  <si>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</si>
  <si>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</si>
  <si>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</si>
  <si>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</si>
  <si>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</si>
  <si>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</si>
  <si>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</si>
  <si>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</si>
  <si>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</si>
  <si>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</si>
  <si>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</si>
  <si>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</si>
  <si>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</si>
  <si>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</si>
  <si>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</si>
  <si>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</si>
  <si>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</si>
  <si>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</si>
  <si>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</si>
  <si>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</si>
  <si>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</si>
  <si>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</si>
  <si>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</si>
  <si>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</si>
  <si>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</si>
  <si>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</si>
  <si>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</si>
  <si>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</si>
  <si>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</si>
  <si>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</si>
  <si>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</si>
  <si>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</si>
  <si>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</si>
  <si>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</si>
  <si>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</si>
  <si>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Matzikama(WC011)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</si>
  <si>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</si>
  <si>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</si>
  <si>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</si>
  <si>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</si>
  <si>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</si>
  <si>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</si>
  <si>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</si>
  <si>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</si>
  <si>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</si>
  <si>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</si>
  <si>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</si>
  <si>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</si>
  <si>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</si>
  <si>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</si>
  <si>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</si>
  <si>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</si>
  <si>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</si>
  <si>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</si>
  <si>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</si>
  <si>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</si>
  <si>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</si>
  <si>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</si>
  <si>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</si>
  <si>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</si>
  <si>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</si>
  <si>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</si>
  <si>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</si>
  <si>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</si>
  <si>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</si>
  <si>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Matzikama(WC011)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</si>
  <si>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</si>
  <si>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</si>
  <si>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</si>
  <si>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</si>
  <si>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</si>
  <si>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</si>
  <si>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</si>
  <si>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</si>
  <si>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</si>
  <si>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</si>
  <si>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</si>
  <si>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</si>
  <si>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</si>
  <si>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</si>
  <si>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</si>
  <si>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</si>
  <si>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</si>
  <si>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</si>
  <si>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</si>
  <si>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</si>
  <si>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</si>
  <si>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</si>
  <si>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</si>
  <si>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</si>
  <si>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</si>
  <si>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</si>
  <si>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</si>
  <si>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</si>
  <si>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</si>
  <si>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</si>
  <si>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</si>
  <si>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</si>
  <si>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Western Cape: Matzikama(WC011)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</si>
  <si>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</si>
  <si>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</si>
  <si>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</si>
  <si>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</si>
  <si>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</si>
  <si>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</si>
  <si>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</si>
  <si>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</si>
  <si>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</si>
  <si>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Western Cape: Matzikama(WC011)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</si>
  <si>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</si>
  <si>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</si>
  <si>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</si>
  <si>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</si>
  <si>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</si>
  <si>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</si>
  <si>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</si>
  <si>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</si>
  <si>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</si>
  <si>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</si>
  <si>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</si>
  <si>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</si>
  <si>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</si>
  <si>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</si>
  <si>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</si>
  <si>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</si>
  <si>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</si>
  <si>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</si>
  <si>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</si>
  <si>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</si>
  <si>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</si>
  <si>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</si>
  <si>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</si>
  <si>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</si>
  <si>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</si>
  <si>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</si>
  <si>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</si>
  <si>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</si>
  <si>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</si>
  <si>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</si>
  <si>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</si>
  <si>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</si>
  <si>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</si>
  <si>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Matzikama(WC011)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</si>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</sst>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27642940</v>
      </c>
      <c r="C5" s="25">
        <v>30010000</v>
      </c>
      <c r="D5" s="26">
        <v>30010000</v>
      </c>
      <c r="E5" s="26">
        <v>3009714</v>
      </c>
      <c r="F5" s="26">
        <v>1615319</v>
      </c>
      <c r="G5" s="26">
        <v>3412902</v>
      </c>
      <c r="H5" s="26">
        <v>8037935</v>
      </c>
      <c r="I5" s="26">
        <v>1321825</v>
      </c>
      <c r="J5" s="26">
        <v>1270424</v>
      </c>
      <c r="K5" s="26">
        <v>1270340</v>
      </c>
      <c r="L5" s="26">
        <v>3862589</v>
      </c>
      <c r="M5" s="26">
        <v>1249699</v>
      </c>
      <c r="N5" s="26">
        <v>1241799</v>
      </c>
      <c r="O5" s="26">
        <v>1220129</v>
      </c>
      <c r="P5" s="26">
        <v>3711627</v>
      </c>
      <c r="Q5" s="26">
        <v>1193804</v>
      </c>
      <c r="R5" s="26">
        <v>1189809</v>
      </c>
      <c r="S5" s="26">
        <v>1166062</v>
      </c>
      <c r="T5" s="26">
        <v>3549675</v>
      </c>
      <c r="U5" s="26">
        <v>19161826</v>
      </c>
      <c r="V5" s="26">
        <v>30010000</v>
      </c>
      <c r="W5" s="26">
        <v>-10848174</v>
      </c>
      <c r="X5" s="27">
        <v>-36.15</v>
      </c>
      <c r="Y5" s="28">
        <v>30010000</v>
      </c>
    </row>
    <row r="6" spans="1:25" ht="13.5">
      <c r="A6" s="24" t="s">
        <v>31</v>
      </c>
      <c r="B6" s="2">
        <v>72647004</v>
      </c>
      <c r="C6" s="25">
        <v>80143000</v>
      </c>
      <c r="D6" s="26">
        <v>80143000</v>
      </c>
      <c r="E6" s="26">
        <v>5919285</v>
      </c>
      <c r="F6" s="26">
        <v>6959647</v>
      </c>
      <c r="G6" s="26">
        <v>6671117</v>
      </c>
      <c r="H6" s="26">
        <v>19550049</v>
      </c>
      <c r="I6" s="26">
        <v>6371115</v>
      </c>
      <c r="J6" s="26">
        <v>6872747</v>
      </c>
      <c r="K6" s="26">
        <v>6630736</v>
      </c>
      <c r="L6" s="26">
        <v>19874598</v>
      </c>
      <c r="M6" s="26">
        <v>7802652</v>
      </c>
      <c r="N6" s="26">
        <v>7698496</v>
      </c>
      <c r="O6" s="26">
        <v>7511210</v>
      </c>
      <c r="P6" s="26">
        <v>23012358</v>
      </c>
      <c r="Q6" s="26">
        <v>6730482</v>
      </c>
      <c r="R6" s="26">
        <v>6751762</v>
      </c>
      <c r="S6" s="26">
        <v>7088794</v>
      </c>
      <c r="T6" s="26">
        <v>20571038</v>
      </c>
      <c r="U6" s="26">
        <v>83008043</v>
      </c>
      <c r="V6" s="26">
        <v>80143000</v>
      </c>
      <c r="W6" s="26">
        <v>2865043</v>
      </c>
      <c r="X6" s="27">
        <v>3.57</v>
      </c>
      <c r="Y6" s="28">
        <v>80143000</v>
      </c>
    </row>
    <row r="7" spans="1:25" ht="13.5">
      <c r="A7" s="24" t="s">
        <v>32</v>
      </c>
      <c r="B7" s="2">
        <v>736747</v>
      </c>
      <c r="C7" s="25">
        <v>1500000</v>
      </c>
      <c r="D7" s="26">
        <v>1500000</v>
      </c>
      <c r="E7" s="26">
        <v>40083</v>
      </c>
      <c r="F7" s="26">
        <v>26770</v>
      </c>
      <c r="G7" s="26">
        <v>104086</v>
      </c>
      <c r="H7" s="26">
        <v>170939</v>
      </c>
      <c r="I7" s="26">
        <v>26288</v>
      </c>
      <c r="J7" s="26">
        <v>26732</v>
      </c>
      <c r="K7" s="26">
        <v>46028</v>
      </c>
      <c r="L7" s="26">
        <v>99048</v>
      </c>
      <c r="M7" s="26">
        <v>12240</v>
      </c>
      <c r="N7" s="26">
        <v>13457</v>
      </c>
      <c r="O7" s="26">
        <v>37044</v>
      </c>
      <c r="P7" s="26">
        <v>62741</v>
      </c>
      <c r="Q7" s="26">
        <v>52520</v>
      </c>
      <c r="R7" s="26">
        <v>41567</v>
      </c>
      <c r="S7" s="26">
        <v>21261</v>
      </c>
      <c r="T7" s="26">
        <v>115348</v>
      </c>
      <c r="U7" s="26">
        <v>448076</v>
      </c>
      <c r="V7" s="26">
        <v>1500000</v>
      </c>
      <c r="W7" s="26">
        <v>-1051924</v>
      </c>
      <c r="X7" s="27">
        <v>-70.13</v>
      </c>
      <c r="Y7" s="28">
        <v>1500000</v>
      </c>
    </row>
    <row r="8" spans="1:25" ht="13.5">
      <c r="A8" s="24" t="s">
        <v>33</v>
      </c>
      <c r="B8" s="2">
        <v>29453022</v>
      </c>
      <c r="C8" s="25">
        <v>29248270</v>
      </c>
      <c r="D8" s="26">
        <v>29248270</v>
      </c>
      <c r="E8" s="26">
        <v>11273041</v>
      </c>
      <c r="F8" s="26">
        <v>-29365</v>
      </c>
      <c r="G8" s="26">
        <v>-274588</v>
      </c>
      <c r="H8" s="26">
        <v>10969088</v>
      </c>
      <c r="I8" s="26">
        <v>-156087</v>
      </c>
      <c r="J8" s="26">
        <v>-135024</v>
      </c>
      <c r="K8" s="26">
        <v>8476021</v>
      </c>
      <c r="L8" s="26">
        <v>8184910</v>
      </c>
      <c r="M8" s="26">
        <v>-728011</v>
      </c>
      <c r="N8" s="26">
        <v>-11687</v>
      </c>
      <c r="O8" s="26">
        <v>6375164</v>
      </c>
      <c r="P8" s="26">
        <v>5635466</v>
      </c>
      <c r="Q8" s="26">
        <v>-52625</v>
      </c>
      <c r="R8" s="26">
        <v>-74633</v>
      </c>
      <c r="S8" s="26">
        <v>-245565</v>
      </c>
      <c r="T8" s="26">
        <v>-372823</v>
      </c>
      <c r="U8" s="26">
        <v>24416641</v>
      </c>
      <c r="V8" s="26">
        <v>29248270</v>
      </c>
      <c r="W8" s="26">
        <v>-4831629</v>
      </c>
      <c r="X8" s="27">
        <v>-16.52</v>
      </c>
      <c r="Y8" s="28">
        <v>29248270</v>
      </c>
    </row>
    <row r="9" spans="1:25" ht="13.5">
      <c r="A9" s="24" t="s">
        <v>34</v>
      </c>
      <c r="B9" s="2">
        <v>-8207296</v>
      </c>
      <c r="C9" s="25">
        <v>-4696300</v>
      </c>
      <c r="D9" s="26">
        <v>-4696300</v>
      </c>
      <c r="E9" s="26">
        <v>1762942</v>
      </c>
      <c r="F9" s="26">
        <v>165033</v>
      </c>
      <c r="G9" s="26">
        <v>-1404238</v>
      </c>
      <c r="H9" s="26">
        <v>523737</v>
      </c>
      <c r="I9" s="26">
        <v>966491</v>
      </c>
      <c r="J9" s="26">
        <v>173050</v>
      </c>
      <c r="K9" s="26">
        <v>-311908</v>
      </c>
      <c r="L9" s="26">
        <v>827633</v>
      </c>
      <c r="M9" s="26">
        <v>105865</v>
      </c>
      <c r="N9" s="26">
        <v>299590</v>
      </c>
      <c r="O9" s="26">
        <v>19128</v>
      </c>
      <c r="P9" s="26">
        <v>424583</v>
      </c>
      <c r="Q9" s="26">
        <v>184895</v>
      </c>
      <c r="R9" s="26">
        <v>555237</v>
      </c>
      <c r="S9" s="26">
        <v>-546003</v>
      </c>
      <c r="T9" s="26">
        <v>194129</v>
      </c>
      <c r="U9" s="26">
        <v>1970082</v>
      </c>
      <c r="V9" s="26">
        <v>-4696300</v>
      </c>
      <c r="W9" s="26">
        <v>6666382</v>
      </c>
      <c r="X9" s="27">
        <v>-141.95</v>
      </c>
      <c r="Y9" s="28">
        <v>-4696300</v>
      </c>
    </row>
    <row r="10" spans="1:25" ht="25.5">
      <c r="A10" s="29" t="s">
        <v>212</v>
      </c>
      <c r="B10" s="30">
        <f>SUM(B5:B9)</f>
        <v>122272417</v>
      </c>
      <c r="C10" s="31">
        <f aca="true" t="shared" si="0" ref="C10:Y10">SUM(C5:C9)</f>
        <v>136204970</v>
      </c>
      <c r="D10" s="32">
        <f t="shared" si="0"/>
        <v>136204970</v>
      </c>
      <c r="E10" s="32">
        <f t="shared" si="0"/>
        <v>22005065</v>
      </c>
      <c r="F10" s="32">
        <f t="shared" si="0"/>
        <v>8737404</v>
      </c>
      <c r="G10" s="32">
        <f t="shared" si="0"/>
        <v>8509279</v>
      </c>
      <c r="H10" s="32">
        <f t="shared" si="0"/>
        <v>39251748</v>
      </c>
      <c r="I10" s="32">
        <f t="shared" si="0"/>
        <v>8529632</v>
      </c>
      <c r="J10" s="32">
        <f t="shared" si="0"/>
        <v>8207929</v>
      </c>
      <c r="K10" s="32">
        <f t="shared" si="0"/>
        <v>16111217</v>
      </c>
      <c r="L10" s="32">
        <f t="shared" si="0"/>
        <v>32848778</v>
      </c>
      <c r="M10" s="32">
        <f t="shared" si="0"/>
        <v>8442445</v>
      </c>
      <c r="N10" s="32">
        <f t="shared" si="0"/>
        <v>9241655</v>
      </c>
      <c r="O10" s="32">
        <f t="shared" si="0"/>
        <v>15162675</v>
      </c>
      <c r="P10" s="32">
        <f t="shared" si="0"/>
        <v>32846775</v>
      </c>
      <c r="Q10" s="32">
        <f t="shared" si="0"/>
        <v>8109076</v>
      </c>
      <c r="R10" s="32">
        <f t="shared" si="0"/>
        <v>8463742</v>
      </c>
      <c r="S10" s="32">
        <f t="shared" si="0"/>
        <v>7484549</v>
      </c>
      <c r="T10" s="32">
        <f t="shared" si="0"/>
        <v>24057367</v>
      </c>
      <c r="U10" s="32">
        <f t="shared" si="0"/>
        <v>129004668</v>
      </c>
      <c r="V10" s="32">
        <f t="shared" si="0"/>
        <v>136204970</v>
      </c>
      <c r="W10" s="32">
        <f t="shared" si="0"/>
        <v>-7200302</v>
      </c>
      <c r="X10" s="33">
        <f>+IF(V10&lt;&gt;0,(W10/V10)*100,0)</f>
        <v>-5.286372442943896</v>
      </c>
      <c r="Y10" s="34">
        <f t="shared" si="0"/>
        <v>136204970</v>
      </c>
    </row>
    <row r="11" spans="1:25" ht="13.5">
      <c r="A11" s="24" t="s">
        <v>36</v>
      </c>
      <c r="B11" s="2">
        <v>42773762</v>
      </c>
      <c r="C11" s="25">
        <v>56735587</v>
      </c>
      <c r="D11" s="26">
        <v>56735587</v>
      </c>
      <c r="E11" s="26">
        <v>3496571</v>
      </c>
      <c r="F11" s="26">
        <v>3904306</v>
      </c>
      <c r="G11" s="26">
        <v>4230443</v>
      </c>
      <c r="H11" s="26">
        <v>11631320</v>
      </c>
      <c r="I11" s="26">
        <v>3850210</v>
      </c>
      <c r="J11" s="26">
        <v>6253921</v>
      </c>
      <c r="K11" s="26">
        <v>4023594</v>
      </c>
      <c r="L11" s="26">
        <v>14127725</v>
      </c>
      <c r="M11" s="26">
        <v>4020913</v>
      </c>
      <c r="N11" s="26">
        <v>3809726</v>
      </c>
      <c r="O11" s="26">
        <v>3954777</v>
      </c>
      <c r="P11" s="26">
        <v>11785416</v>
      </c>
      <c r="Q11" s="26">
        <v>4554167</v>
      </c>
      <c r="R11" s="26">
        <v>4267500</v>
      </c>
      <c r="S11" s="26">
        <v>4531123</v>
      </c>
      <c r="T11" s="26">
        <v>13352790</v>
      </c>
      <c r="U11" s="26">
        <v>50897251</v>
      </c>
      <c r="V11" s="26">
        <v>56735587</v>
      </c>
      <c r="W11" s="26">
        <v>-5838336</v>
      </c>
      <c r="X11" s="27">
        <v>-10.29</v>
      </c>
      <c r="Y11" s="28">
        <v>56735587</v>
      </c>
    </row>
    <row r="12" spans="1:25" ht="13.5">
      <c r="A12" s="24" t="s">
        <v>37</v>
      </c>
      <c r="B12" s="2">
        <v>3228052</v>
      </c>
      <c r="C12" s="25">
        <v>3863000</v>
      </c>
      <c r="D12" s="26">
        <v>3863000</v>
      </c>
      <c r="E12" s="26">
        <v>275634</v>
      </c>
      <c r="F12" s="26">
        <v>275634</v>
      </c>
      <c r="G12" s="26">
        <v>275634</v>
      </c>
      <c r="H12" s="26">
        <v>826902</v>
      </c>
      <c r="I12" s="26">
        <v>275634</v>
      </c>
      <c r="J12" s="26">
        <v>275634</v>
      </c>
      <c r="K12" s="26">
        <v>359247</v>
      </c>
      <c r="L12" s="26">
        <v>910515</v>
      </c>
      <c r="M12" s="26">
        <v>289400</v>
      </c>
      <c r="N12" s="26">
        <v>289400</v>
      </c>
      <c r="O12" s="26">
        <v>270594</v>
      </c>
      <c r="P12" s="26">
        <v>849394</v>
      </c>
      <c r="Q12" s="26">
        <v>275790</v>
      </c>
      <c r="R12" s="26">
        <v>266584</v>
      </c>
      <c r="S12" s="26">
        <v>326992</v>
      </c>
      <c r="T12" s="26">
        <v>869366</v>
      </c>
      <c r="U12" s="26">
        <v>3456177</v>
      </c>
      <c r="V12" s="26">
        <v>3863000</v>
      </c>
      <c r="W12" s="26">
        <v>-406823</v>
      </c>
      <c r="X12" s="27">
        <v>-10.53</v>
      </c>
      <c r="Y12" s="28">
        <v>3863000</v>
      </c>
    </row>
    <row r="13" spans="1:25" ht="13.5">
      <c r="A13" s="24" t="s">
        <v>213</v>
      </c>
      <c r="B13" s="2">
        <v>13314982</v>
      </c>
      <c r="C13" s="25">
        <v>10516864</v>
      </c>
      <c r="D13" s="26">
        <v>10516864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2027888</v>
      </c>
      <c r="N13" s="26">
        <v>0</v>
      </c>
      <c r="O13" s="26">
        <v>0</v>
      </c>
      <c r="P13" s="26">
        <v>2027888</v>
      </c>
      <c r="Q13" s="26">
        <v>0</v>
      </c>
      <c r="R13" s="26">
        <v>0</v>
      </c>
      <c r="S13" s="26">
        <v>0</v>
      </c>
      <c r="T13" s="26">
        <v>0</v>
      </c>
      <c r="U13" s="26">
        <v>2027888</v>
      </c>
      <c r="V13" s="26">
        <v>10516864</v>
      </c>
      <c r="W13" s="26">
        <v>-8488976</v>
      </c>
      <c r="X13" s="27">
        <v>-80.72</v>
      </c>
      <c r="Y13" s="28">
        <v>10516864</v>
      </c>
    </row>
    <row r="14" spans="1:25" ht="13.5">
      <c r="A14" s="24" t="s">
        <v>39</v>
      </c>
      <c r="B14" s="2">
        <v>4661890</v>
      </c>
      <c r="C14" s="25">
        <v>4197500</v>
      </c>
      <c r="D14" s="26">
        <v>4197500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4197500</v>
      </c>
      <c r="W14" s="26">
        <v>-4197500</v>
      </c>
      <c r="X14" s="27">
        <v>-100</v>
      </c>
      <c r="Y14" s="28">
        <v>4197500</v>
      </c>
    </row>
    <row r="15" spans="1:25" ht="13.5">
      <c r="A15" s="24" t="s">
        <v>40</v>
      </c>
      <c r="B15" s="2">
        <v>30760234</v>
      </c>
      <c r="C15" s="25">
        <v>37000000</v>
      </c>
      <c r="D15" s="26">
        <v>37000000</v>
      </c>
      <c r="E15" s="26">
        <v>3794134</v>
      </c>
      <c r="F15" s="26">
        <v>4107450</v>
      </c>
      <c r="G15" s="26">
        <v>4206277</v>
      </c>
      <c r="H15" s="26">
        <v>12107861</v>
      </c>
      <c r="I15" s="26">
        <v>2643304</v>
      </c>
      <c r="J15" s="26">
        <v>558623</v>
      </c>
      <c r="K15" s="26">
        <v>5186187</v>
      </c>
      <c r="L15" s="26">
        <v>8388114</v>
      </c>
      <c r="M15" s="26">
        <v>2828105</v>
      </c>
      <c r="N15" s="26">
        <v>3337191</v>
      </c>
      <c r="O15" s="26">
        <v>3204348</v>
      </c>
      <c r="P15" s="26">
        <v>9369644</v>
      </c>
      <c r="Q15" s="26">
        <v>3272302</v>
      </c>
      <c r="R15" s="26">
        <v>2814796</v>
      </c>
      <c r="S15" s="26">
        <v>3838542</v>
      </c>
      <c r="T15" s="26">
        <v>9925640</v>
      </c>
      <c r="U15" s="26">
        <v>39791259</v>
      </c>
      <c r="V15" s="26">
        <v>37000000</v>
      </c>
      <c r="W15" s="26">
        <v>2791259</v>
      </c>
      <c r="X15" s="27">
        <v>7.54</v>
      </c>
      <c r="Y15" s="28">
        <v>37000000</v>
      </c>
    </row>
    <row r="16" spans="1:25" ht="13.5">
      <c r="A16" s="35" t="s">
        <v>41</v>
      </c>
      <c r="B16" s="2">
        <v>7053276</v>
      </c>
      <c r="C16" s="25">
        <v>925000</v>
      </c>
      <c r="D16" s="26">
        <v>925000</v>
      </c>
      <c r="E16" s="26">
        <v>-43843</v>
      </c>
      <c r="F16" s="26">
        <v>101287</v>
      </c>
      <c r="G16" s="26">
        <v>155166</v>
      </c>
      <c r="H16" s="26">
        <v>212610</v>
      </c>
      <c r="I16" s="26">
        <v>139084</v>
      </c>
      <c r="J16" s="26">
        <v>3250</v>
      </c>
      <c r="K16" s="26">
        <v>34864</v>
      </c>
      <c r="L16" s="26">
        <v>177198</v>
      </c>
      <c r="M16" s="26">
        <v>6830</v>
      </c>
      <c r="N16" s="26">
        <v>34627</v>
      </c>
      <c r="O16" s="26">
        <v>40200</v>
      </c>
      <c r="P16" s="26">
        <v>81657</v>
      </c>
      <c r="Q16" s="26">
        <v>8800</v>
      </c>
      <c r="R16" s="26">
        <v>24100</v>
      </c>
      <c r="S16" s="26">
        <v>3224</v>
      </c>
      <c r="T16" s="26">
        <v>36124</v>
      </c>
      <c r="U16" s="26">
        <v>507589</v>
      </c>
      <c r="V16" s="26">
        <v>925000</v>
      </c>
      <c r="W16" s="26">
        <v>-417411</v>
      </c>
      <c r="X16" s="27">
        <v>-45.13</v>
      </c>
      <c r="Y16" s="28">
        <v>925000</v>
      </c>
    </row>
    <row r="17" spans="1:25" ht="13.5">
      <c r="A17" s="24" t="s">
        <v>42</v>
      </c>
      <c r="B17" s="2">
        <v>32336722</v>
      </c>
      <c r="C17" s="25">
        <v>30716993</v>
      </c>
      <c r="D17" s="26">
        <v>30716993</v>
      </c>
      <c r="E17" s="26">
        <v>1563219</v>
      </c>
      <c r="F17" s="26">
        <v>2380289</v>
      </c>
      <c r="G17" s="26">
        <v>2192942</v>
      </c>
      <c r="H17" s="26">
        <v>6136450</v>
      </c>
      <c r="I17" s="26">
        <v>2274506</v>
      </c>
      <c r="J17" s="26">
        <v>2111918</v>
      </c>
      <c r="K17" s="26">
        <v>2170206</v>
      </c>
      <c r="L17" s="26">
        <v>6556630</v>
      </c>
      <c r="M17" s="26">
        <v>2867151</v>
      </c>
      <c r="N17" s="26">
        <v>1710192</v>
      </c>
      <c r="O17" s="26">
        <v>2332233</v>
      </c>
      <c r="P17" s="26">
        <v>6909576</v>
      </c>
      <c r="Q17" s="26">
        <v>1766027</v>
      </c>
      <c r="R17" s="26">
        <v>1805243</v>
      </c>
      <c r="S17" s="26">
        <v>2844666</v>
      </c>
      <c r="T17" s="26">
        <v>6415936</v>
      </c>
      <c r="U17" s="26">
        <v>26018592</v>
      </c>
      <c r="V17" s="26">
        <v>30716993</v>
      </c>
      <c r="W17" s="26">
        <v>-4698401</v>
      </c>
      <c r="X17" s="27">
        <v>-15.3</v>
      </c>
      <c r="Y17" s="28">
        <v>30716993</v>
      </c>
    </row>
    <row r="18" spans="1:25" ht="13.5">
      <c r="A18" s="36" t="s">
        <v>43</v>
      </c>
      <c r="B18" s="37">
        <f>SUM(B11:B17)</f>
        <v>134128918</v>
      </c>
      <c r="C18" s="38">
        <f aca="true" t="shared" si="1" ref="C18:Y18">SUM(C11:C17)</f>
        <v>143954944</v>
      </c>
      <c r="D18" s="39">
        <f t="shared" si="1"/>
        <v>143954944</v>
      </c>
      <c r="E18" s="39">
        <f t="shared" si="1"/>
        <v>9085715</v>
      </c>
      <c r="F18" s="39">
        <f t="shared" si="1"/>
        <v>10768966</v>
      </c>
      <c r="G18" s="39">
        <f t="shared" si="1"/>
        <v>11060462</v>
      </c>
      <c r="H18" s="39">
        <f t="shared" si="1"/>
        <v>30915143</v>
      </c>
      <c r="I18" s="39">
        <f t="shared" si="1"/>
        <v>9182738</v>
      </c>
      <c r="J18" s="39">
        <f t="shared" si="1"/>
        <v>9203346</v>
      </c>
      <c r="K18" s="39">
        <f t="shared" si="1"/>
        <v>11774098</v>
      </c>
      <c r="L18" s="39">
        <f t="shared" si="1"/>
        <v>30160182</v>
      </c>
      <c r="M18" s="39">
        <f t="shared" si="1"/>
        <v>12040287</v>
      </c>
      <c r="N18" s="39">
        <f t="shared" si="1"/>
        <v>9181136</v>
      </c>
      <c r="O18" s="39">
        <f t="shared" si="1"/>
        <v>9802152</v>
      </c>
      <c r="P18" s="39">
        <f t="shared" si="1"/>
        <v>31023575</v>
      </c>
      <c r="Q18" s="39">
        <f t="shared" si="1"/>
        <v>9877086</v>
      </c>
      <c r="R18" s="39">
        <f t="shared" si="1"/>
        <v>9178223</v>
      </c>
      <c r="S18" s="39">
        <f t="shared" si="1"/>
        <v>11544547</v>
      </c>
      <c r="T18" s="39">
        <f t="shared" si="1"/>
        <v>30599856</v>
      </c>
      <c r="U18" s="39">
        <f t="shared" si="1"/>
        <v>122698756</v>
      </c>
      <c r="V18" s="39">
        <f t="shared" si="1"/>
        <v>143954944</v>
      </c>
      <c r="W18" s="39">
        <f t="shared" si="1"/>
        <v>-21256188</v>
      </c>
      <c r="X18" s="33">
        <f>+IF(V18&lt;&gt;0,(W18/V18)*100,0)</f>
        <v>-14.765861740740213</v>
      </c>
      <c r="Y18" s="40">
        <f t="shared" si="1"/>
        <v>143954944</v>
      </c>
    </row>
    <row r="19" spans="1:25" ht="13.5">
      <c r="A19" s="36" t="s">
        <v>44</v>
      </c>
      <c r="B19" s="41">
        <f>+B10-B18</f>
        <v>-11856501</v>
      </c>
      <c r="C19" s="42">
        <f aca="true" t="shared" si="2" ref="C19:Y19">+C10-C18</f>
        <v>-7749974</v>
      </c>
      <c r="D19" s="43">
        <f t="shared" si="2"/>
        <v>-7749974</v>
      </c>
      <c r="E19" s="43">
        <f t="shared" si="2"/>
        <v>12919350</v>
      </c>
      <c r="F19" s="43">
        <f t="shared" si="2"/>
        <v>-2031562</v>
      </c>
      <c r="G19" s="43">
        <f t="shared" si="2"/>
        <v>-2551183</v>
      </c>
      <c r="H19" s="43">
        <f t="shared" si="2"/>
        <v>8336605</v>
      </c>
      <c r="I19" s="43">
        <f t="shared" si="2"/>
        <v>-653106</v>
      </c>
      <c r="J19" s="43">
        <f t="shared" si="2"/>
        <v>-995417</v>
      </c>
      <c r="K19" s="43">
        <f t="shared" si="2"/>
        <v>4337119</v>
      </c>
      <c r="L19" s="43">
        <f t="shared" si="2"/>
        <v>2688596</v>
      </c>
      <c r="M19" s="43">
        <f t="shared" si="2"/>
        <v>-3597842</v>
      </c>
      <c r="N19" s="43">
        <f t="shared" si="2"/>
        <v>60519</v>
      </c>
      <c r="O19" s="43">
        <f t="shared" si="2"/>
        <v>5360523</v>
      </c>
      <c r="P19" s="43">
        <f t="shared" si="2"/>
        <v>1823200</v>
      </c>
      <c r="Q19" s="43">
        <f t="shared" si="2"/>
        <v>-1768010</v>
      </c>
      <c r="R19" s="43">
        <f t="shared" si="2"/>
        <v>-714481</v>
      </c>
      <c r="S19" s="43">
        <f t="shared" si="2"/>
        <v>-4059998</v>
      </c>
      <c r="T19" s="43">
        <f t="shared" si="2"/>
        <v>-6542489</v>
      </c>
      <c r="U19" s="43">
        <f t="shared" si="2"/>
        <v>6305912</v>
      </c>
      <c r="V19" s="43">
        <f>IF(D10=D18,0,V10-V18)</f>
        <v>-7749974</v>
      </c>
      <c r="W19" s="43">
        <f t="shared" si="2"/>
        <v>14055886</v>
      </c>
      <c r="X19" s="44">
        <f>+IF(V19&lt;&gt;0,(W19/V19)*100,0)</f>
        <v>-181.3668794243697</v>
      </c>
      <c r="Y19" s="45">
        <f t="shared" si="2"/>
        <v>-7749974</v>
      </c>
    </row>
    <row r="20" spans="1:25" ht="13.5">
      <c r="A20" s="24" t="s">
        <v>45</v>
      </c>
      <c r="B20" s="2">
        <v>26891506</v>
      </c>
      <c r="C20" s="25">
        <v>38986730</v>
      </c>
      <c r="D20" s="26">
        <v>38986730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38986730</v>
      </c>
      <c r="W20" s="26">
        <v>-38986730</v>
      </c>
      <c r="X20" s="27">
        <v>-100</v>
      </c>
      <c r="Y20" s="28">
        <v>38986730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15035005</v>
      </c>
      <c r="C22" s="53">
        <f aca="true" t="shared" si="3" ref="C22:Y22">SUM(C19:C21)</f>
        <v>31236756</v>
      </c>
      <c r="D22" s="54">
        <f t="shared" si="3"/>
        <v>31236756</v>
      </c>
      <c r="E22" s="54">
        <f t="shared" si="3"/>
        <v>12919350</v>
      </c>
      <c r="F22" s="54">
        <f t="shared" si="3"/>
        <v>-2031562</v>
      </c>
      <c r="G22" s="54">
        <f t="shared" si="3"/>
        <v>-2551183</v>
      </c>
      <c r="H22" s="54">
        <f t="shared" si="3"/>
        <v>8336605</v>
      </c>
      <c r="I22" s="54">
        <f t="shared" si="3"/>
        <v>-653106</v>
      </c>
      <c r="J22" s="54">
        <f t="shared" si="3"/>
        <v>-995417</v>
      </c>
      <c r="K22" s="54">
        <f t="shared" si="3"/>
        <v>4337119</v>
      </c>
      <c r="L22" s="54">
        <f t="shared" si="3"/>
        <v>2688596</v>
      </c>
      <c r="M22" s="54">
        <f t="shared" si="3"/>
        <v>-3597842</v>
      </c>
      <c r="N22" s="54">
        <f t="shared" si="3"/>
        <v>60519</v>
      </c>
      <c r="O22" s="54">
        <f t="shared" si="3"/>
        <v>5360523</v>
      </c>
      <c r="P22" s="54">
        <f t="shared" si="3"/>
        <v>1823200</v>
      </c>
      <c r="Q22" s="54">
        <f t="shared" si="3"/>
        <v>-1768010</v>
      </c>
      <c r="R22" s="54">
        <f t="shared" si="3"/>
        <v>-714481</v>
      </c>
      <c r="S22" s="54">
        <f t="shared" si="3"/>
        <v>-4059998</v>
      </c>
      <c r="T22" s="54">
        <f t="shared" si="3"/>
        <v>-6542489</v>
      </c>
      <c r="U22" s="54">
        <f t="shared" si="3"/>
        <v>6305912</v>
      </c>
      <c r="V22" s="54">
        <f t="shared" si="3"/>
        <v>31236756</v>
      </c>
      <c r="W22" s="54">
        <f t="shared" si="3"/>
        <v>-24930844</v>
      </c>
      <c r="X22" s="55">
        <f>+IF(V22&lt;&gt;0,(W22/V22)*100,0)</f>
        <v>-79.8125259870135</v>
      </c>
      <c r="Y22" s="56">
        <f t="shared" si="3"/>
        <v>31236756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15035005</v>
      </c>
      <c r="C24" s="42">
        <f aca="true" t="shared" si="4" ref="C24:Y24">SUM(C22:C23)</f>
        <v>31236756</v>
      </c>
      <c r="D24" s="43">
        <f t="shared" si="4"/>
        <v>31236756</v>
      </c>
      <c r="E24" s="43">
        <f t="shared" si="4"/>
        <v>12919350</v>
      </c>
      <c r="F24" s="43">
        <f t="shared" si="4"/>
        <v>-2031562</v>
      </c>
      <c r="G24" s="43">
        <f t="shared" si="4"/>
        <v>-2551183</v>
      </c>
      <c r="H24" s="43">
        <f t="shared" si="4"/>
        <v>8336605</v>
      </c>
      <c r="I24" s="43">
        <f t="shared" si="4"/>
        <v>-653106</v>
      </c>
      <c r="J24" s="43">
        <f t="shared" si="4"/>
        <v>-995417</v>
      </c>
      <c r="K24" s="43">
        <f t="shared" si="4"/>
        <v>4337119</v>
      </c>
      <c r="L24" s="43">
        <f t="shared" si="4"/>
        <v>2688596</v>
      </c>
      <c r="M24" s="43">
        <f t="shared" si="4"/>
        <v>-3597842</v>
      </c>
      <c r="N24" s="43">
        <f t="shared" si="4"/>
        <v>60519</v>
      </c>
      <c r="O24" s="43">
        <f t="shared" si="4"/>
        <v>5360523</v>
      </c>
      <c r="P24" s="43">
        <f t="shared" si="4"/>
        <v>1823200</v>
      </c>
      <c r="Q24" s="43">
        <f t="shared" si="4"/>
        <v>-1768010</v>
      </c>
      <c r="R24" s="43">
        <f t="shared" si="4"/>
        <v>-714481</v>
      </c>
      <c r="S24" s="43">
        <f t="shared" si="4"/>
        <v>-4059998</v>
      </c>
      <c r="T24" s="43">
        <f t="shared" si="4"/>
        <v>-6542489</v>
      </c>
      <c r="U24" s="43">
        <f t="shared" si="4"/>
        <v>6305912</v>
      </c>
      <c r="V24" s="43">
        <f t="shared" si="4"/>
        <v>31236756</v>
      </c>
      <c r="W24" s="43">
        <f t="shared" si="4"/>
        <v>-24930844</v>
      </c>
      <c r="X24" s="44">
        <f>+IF(V24&lt;&gt;0,(W24/V24)*100,0)</f>
        <v>-79.8125259870135</v>
      </c>
      <c r="Y24" s="45">
        <f t="shared" si="4"/>
        <v>31236756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46648612</v>
      </c>
      <c r="C27" s="65">
        <v>57772030</v>
      </c>
      <c r="D27" s="66">
        <v>57772030</v>
      </c>
      <c r="E27" s="66">
        <v>2654325</v>
      </c>
      <c r="F27" s="66">
        <v>3827457</v>
      </c>
      <c r="G27" s="66">
        <v>1882535</v>
      </c>
      <c r="H27" s="66">
        <v>8364317</v>
      </c>
      <c r="I27" s="66">
        <v>4279938</v>
      </c>
      <c r="J27" s="66">
        <v>6151058</v>
      </c>
      <c r="K27" s="66">
        <v>3320366</v>
      </c>
      <c r="L27" s="66">
        <v>13751362</v>
      </c>
      <c r="M27" s="66">
        <v>164981</v>
      </c>
      <c r="N27" s="66">
        <v>2741992</v>
      </c>
      <c r="O27" s="66">
        <v>7764205</v>
      </c>
      <c r="P27" s="66">
        <v>10671178</v>
      </c>
      <c r="Q27" s="66">
        <v>1998036</v>
      </c>
      <c r="R27" s="66">
        <v>2756473</v>
      </c>
      <c r="S27" s="66">
        <v>607794</v>
      </c>
      <c r="T27" s="66">
        <v>5362303</v>
      </c>
      <c r="U27" s="66">
        <v>38149160</v>
      </c>
      <c r="V27" s="66">
        <v>57772030</v>
      </c>
      <c r="W27" s="66">
        <v>-19622870</v>
      </c>
      <c r="X27" s="67">
        <v>-33.97</v>
      </c>
      <c r="Y27" s="68">
        <v>57772030</v>
      </c>
    </row>
    <row r="28" spans="1:25" ht="13.5">
      <c r="A28" s="69" t="s">
        <v>45</v>
      </c>
      <c r="B28" s="2">
        <v>26127150</v>
      </c>
      <c r="C28" s="25">
        <v>33565310</v>
      </c>
      <c r="D28" s="26">
        <v>33565310</v>
      </c>
      <c r="E28" s="26">
        <v>2450182</v>
      </c>
      <c r="F28" s="26">
        <v>2460437</v>
      </c>
      <c r="G28" s="26">
        <v>0</v>
      </c>
      <c r="H28" s="26">
        <v>4910619</v>
      </c>
      <c r="I28" s="26">
        <v>4519180</v>
      </c>
      <c r="J28" s="26">
        <v>3291616</v>
      </c>
      <c r="K28" s="26">
        <v>3914490</v>
      </c>
      <c r="L28" s="26">
        <v>11725286</v>
      </c>
      <c r="M28" s="26">
        <v>454846</v>
      </c>
      <c r="N28" s="26">
        <v>1998900</v>
      </c>
      <c r="O28" s="26">
        <v>6037626</v>
      </c>
      <c r="P28" s="26">
        <v>8491372</v>
      </c>
      <c r="Q28" s="26">
        <v>1458570</v>
      </c>
      <c r="R28" s="26">
        <v>776517</v>
      </c>
      <c r="S28" s="26">
        <v>-1631608</v>
      </c>
      <c r="T28" s="26">
        <v>603479</v>
      </c>
      <c r="U28" s="26">
        <v>25730756</v>
      </c>
      <c r="V28" s="26">
        <v>33565310</v>
      </c>
      <c r="W28" s="26">
        <v>-7834554</v>
      </c>
      <c r="X28" s="27">
        <v>-23.34</v>
      </c>
      <c r="Y28" s="28">
        <v>33565310</v>
      </c>
    </row>
    <row r="29" spans="1:25" ht="13.5">
      <c r="A29" s="24" t="s">
        <v>217</v>
      </c>
      <c r="B29" s="2">
        <v>762356</v>
      </c>
      <c r="C29" s="25">
        <v>5225000</v>
      </c>
      <c r="D29" s="26">
        <v>5225000</v>
      </c>
      <c r="E29" s="26">
        <v>0</v>
      </c>
      <c r="F29" s="26">
        <v>156782</v>
      </c>
      <c r="G29" s="26">
        <v>0</v>
      </c>
      <c r="H29" s="26">
        <v>156782</v>
      </c>
      <c r="I29" s="26">
        <v>18815</v>
      </c>
      <c r="J29" s="26">
        <v>35000</v>
      </c>
      <c r="K29" s="26">
        <v>1292021</v>
      </c>
      <c r="L29" s="26">
        <v>1345836</v>
      </c>
      <c r="M29" s="26">
        <v>367948</v>
      </c>
      <c r="N29" s="26">
        <v>1380</v>
      </c>
      <c r="O29" s="26">
        <v>462912</v>
      </c>
      <c r="P29" s="26">
        <v>832240</v>
      </c>
      <c r="Q29" s="26">
        <v>228475</v>
      </c>
      <c r="R29" s="26">
        <v>1507892</v>
      </c>
      <c r="S29" s="26">
        <v>174194</v>
      </c>
      <c r="T29" s="26">
        <v>1910561</v>
      </c>
      <c r="U29" s="26">
        <v>4245419</v>
      </c>
      <c r="V29" s="26">
        <v>5225000</v>
      </c>
      <c r="W29" s="26">
        <v>-979581</v>
      </c>
      <c r="X29" s="27">
        <v>-18.75</v>
      </c>
      <c r="Y29" s="28">
        <v>5225000</v>
      </c>
    </row>
    <row r="30" spans="1:25" ht="13.5">
      <c r="A30" s="24" t="s">
        <v>51</v>
      </c>
      <c r="B30" s="2">
        <v>11738999</v>
      </c>
      <c r="C30" s="25">
        <v>8403420</v>
      </c>
      <c r="D30" s="26">
        <v>8403420</v>
      </c>
      <c r="E30" s="26">
        <v>1583</v>
      </c>
      <c r="F30" s="26">
        <v>156808</v>
      </c>
      <c r="G30" s="26">
        <v>0</v>
      </c>
      <c r="H30" s="26">
        <v>158391</v>
      </c>
      <c r="I30" s="26">
        <v>15041</v>
      </c>
      <c r="J30" s="26">
        <v>22108</v>
      </c>
      <c r="K30" s="26">
        <v>256704</v>
      </c>
      <c r="L30" s="26">
        <v>293853</v>
      </c>
      <c r="M30" s="26">
        <v>234950</v>
      </c>
      <c r="N30" s="26">
        <v>513870</v>
      </c>
      <c r="O30" s="26">
        <v>381494</v>
      </c>
      <c r="P30" s="26">
        <v>1130314</v>
      </c>
      <c r="Q30" s="26">
        <v>143193</v>
      </c>
      <c r="R30" s="26">
        <v>67123</v>
      </c>
      <c r="S30" s="26">
        <v>836503</v>
      </c>
      <c r="T30" s="26">
        <v>1046819</v>
      </c>
      <c r="U30" s="26">
        <v>2629377</v>
      </c>
      <c r="V30" s="26">
        <v>8403420</v>
      </c>
      <c r="W30" s="26">
        <v>-5774043</v>
      </c>
      <c r="X30" s="27">
        <v>-68.71</v>
      </c>
      <c r="Y30" s="28">
        <v>8403420</v>
      </c>
    </row>
    <row r="31" spans="1:25" ht="13.5">
      <c r="A31" s="24" t="s">
        <v>52</v>
      </c>
      <c r="B31" s="2">
        <v>8020106</v>
      </c>
      <c r="C31" s="25">
        <v>10578300</v>
      </c>
      <c r="D31" s="26">
        <v>10578300</v>
      </c>
      <c r="E31" s="26">
        <v>196829</v>
      </c>
      <c r="F31" s="26">
        <v>1059162</v>
      </c>
      <c r="G31" s="26">
        <v>0</v>
      </c>
      <c r="H31" s="26">
        <v>1255991</v>
      </c>
      <c r="I31" s="26">
        <v>1443748</v>
      </c>
      <c r="J31" s="26">
        <v>602843</v>
      </c>
      <c r="K31" s="26">
        <v>221545</v>
      </c>
      <c r="L31" s="26">
        <v>2268136</v>
      </c>
      <c r="M31" s="26">
        <v>-449821</v>
      </c>
      <c r="N31" s="26">
        <v>360128</v>
      </c>
      <c r="O31" s="26">
        <v>301718</v>
      </c>
      <c r="P31" s="26">
        <v>212025</v>
      </c>
      <c r="Q31" s="26">
        <v>174915</v>
      </c>
      <c r="R31" s="26">
        <v>403838</v>
      </c>
      <c r="S31" s="26">
        <v>1228705</v>
      </c>
      <c r="T31" s="26">
        <v>1807458</v>
      </c>
      <c r="U31" s="26">
        <v>5543610</v>
      </c>
      <c r="V31" s="26">
        <v>10578300</v>
      </c>
      <c r="W31" s="26">
        <v>-5034690</v>
      </c>
      <c r="X31" s="27">
        <v>-47.59</v>
      </c>
      <c r="Y31" s="28">
        <v>10578300</v>
      </c>
    </row>
    <row r="32" spans="1:25" ht="13.5">
      <c r="A32" s="36" t="s">
        <v>53</v>
      </c>
      <c r="B32" s="3">
        <f>SUM(B28:B31)</f>
        <v>46648611</v>
      </c>
      <c r="C32" s="65">
        <f aca="true" t="shared" si="5" ref="C32:Y32">SUM(C28:C31)</f>
        <v>57772030</v>
      </c>
      <c r="D32" s="66">
        <f t="shared" si="5"/>
        <v>57772030</v>
      </c>
      <c r="E32" s="66">
        <f t="shared" si="5"/>
        <v>2648594</v>
      </c>
      <c r="F32" s="66">
        <f t="shared" si="5"/>
        <v>3833189</v>
      </c>
      <c r="G32" s="66">
        <f t="shared" si="5"/>
        <v>0</v>
      </c>
      <c r="H32" s="66">
        <f t="shared" si="5"/>
        <v>6481783</v>
      </c>
      <c r="I32" s="66">
        <f t="shared" si="5"/>
        <v>5996784</v>
      </c>
      <c r="J32" s="66">
        <f t="shared" si="5"/>
        <v>3951567</v>
      </c>
      <c r="K32" s="66">
        <f t="shared" si="5"/>
        <v>5684760</v>
      </c>
      <c r="L32" s="66">
        <f t="shared" si="5"/>
        <v>15633111</v>
      </c>
      <c r="M32" s="66">
        <f t="shared" si="5"/>
        <v>607923</v>
      </c>
      <c r="N32" s="66">
        <f t="shared" si="5"/>
        <v>2874278</v>
      </c>
      <c r="O32" s="66">
        <f t="shared" si="5"/>
        <v>7183750</v>
      </c>
      <c r="P32" s="66">
        <f t="shared" si="5"/>
        <v>10665951</v>
      </c>
      <c r="Q32" s="66">
        <f t="shared" si="5"/>
        <v>2005153</v>
      </c>
      <c r="R32" s="66">
        <f t="shared" si="5"/>
        <v>2755370</v>
      </c>
      <c r="S32" s="66">
        <f t="shared" si="5"/>
        <v>607794</v>
      </c>
      <c r="T32" s="66">
        <f t="shared" si="5"/>
        <v>5368317</v>
      </c>
      <c r="U32" s="66">
        <f t="shared" si="5"/>
        <v>38149162</v>
      </c>
      <c r="V32" s="66">
        <f t="shared" si="5"/>
        <v>57772030</v>
      </c>
      <c r="W32" s="66">
        <f t="shared" si="5"/>
        <v>-19622868</v>
      </c>
      <c r="X32" s="67">
        <f>+IF(V32&lt;&gt;0,(W32/V32)*100,0)</f>
        <v>-33.966035121147726</v>
      </c>
      <c r="Y32" s="68">
        <f t="shared" si="5"/>
        <v>57772030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38994034</v>
      </c>
      <c r="C35" s="25">
        <v>36299023</v>
      </c>
      <c r="D35" s="26">
        <v>36299023</v>
      </c>
      <c r="E35" s="26">
        <v>46974025</v>
      </c>
      <c r="F35" s="26">
        <v>45029805</v>
      </c>
      <c r="G35" s="26">
        <v>38603091</v>
      </c>
      <c r="H35" s="26">
        <v>130606921</v>
      </c>
      <c r="I35" s="26">
        <v>38670567</v>
      </c>
      <c r="J35" s="26">
        <v>38542507</v>
      </c>
      <c r="K35" s="26">
        <v>39541964</v>
      </c>
      <c r="L35" s="26">
        <v>116755038</v>
      </c>
      <c r="M35" s="26">
        <v>37524920</v>
      </c>
      <c r="N35" s="26">
        <v>36255785</v>
      </c>
      <c r="O35" s="26">
        <v>45697790</v>
      </c>
      <c r="P35" s="26">
        <v>119478495</v>
      </c>
      <c r="Q35" s="26">
        <v>41515824</v>
      </c>
      <c r="R35" s="26">
        <v>40242699</v>
      </c>
      <c r="S35" s="26">
        <v>33766054</v>
      </c>
      <c r="T35" s="26">
        <v>115524577</v>
      </c>
      <c r="U35" s="26">
        <v>482365031</v>
      </c>
      <c r="V35" s="26">
        <v>36299023</v>
      </c>
      <c r="W35" s="26">
        <v>446066008</v>
      </c>
      <c r="X35" s="27">
        <v>1228.87</v>
      </c>
      <c r="Y35" s="28">
        <v>36299023</v>
      </c>
    </row>
    <row r="36" spans="1:25" ht="13.5">
      <c r="A36" s="24" t="s">
        <v>56</v>
      </c>
      <c r="B36" s="2">
        <v>194754739</v>
      </c>
      <c r="C36" s="25">
        <v>258653220</v>
      </c>
      <c r="D36" s="26">
        <v>258653220</v>
      </c>
      <c r="E36" s="26">
        <v>194754739</v>
      </c>
      <c r="F36" s="26">
        <v>194754739</v>
      </c>
      <c r="G36" s="26">
        <v>194754739</v>
      </c>
      <c r="H36" s="26">
        <v>584264217</v>
      </c>
      <c r="I36" s="26">
        <v>194754739</v>
      </c>
      <c r="J36" s="26">
        <v>194754739</v>
      </c>
      <c r="K36" s="26">
        <v>194754739</v>
      </c>
      <c r="L36" s="26">
        <v>584264217</v>
      </c>
      <c r="M36" s="26">
        <v>192726854</v>
      </c>
      <c r="N36" s="26">
        <v>192726854</v>
      </c>
      <c r="O36" s="26">
        <v>192726854</v>
      </c>
      <c r="P36" s="26">
        <v>578180562</v>
      </c>
      <c r="Q36" s="26">
        <v>192726854</v>
      </c>
      <c r="R36" s="26">
        <v>192726854</v>
      </c>
      <c r="S36" s="26">
        <v>192726854</v>
      </c>
      <c r="T36" s="26">
        <v>578180562</v>
      </c>
      <c r="U36" s="26">
        <v>2324889558</v>
      </c>
      <c r="V36" s="26">
        <v>258653220</v>
      </c>
      <c r="W36" s="26">
        <v>2066236338</v>
      </c>
      <c r="X36" s="27">
        <v>798.84</v>
      </c>
      <c r="Y36" s="28">
        <v>258653220</v>
      </c>
    </row>
    <row r="37" spans="1:25" ht="13.5">
      <c r="A37" s="24" t="s">
        <v>57</v>
      </c>
      <c r="B37" s="2">
        <v>28388958</v>
      </c>
      <c r="C37" s="25">
        <v>20100000</v>
      </c>
      <c r="D37" s="26">
        <v>20100000</v>
      </c>
      <c r="E37" s="26">
        <v>23840877</v>
      </c>
      <c r="F37" s="26">
        <v>25477063</v>
      </c>
      <c r="G37" s="26">
        <v>23795443</v>
      </c>
      <c r="H37" s="26">
        <v>73113383</v>
      </c>
      <c r="I37" s="26">
        <v>24440762</v>
      </c>
      <c r="J37" s="26">
        <v>28407323</v>
      </c>
      <c r="K37" s="26">
        <v>26105861</v>
      </c>
      <c r="L37" s="26">
        <v>78953946</v>
      </c>
      <c r="M37" s="26">
        <v>25236999</v>
      </c>
      <c r="N37" s="26">
        <v>24884833</v>
      </c>
      <c r="O37" s="26">
        <v>30566371</v>
      </c>
      <c r="P37" s="26">
        <v>80688203</v>
      </c>
      <c r="Q37" s="26">
        <v>28654842</v>
      </c>
      <c r="R37" s="26">
        <v>29231995</v>
      </c>
      <c r="S37" s="26">
        <v>29947954</v>
      </c>
      <c r="T37" s="26">
        <v>87834791</v>
      </c>
      <c r="U37" s="26">
        <v>320590323</v>
      </c>
      <c r="V37" s="26">
        <v>20100000</v>
      </c>
      <c r="W37" s="26">
        <v>300490323</v>
      </c>
      <c r="X37" s="27">
        <v>1494.98</v>
      </c>
      <c r="Y37" s="28">
        <v>20100000</v>
      </c>
    </row>
    <row r="38" spans="1:25" ht="13.5">
      <c r="A38" s="24" t="s">
        <v>58</v>
      </c>
      <c r="B38" s="2">
        <v>50354744</v>
      </c>
      <c r="C38" s="25">
        <v>61820202</v>
      </c>
      <c r="D38" s="26">
        <v>61820202</v>
      </c>
      <c r="E38" s="26">
        <v>50172356</v>
      </c>
      <c r="F38" s="26">
        <v>49833750</v>
      </c>
      <c r="G38" s="26">
        <v>49522375</v>
      </c>
      <c r="H38" s="26">
        <v>149528481</v>
      </c>
      <c r="I38" s="26">
        <v>49281989</v>
      </c>
      <c r="J38" s="26">
        <v>49007225</v>
      </c>
      <c r="K38" s="26">
        <v>46087145</v>
      </c>
      <c r="L38" s="26">
        <v>144376359</v>
      </c>
      <c r="M38" s="26">
        <v>45851103</v>
      </c>
      <c r="N38" s="26">
        <v>45618931</v>
      </c>
      <c r="O38" s="26">
        <v>45256989</v>
      </c>
      <c r="P38" s="26">
        <v>136727023</v>
      </c>
      <c r="Q38" s="26">
        <v>45065553</v>
      </c>
      <c r="R38" s="26">
        <v>44789877</v>
      </c>
      <c r="S38" s="26">
        <v>45469705</v>
      </c>
      <c r="T38" s="26">
        <v>135325135</v>
      </c>
      <c r="U38" s="26">
        <v>565956998</v>
      </c>
      <c r="V38" s="26">
        <v>61820202</v>
      </c>
      <c r="W38" s="26">
        <v>504136796</v>
      </c>
      <c r="X38" s="27">
        <v>815.49</v>
      </c>
      <c r="Y38" s="28">
        <v>61820202</v>
      </c>
    </row>
    <row r="39" spans="1:25" ht="13.5">
      <c r="A39" s="24" t="s">
        <v>59</v>
      </c>
      <c r="B39" s="2">
        <v>155005069</v>
      </c>
      <c r="C39" s="25">
        <v>213032041</v>
      </c>
      <c r="D39" s="26">
        <v>213032041</v>
      </c>
      <c r="E39" s="26">
        <v>167715529</v>
      </c>
      <c r="F39" s="26">
        <v>164473730</v>
      </c>
      <c r="G39" s="26">
        <v>160040011</v>
      </c>
      <c r="H39" s="26">
        <v>492229270</v>
      </c>
      <c r="I39" s="26">
        <v>159702558</v>
      </c>
      <c r="J39" s="26">
        <v>155882698</v>
      </c>
      <c r="K39" s="26">
        <v>162103698</v>
      </c>
      <c r="L39" s="26">
        <v>477688954</v>
      </c>
      <c r="M39" s="26">
        <v>159163671</v>
      </c>
      <c r="N39" s="26">
        <v>158478875</v>
      </c>
      <c r="O39" s="26">
        <v>162601283</v>
      </c>
      <c r="P39" s="26">
        <v>480243829</v>
      </c>
      <c r="Q39" s="26">
        <v>160522283</v>
      </c>
      <c r="R39" s="26">
        <v>158947678</v>
      </c>
      <c r="S39" s="26">
        <v>151075250</v>
      </c>
      <c r="T39" s="26">
        <v>470545211</v>
      </c>
      <c r="U39" s="26">
        <v>1920707264</v>
      </c>
      <c r="V39" s="26">
        <v>213032041</v>
      </c>
      <c r="W39" s="26">
        <v>1707675223</v>
      </c>
      <c r="X39" s="27">
        <v>801.6</v>
      </c>
      <c r="Y39" s="28">
        <v>213032041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29223459</v>
      </c>
      <c r="C42" s="25">
        <v>35817000</v>
      </c>
      <c r="D42" s="26">
        <v>35817000</v>
      </c>
      <c r="E42" s="26">
        <v>-5580920</v>
      </c>
      <c r="F42" s="26">
        <v>395200</v>
      </c>
      <c r="G42" s="26">
        <v>2700002</v>
      </c>
      <c r="H42" s="26">
        <v>-2485718</v>
      </c>
      <c r="I42" s="26">
        <v>-947330</v>
      </c>
      <c r="J42" s="26">
        <v>3995470</v>
      </c>
      <c r="K42" s="26">
        <v>-172951</v>
      </c>
      <c r="L42" s="26">
        <v>2875189</v>
      </c>
      <c r="M42" s="26">
        <v>-1926806</v>
      </c>
      <c r="N42" s="26">
        <v>-4654446</v>
      </c>
      <c r="O42" s="26">
        <v>17007137</v>
      </c>
      <c r="P42" s="26">
        <v>10425885</v>
      </c>
      <c r="Q42" s="26">
        <v>-5566769</v>
      </c>
      <c r="R42" s="26">
        <v>-3476820</v>
      </c>
      <c r="S42" s="26">
        <v>-6874638</v>
      </c>
      <c r="T42" s="26">
        <v>-15918227</v>
      </c>
      <c r="U42" s="26">
        <v>-5102871</v>
      </c>
      <c r="V42" s="26">
        <v>35817000</v>
      </c>
      <c r="W42" s="26">
        <v>-40919871</v>
      </c>
      <c r="X42" s="27">
        <v>-114.25</v>
      </c>
      <c r="Y42" s="28">
        <v>35817000</v>
      </c>
    </row>
    <row r="43" spans="1:25" ht="13.5">
      <c r="A43" s="24" t="s">
        <v>62</v>
      </c>
      <c r="B43" s="2">
        <v>-46635702</v>
      </c>
      <c r="C43" s="25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7">
        <v>0</v>
      </c>
      <c r="Y43" s="28">
        <v>0</v>
      </c>
    </row>
    <row r="44" spans="1:25" ht="13.5">
      <c r="A44" s="24" t="s">
        <v>63</v>
      </c>
      <c r="B44" s="2">
        <v>13381424</v>
      </c>
      <c r="C44" s="25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7">
        <v>0</v>
      </c>
      <c r="Y44" s="28">
        <v>0</v>
      </c>
    </row>
    <row r="45" spans="1:25" ht="13.5">
      <c r="A45" s="36" t="s">
        <v>64</v>
      </c>
      <c r="B45" s="3">
        <v>5696427</v>
      </c>
      <c r="C45" s="65">
        <v>35817000</v>
      </c>
      <c r="D45" s="66">
        <v>35817000</v>
      </c>
      <c r="E45" s="66">
        <v>1044253</v>
      </c>
      <c r="F45" s="66">
        <v>1439453</v>
      </c>
      <c r="G45" s="66">
        <v>4139455</v>
      </c>
      <c r="H45" s="66">
        <v>4139455</v>
      </c>
      <c r="I45" s="66">
        <v>3192125</v>
      </c>
      <c r="J45" s="66">
        <v>7187595</v>
      </c>
      <c r="K45" s="66">
        <v>7014644</v>
      </c>
      <c r="L45" s="66">
        <v>7014644</v>
      </c>
      <c r="M45" s="66">
        <v>5087838</v>
      </c>
      <c r="N45" s="66">
        <v>433392</v>
      </c>
      <c r="O45" s="66">
        <v>17440529</v>
      </c>
      <c r="P45" s="66">
        <v>17440529</v>
      </c>
      <c r="Q45" s="66">
        <v>11873760</v>
      </c>
      <c r="R45" s="66">
        <v>8396940</v>
      </c>
      <c r="S45" s="66">
        <v>1522302</v>
      </c>
      <c r="T45" s="66">
        <v>1522302</v>
      </c>
      <c r="U45" s="66">
        <v>1522302</v>
      </c>
      <c r="V45" s="66">
        <v>35817000</v>
      </c>
      <c r="W45" s="66">
        <v>-34294698</v>
      </c>
      <c r="X45" s="67">
        <v>-95.75</v>
      </c>
      <c r="Y45" s="68">
        <v>35817000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11245282</v>
      </c>
      <c r="C49" s="95">
        <v>1106772</v>
      </c>
      <c r="D49" s="20">
        <v>965206</v>
      </c>
      <c r="E49" s="20">
        <v>0</v>
      </c>
      <c r="F49" s="20">
        <v>0</v>
      </c>
      <c r="G49" s="20">
        <v>0</v>
      </c>
      <c r="H49" s="20">
        <v>18056813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31374073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3173340</v>
      </c>
      <c r="C51" s="95">
        <v>189491</v>
      </c>
      <c r="D51" s="20">
        <v>3584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119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3366534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65895818</v>
      </c>
      <c r="D5" s="120">
        <f t="shared" si="0"/>
        <v>86436000</v>
      </c>
      <c r="E5" s="66">
        <f t="shared" si="0"/>
        <v>86436000</v>
      </c>
      <c r="F5" s="66">
        <f t="shared" si="0"/>
        <v>15627375</v>
      </c>
      <c r="G5" s="66">
        <f t="shared" si="0"/>
        <v>1253825</v>
      </c>
      <c r="H5" s="66">
        <f t="shared" si="0"/>
        <v>1037714</v>
      </c>
      <c r="I5" s="66">
        <f t="shared" si="0"/>
        <v>17918914</v>
      </c>
      <c r="J5" s="66">
        <f t="shared" si="0"/>
        <v>1324733</v>
      </c>
      <c r="K5" s="66">
        <f t="shared" si="0"/>
        <v>730720</v>
      </c>
      <c r="L5" s="66">
        <f t="shared" si="0"/>
        <v>9439739</v>
      </c>
      <c r="M5" s="66">
        <f t="shared" si="0"/>
        <v>11495192</v>
      </c>
      <c r="N5" s="66">
        <f t="shared" si="0"/>
        <v>568731</v>
      </c>
      <c r="O5" s="66">
        <f t="shared" si="0"/>
        <v>628636</v>
      </c>
      <c r="P5" s="66">
        <f t="shared" si="0"/>
        <v>7131873</v>
      </c>
      <c r="Q5" s="66">
        <f t="shared" si="0"/>
        <v>8329240</v>
      </c>
      <c r="R5" s="66">
        <f t="shared" si="0"/>
        <v>586231</v>
      </c>
      <c r="S5" s="66">
        <f t="shared" si="0"/>
        <v>1144359</v>
      </c>
      <c r="T5" s="66">
        <f t="shared" si="0"/>
        <v>-571361</v>
      </c>
      <c r="U5" s="66">
        <f t="shared" si="0"/>
        <v>1159229</v>
      </c>
      <c r="V5" s="66">
        <f t="shared" si="0"/>
        <v>38902575</v>
      </c>
      <c r="W5" s="66">
        <f t="shared" si="0"/>
        <v>86436000</v>
      </c>
      <c r="X5" s="66">
        <f t="shared" si="0"/>
        <v>-47533425</v>
      </c>
      <c r="Y5" s="103">
        <f>+IF(W5&lt;&gt;0,+(X5/W5)*100,0)</f>
        <v>-54.99262460086075</v>
      </c>
      <c r="Z5" s="119">
        <f>SUM(Z6:Z8)</f>
        <v>86436000</v>
      </c>
    </row>
    <row r="6" spans="1:26" ht="13.5">
      <c r="A6" s="104" t="s">
        <v>74</v>
      </c>
      <c r="B6" s="102"/>
      <c r="C6" s="121">
        <v>2100822</v>
      </c>
      <c r="D6" s="122">
        <v>1012000</v>
      </c>
      <c r="E6" s="26">
        <v>1012000</v>
      </c>
      <c r="F6" s="26">
        <v>425455</v>
      </c>
      <c r="G6" s="26">
        <v>-29365</v>
      </c>
      <c r="H6" s="26">
        <v>-49587</v>
      </c>
      <c r="I6" s="26">
        <v>346503</v>
      </c>
      <c r="J6" s="26">
        <v>-61393</v>
      </c>
      <c r="K6" s="26">
        <v>-51498</v>
      </c>
      <c r="L6" s="26">
        <v>288255</v>
      </c>
      <c r="M6" s="26">
        <v>175364</v>
      </c>
      <c r="N6" s="26">
        <v>-30640</v>
      </c>
      <c r="O6" s="26">
        <v>-65891</v>
      </c>
      <c r="P6" s="26">
        <v>105919</v>
      </c>
      <c r="Q6" s="26">
        <v>9388</v>
      </c>
      <c r="R6" s="26">
        <v>-57857</v>
      </c>
      <c r="S6" s="26">
        <v>-45751</v>
      </c>
      <c r="T6" s="26">
        <v>-80491</v>
      </c>
      <c r="U6" s="26">
        <v>-184099</v>
      </c>
      <c r="V6" s="26">
        <v>347156</v>
      </c>
      <c r="W6" s="26">
        <v>1012000</v>
      </c>
      <c r="X6" s="26">
        <v>-664844</v>
      </c>
      <c r="Y6" s="106">
        <v>-65.7</v>
      </c>
      <c r="Z6" s="121">
        <v>1012000</v>
      </c>
    </row>
    <row r="7" spans="1:26" ht="13.5">
      <c r="A7" s="104" t="s">
        <v>75</v>
      </c>
      <c r="B7" s="102"/>
      <c r="C7" s="123">
        <v>62796912</v>
      </c>
      <c r="D7" s="124">
        <v>84649000</v>
      </c>
      <c r="E7" s="125">
        <v>84649000</v>
      </c>
      <c r="F7" s="125">
        <v>15139303</v>
      </c>
      <c r="G7" s="125">
        <v>1229293</v>
      </c>
      <c r="H7" s="125">
        <v>1036774</v>
      </c>
      <c r="I7" s="125">
        <v>17405370</v>
      </c>
      <c r="J7" s="125">
        <v>1237618</v>
      </c>
      <c r="K7" s="125">
        <v>720773</v>
      </c>
      <c r="L7" s="125">
        <v>9016437</v>
      </c>
      <c r="M7" s="125">
        <v>10974828</v>
      </c>
      <c r="N7" s="125">
        <v>570693</v>
      </c>
      <c r="O7" s="125">
        <v>655489</v>
      </c>
      <c r="P7" s="125">
        <v>6945256</v>
      </c>
      <c r="Q7" s="125">
        <v>8171438</v>
      </c>
      <c r="R7" s="125">
        <v>603470</v>
      </c>
      <c r="S7" s="125">
        <v>1157562</v>
      </c>
      <c r="T7" s="125">
        <v>-546213</v>
      </c>
      <c r="U7" s="125">
        <v>1214819</v>
      </c>
      <c r="V7" s="125">
        <v>37766455</v>
      </c>
      <c r="W7" s="125">
        <v>84649000</v>
      </c>
      <c r="X7" s="125">
        <v>-46882545</v>
      </c>
      <c r="Y7" s="107">
        <v>-55.38</v>
      </c>
      <c r="Z7" s="123">
        <v>84649000</v>
      </c>
    </row>
    <row r="8" spans="1:26" ht="13.5">
      <c r="A8" s="104" t="s">
        <v>76</v>
      </c>
      <c r="B8" s="102"/>
      <c r="C8" s="121">
        <v>998084</v>
      </c>
      <c r="D8" s="122">
        <v>775000</v>
      </c>
      <c r="E8" s="26">
        <v>775000</v>
      </c>
      <c r="F8" s="26">
        <v>62617</v>
      </c>
      <c r="G8" s="26">
        <v>53897</v>
      </c>
      <c r="H8" s="26">
        <v>50527</v>
      </c>
      <c r="I8" s="26">
        <v>167041</v>
      </c>
      <c r="J8" s="26">
        <v>148508</v>
      </c>
      <c r="K8" s="26">
        <v>61445</v>
      </c>
      <c r="L8" s="26">
        <v>135047</v>
      </c>
      <c r="M8" s="26">
        <v>345000</v>
      </c>
      <c r="N8" s="26">
        <v>28678</v>
      </c>
      <c r="O8" s="26">
        <v>39038</v>
      </c>
      <c r="P8" s="26">
        <v>80698</v>
      </c>
      <c r="Q8" s="26">
        <v>148414</v>
      </c>
      <c r="R8" s="26">
        <v>40618</v>
      </c>
      <c r="S8" s="26">
        <v>32548</v>
      </c>
      <c r="T8" s="26">
        <v>55343</v>
      </c>
      <c r="U8" s="26">
        <v>128509</v>
      </c>
      <c r="V8" s="26">
        <v>788964</v>
      </c>
      <c r="W8" s="26">
        <v>775000</v>
      </c>
      <c r="X8" s="26">
        <v>13964</v>
      </c>
      <c r="Y8" s="106">
        <v>1.8</v>
      </c>
      <c r="Z8" s="121">
        <v>775000</v>
      </c>
    </row>
    <row r="9" spans="1:26" ht="13.5">
      <c r="A9" s="101" t="s">
        <v>77</v>
      </c>
      <c r="B9" s="102"/>
      <c r="C9" s="119">
        <f aca="true" t="shared" si="1" ref="C9:X9">SUM(C10:C14)</f>
        <v>6997856</v>
      </c>
      <c r="D9" s="120">
        <f t="shared" si="1"/>
        <v>5133000</v>
      </c>
      <c r="E9" s="66">
        <f t="shared" si="1"/>
        <v>5133000</v>
      </c>
      <c r="F9" s="66">
        <f t="shared" si="1"/>
        <v>200916</v>
      </c>
      <c r="G9" s="66">
        <f t="shared" si="1"/>
        <v>285792</v>
      </c>
      <c r="H9" s="66">
        <f t="shared" si="1"/>
        <v>523893</v>
      </c>
      <c r="I9" s="66">
        <f t="shared" si="1"/>
        <v>1010601</v>
      </c>
      <c r="J9" s="66">
        <f t="shared" si="1"/>
        <v>584686</v>
      </c>
      <c r="K9" s="66">
        <f t="shared" si="1"/>
        <v>300756</v>
      </c>
      <c r="L9" s="66">
        <f t="shared" si="1"/>
        <v>66763</v>
      </c>
      <c r="M9" s="66">
        <f t="shared" si="1"/>
        <v>952205</v>
      </c>
      <c r="N9" s="66">
        <f t="shared" si="1"/>
        <v>444751</v>
      </c>
      <c r="O9" s="66">
        <f t="shared" si="1"/>
        <v>418499</v>
      </c>
      <c r="P9" s="66">
        <f t="shared" si="1"/>
        <v>459553</v>
      </c>
      <c r="Q9" s="66">
        <f t="shared" si="1"/>
        <v>1322803</v>
      </c>
      <c r="R9" s="66">
        <f t="shared" si="1"/>
        <v>261787</v>
      </c>
      <c r="S9" s="66">
        <f t="shared" si="1"/>
        <v>292371</v>
      </c>
      <c r="T9" s="66">
        <f t="shared" si="1"/>
        <v>211380</v>
      </c>
      <c r="U9" s="66">
        <f t="shared" si="1"/>
        <v>765538</v>
      </c>
      <c r="V9" s="66">
        <f t="shared" si="1"/>
        <v>4051147</v>
      </c>
      <c r="W9" s="66">
        <f t="shared" si="1"/>
        <v>5133000</v>
      </c>
      <c r="X9" s="66">
        <f t="shared" si="1"/>
        <v>-1081853</v>
      </c>
      <c r="Y9" s="103">
        <f>+IF(W9&lt;&gt;0,+(X9/W9)*100,0)</f>
        <v>-21.07642704071693</v>
      </c>
      <c r="Z9" s="119">
        <f>SUM(Z10:Z14)</f>
        <v>5133000</v>
      </c>
    </row>
    <row r="10" spans="1:26" ht="13.5">
      <c r="A10" s="104" t="s">
        <v>78</v>
      </c>
      <c r="B10" s="102"/>
      <c r="C10" s="121">
        <v>1252436</v>
      </c>
      <c r="D10" s="122">
        <v>871000</v>
      </c>
      <c r="E10" s="26">
        <v>871000</v>
      </c>
      <c r="F10" s="26">
        <v>36381</v>
      </c>
      <c r="G10" s="26">
        <v>41398</v>
      </c>
      <c r="H10" s="26">
        <v>51681</v>
      </c>
      <c r="I10" s="26">
        <v>129460</v>
      </c>
      <c r="J10" s="26">
        <v>60453</v>
      </c>
      <c r="K10" s="26">
        <v>55384</v>
      </c>
      <c r="L10" s="26">
        <v>53969</v>
      </c>
      <c r="M10" s="26">
        <v>169806</v>
      </c>
      <c r="N10" s="26">
        <v>76634</v>
      </c>
      <c r="O10" s="26">
        <v>196352</v>
      </c>
      <c r="P10" s="26">
        <v>57021</v>
      </c>
      <c r="Q10" s="26">
        <v>330007</v>
      </c>
      <c r="R10" s="26">
        <v>55569</v>
      </c>
      <c r="S10" s="26">
        <v>49761</v>
      </c>
      <c r="T10" s="26">
        <v>52327</v>
      </c>
      <c r="U10" s="26">
        <v>157657</v>
      </c>
      <c r="V10" s="26">
        <v>786930</v>
      </c>
      <c r="W10" s="26">
        <v>871000</v>
      </c>
      <c r="X10" s="26">
        <v>-84070</v>
      </c>
      <c r="Y10" s="106">
        <v>-9.65</v>
      </c>
      <c r="Z10" s="121">
        <v>871000</v>
      </c>
    </row>
    <row r="11" spans="1:26" ht="13.5">
      <c r="A11" s="104" t="s">
        <v>79</v>
      </c>
      <c r="B11" s="102"/>
      <c r="C11" s="121">
        <v>1709310</v>
      </c>
      <c r="D11" s="122">
        <v>1572000</v>
      </c>
      <c r="E11" s="26">
        <v>1572000</v>
      </c>
      <c r="F11" s="26">
        <v>16961</v>
      </c>
      <c r="G11" s="26">
        <v>123749</v>
      </c>
      <c r="H11" s="26">
        <v>299770</v>
      </c>
      <c r="I11" s="26">
        <v>440480</v>
      </c>
      <c r="J11" s="26">
        <v>348618</v>
      </c>
      <c r="K11" s="26">
        <v>96488</v>
      </c>
      <c r="L11" s="26">
        <v>75471</v>
      </c>
      <c r="M11" s="26">
        <v>520577</v>
      </c>
      <c r="N11" s="26">
        <v>150235</v>
      </c>
      <c r="O11" s="26">
        <v>59276</v>
      </c>
      <c r="P11" s="26">
        <v>203476</v>
      </c>
      <c r="Q11" s="26">
        <v>412987</v>
      </c>
      <c r="R11" s="26">
        <v>170787</v>
      </c>
      <c r="S11" s="26">
        <v>35255</v>
      </c>
      <c r="T11" s="26">
        <v>21871</v>
      </c>
      <c r="U11" s="26">
        <v>227913</v>
      </c>
      <c r="V11" s="26">
        <v>1601957</v>
      </c>
      <c r="W11" s="26">
        <v>1572000</v>
      </c>
      <c r="X11" s="26">
        <v>29957</v>
      </c>
      <c r="Y11" s="106">
        <v>1.91</v>
      </c>
      <c r="Z11" s="121">
        <v>1572000</v>
      </c>
    </row>
    <row r="12" spans="1:26" ht="13.5">
      <c r="A12" s="104" t="s">
        <v>80</v>
      </c>
      <c r="B12" s="102"/>
      <c r="C12" s="121">
        <v>1564340</v>
      </c>
      <c r="D12" s="122">
        <v>2430000</v>
      </c>
      <c r="E12" s="26">
        <v>2430000</v>
      </c>
      <c r="F12" s="26">
        <v>125861</v>
      </c>
      <c r="G12" s="26">
        <v>99299</v>
      </c>
      <c r="H12" s="26">
        <v>151321</v>
      </c>
      <c r="I12" s="26">
        <v>376481</v>
      </c>
      <c r="J12" s="26">
        <v>154494</v>
      </c>
      <c r="K12" s="26">
        <v>127763</v>
      </c>
      <c r="L12" s="26">
        <v>-83056</v>
      </c>
      <c r="M12" s="26">
        <v>199201</v>
      </c>
      <c r="N12" s="26">
        <v>197988</v>
      </c>
      <c r="O12" s="26">
        <v>142661</v>
      </c>
      <c r="P12" s="26">
        <v>179172</v>
      </c>
      <c r="Q12" s="26">
        <v>519821</v>
      </c>
      <c r="R12" s="26">
        <v>20090</v>
      </c>
      <c r="S12" s="26">
        <v>173505</v>
      </c>
      <c r="T12" s="26">
        <v>116772</v>
      </c>
      <c r="U12" s="26">
        <v>310367</v>
      </c>
      <c r="V12" s="26">
        <v>1405870</v>
      </c>
      <c r="W12" s="26">
        <v>2430000</v>
      </c>
      <c r="X12" s="26">
        <v>-1024130</v>
      </c>
      <c r="Y12" s="106">
        <v>-42.15</v>
      </c>
      <c r="Z12" s="121">
        <v>2430000</v>
      </c>
    </row>
    <row r="13" spans="1:26" ht="13.5">
      <c r="A13" s="104" t="s">
        <v>81</v>
      </c>
      <c r="B13" s="102"/>
      <c r="C13" s="121">
        <v>2471770</v>
      </c>
      <c r="D13" s="122">
        <v>260000</v>
      </c>
      <c r="E13" s="26">
        <v>260000</v>
      </c>
      <c r="F13" s="26">
        <v>21713</v>
      </c>
      <c r="G13" s="26">
        <v>21346</v>
      </c>
      <c r="H13" s="26">
        <v>21121</v>
      </c>
      <c r="I13" s="26">
        <v>64180</v>
      </c>
      <c r="J13" s="26">
        <v>21121</v>
      </c>
      <c r="K13" s="26">
        <v>21121</v>
      </c>
      <c r="L13" s="26">
        <v>20379</v>
      </c>
      <c r="M13" s="26">
        <v>62621</v>
      </c>
      <c r="N13" s="26">
        <v>19894</v>
      </c>
      <c r="O13" s="26">
        <v>20210</v>
      </c>
      <c r="P13" s="26">
        <v>19884</v>
      </c>
      <c r="Q13" s="26">
        <v>59988</v>
      </c>
      <c r="R13" s="26">
        <v>15341</v>
      </c>
      <c r="S13" s="26">
        <v>33850</v>
      </c>
      <c r="T13" s="26">
        <v>20410</v>
      </c>
      <c r="U13" s="26">
        <v>69601</v>
      </c>
      <c r="V13" s="26">
        <v>256390</v>
      </c>
      <c r="W13" s="26">
        <v>260000</v>
      </c>
      <c r="X13" s="26">
        <v>-3610</v>
      </c>
      <c r="Y13" s="106">
        <v>-1.39</v>
      </c>
      <c r="Z13" s="121">
        <v>260000</v>
      </c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>
        <v>0</v>
      </c>
      <c r="Z14" s="123"/>
    </row>
    <row r="15" spans="1:26" ht="13.5">
      <c r="A15" s="101" t="s">
        <v>83</v>
      </c>
      <c r="B15" s="108"/>
      <c r="C15" s="119">
        <f aca="true" t="shared" si="2" ref="C15:X15">SUM(C16:C18)</f>
        <v>3694559</v>
      </c>
      <c r="D15" s="120">
        <f t="shared" si="2"/>
        <v>3156500</v>
      </c>
      <c r="E15" s="66">
        <f t="shared" si="2"/>
        <v>3156500</v>
      </c>
      <c r="F15" s="66">
        <f t="shared" si="2"/>
        <v>257445</v>
      </c>
      <c r="G15" s="66">
        <f t="shared" si="2"/>
        <v>237840</v>
      </c>
      <c r="H15" s="66">
        <f t="shared" si="2"/>
        <v>276361</v>
      </c>
      <c r="I15" s="66">
        <f t="shared" si="2"/>
        <v>771646</v>
      </c>
      <c r="J15" s="66">
        <f t="shared" si="2"/>
        <v>249089</v>
      </c>
      <c r="K15" s="66">
        <f t="shared" si="2"/>
        <v>303680</v>
      </c>
      <c r="L15" s="66">
        <f t="shared" si="2"/>
        <v>-26021</v>
      </c>
      <c r="M15" s="66">
        <f t="shared" si="2"/>
        <v>526748</v>
      </c>
      <c r="N15" s="66">
        <f t="shared" si="2"/>
        <v>-373768</v>
      </c>
      <c r="O15" s="66">
        <f t="shared" si="2"/>
        <v>495715</v>
      </c>
      <c r="P15" s="66">
        <f t="shared" si="2"/>
        <v>60004</v>
      </c>
      <c r="Q15" s="66">
        <f t="shared" si="2"/>
        <v>181951</v>
      </c>
      <c r="R15" s="66">
        <f t="shared" si="2"/>
        <v>530550</v>
      </c>
      <c r="S15" s="66">
        <f t="shared" si="2"/>
        <v>275232</v>
      </c>
      <c r="T15" s="66">
        <f t="shared" si="2"/>
        <v>755649</v>
      </c>
      <c r="U15" s="66">
        <f t="shared" si="2"/>
        <v>1561431</v>
      </c>
      <c r="V15" s="66">
        <f t="shared" si="2"/>
        <v>3041776</v>
      </c>
      <c r="W15" s="66">
        <f t="shared" si="2"/>
        <v>3156500</v>
      </c>
      <c r="X15" s="66">
        <f t="shared" si="2"/>
        <v>-114724</v>
      </c>
      <c r="Y15" s="103">
        <f>+IF(W15&lt;&gt;0,+(X15/W15)*100,0)</f>
        <v>-3.6345319182639004</v>
      </c>
      <c r="Z15" s="119">
        <f>SUM(Z16:Z18)</f>
        <v>3156500</v>
      </c>
    </row>
    <row r="16" spans="1:26" ht="13.5">
      <c r="A16" s="104" t="s">
        <v>84</v>
      </c>
      <c r="B16" s="102"/>
      <c r="C16" s="121">
        <v>1168052</v>
      </c>
      <c r="D16" s="122">
        <v>284000</v>
      </c>
      <c r="E16" s="26">
        <v>284000</v>
      </c>
      <c r="F16" s="26">
        <v>24847</v>
      </c>
      <c r="G16" s="26">
        <v>17963</v>
      </c>
      <c r="H16" s="26">
        <v>-15849</v>
      </c>
      <c r="I16" s="26">
        <v>26961</v>
      </c>
      <c r="J16" s="26">
        <v>-23219</v>
      </c>
      <c r="K16" s="26">
        <v>-20902</v>
      </c>
      <c r="L16" s="26">
        <v>10207</v>
      </c>
      <c r="M16" s="26">
        <v>-33914</v>
      </c>
      <c r="N16" s="26">
        <v>-576506</v>
      </c>
      <c r="O16" s="26">
        <v>-16483</v>
      </c>
      <c r="P16" s="26">
        <v>-23995</v>
      </c>
      <c r="Q16" s="26">
        <v>-616984</v>
      </c>
      <c r="R16" s="26">
        <v>16961</v>
      </c>
      <c r="S16" s="26">
        <v>23807</v>
      </c>
      <c r="T16" s="26">
        <v>495970</v>
      </c>
      <c r="U16" s="26">
        <v>536738</v>
      </c>
      <c r="V16" s="26">
        <v>-87199</v>
      </c>
      <c r="W16" s="26">
        <v>284000</v>
      </c>
      <c r="X16" s="26">
        <v>-371199</v>
      </c>
      <c r="Y16" s="106">
        <v>-130.7</v>
      </c>
      <c r="Z16" s="121">
        <v>284000</v>
      </c>
    </row>
    <row r="17" spans="1:26" ht="13.5">
      <c r="A17" s="104" t="s">
        <v>85</v>
      </c>
      <c r="B17" s="102"/>
      <c r="C17" s="121">
        <v>2523009</v>
      </c>
      <c r="D17" s="122">
        <v>2867500</v>
      </c>
      <c r="E17" s="26">
        <v>2867500</v>
      </c>
      <c r="F17" s="26">
        <v>232598</v>
      </c>
      <c r="G17" s="26">
        <v>219877</v>
      </c>
      <c r="H17" s="26">
        <v>291228</v>
      </c>
      <c r="I17" s="26">
        <v>743703</v>
      </c>
      <c r="J17" s="26">
        <v>271080</v>
      </c>
      <c r="K17" s="26">
        <v>324108</v>
      </c>
      <c r="L17" s="26">
        <v>-37649</v>
      </c>
      <c r="M17" s="26">
        <v>557539</v>
      </c>
      <c r="N17" s="26">
        <v>202738</v>
      </c>
      <c r="O17" s="26">
        <v>511847</v>
      </c>
      <c r="P17" s="26">
        <v>83639</v>
      </c>
      <c r="Q17" s="26">
        <v>798224</v>
      </c>
      <c r="R17" s="26">
        <v>513501</v>
      </c>
      <c r="S17" s="26">
        <v>251379</v>
      </c>
      <c r="T17" s="26">
        <v>259679</v>
      </c>
      <c r="U17" s="26">
        <v>1024559</v>
      </c>
      <c r="V17" s="26">
        <v>3124025</v>
      </c>
      <c r="W17" s="26">
        <v>2867500</v>
      </c>
      <c r="X17" s="26">
        <v>256525</v>
      </c>
      <c r="Y17" s="106">
        <v>8.95</v>
      </c>
      <c r="Z17" s="121">
        <v>2867500</v>
      </c>
    </row>
    <row r="18" spans="1:26" ht="13.5">
      <c r="A18" s="104" t="s">
        <v>86</v>
      </c>
      <c r="B18" s="102"/>
      <c r="C18" s="121">
        <v>3498</v>
      </c>
      <c r="D18" s="122">
        <v>5000</v>
      </c>
      <c r="E18" s="26">
        <v>5000</v>
      </c>
      <c r="F18" s="26"/>
      <c r="G18" s="26"/>
      <c r="H18" s="26">
        <v>982</v>
      </c>
      <c r="I18" s="26">
        <v>982</v>
      </c>
      <c r="J18" s="26">
        <v>1228</v>
      </c>
      <c r="K18" s="26">
        <v>474</v>
      </c>
      <c r="L18" s="26">
        <v>1421</v>
      </c>
      <c r="M18" s="26">
        <v>3123</v>
      </c>
      <c r="N18" s="26"/>
      <c r="O18" s="26">
        <v>351</v>
      </c>
      <c r="P18" s="26">
        <v>360</v>
      </c>
      <c r="Q18" s="26">
        <v>711</v>
      </c>
      <c r="R18" s="26">
        <v>88</v>
      </c>
      <c r="S18" s="26">
        <v>46</v>
      </c>
      <c r="T18" s="26"/>
      <c r="U18" s="26">
        <v>134</v>
      </c>
      <c r="V18" s="26">
        <v>4950</v>
      </c>
      <c r="W18" s="26">
        <v>5000</v>
      </c>
      <c r="X18" s="26">
        <v>-50</v>
      </c>
      <c r="Y18" s="106">
        <v>-1</v>
      </c>
      <c r="Z18" s="121">
        <v>5000</v>
      </c>
    </row>
    <row r="19" spans="1:26" ht="13.5">
      <c r="A19" s="101" t="s">
        <v>87</v>
      </c>
      <c r="B19" s="108"/>
      <c r="C19" s="119">
        <f aca="true" t="shared" si="3" ref="C19:X19">SUM(C20:C23)</f>
        <v>72575690</v>
      </c>
      <c r="D19" s="120">
        <f t="shared" si="3"/>
        <v>80466200</v>
      </c>
      <c r="E19" s="66">
        <f t="shared" si="3"/>
        <v>80466200</v>
      </c>
      <c r="F19" s="66">
        <f t="shared" si="3"/>
        <v>5919329</v>
      </c>
      <c r="G19" s="66">
        <f t="shared" si="3"/>
        <v>6959647</v>
      </c>
      <c r="H19" s="66">
        <f t="shared" si="3"/>
        <v>6671161</v>
      </c>
      <c r="I19" s="66">
        <f t="shared" si="3"/>
        <v>19550137</v>
      </c>
      <c r="J19" s="66">
        <f t="shared" si="3"/>
        <v>6371124</v>
      </c>
      <c r="K19" s="66">
        <f t="shared" si="3"/>
        <v>6872773</v>
      </c>
      <c r="L19" s="66">
        <f t="shared" si="3"/>
        <v>6630736</v>
      </c>
      <c r="M19" s="66">
        <f t="shared" si="3"/>
        <v>19874633</v>
      </c>
      <c r="N19" s="66">
        <f t="shared" si="3"/>
        <v>7802731</v>
      </c>
      <c r="O19" s="66">
        <f t="shared" si="3"/>
        <v>7698505</v>
      </c>
      <c r="P19" s="66">
        <f t="shared" si="3"/>
        <v>7511245</v>
      </c>
      <c r="Q19" s="66">
        <f t="shared" si="3"/>
        <v>23012481</v>
      </c>
      <c r="R19" s="66">
        <f t="shared" si="3"/>
        <v>6730508</v>
      </c>
      <c r="S19" s="66">
        <f t="shared" si="3"/>
        <v>6751780</v>
      </c>
      <c r="T19" s="66">
        <f t="shared" si="3"/>
        <v>7088881</v>
      </c>
      <c r="U19" s="66">
        <f t="shared" si="3"/>
        <v>20571169</v>
      </c>
      <c r="V19" s="66">
        <f t="shared" si="3"/>
        <v>83008420</v>
      </c>
      <c r="W19" s="66">
        <f t="shared" si="3"/>
        <v>80466200</v>
      </c>
      <c r="X19" s="66">
        <f t="shared" si="3"/>
        <v>2542220</v>
      </c>
      <c r="Y19" s="103">
        <f>+IF(W19&lt;&gt;0,+(X19/W19)*100,0)</f>
        <v>3.159363807412305</v>
      </c>
      <c r="Z19" s="119">
        <f>SUM(Z20:Z23)</f>
        <v>80466200</v>
      </c>
    </row>
    <row r="20" spans="1:26" ht="13.5">
      <c r="A20" s="104" t="s">
        <v>88</v>
      </c>
      <c r="B20" s="102"/>
      <c r="C20" s="121">
        <v>43603867</v>
      </c>
      <c r="D20" s="122">
        <v>49525000</v>
      </c>
      <c r="E20" s="26">
        <v>49525000</v>
      </c>
      <c r="F20" s="26">
        <v>4038272</v>
      </c>
      <c r="G20" s="26">
        <v>4448280</v>
      </c>
      <c r="H20" s="26">
        <v>4140232</v>
      </c>
      <c r="I20" s="26">
        <v>12626784</v>
      </c>
      <c r="J20" s="26">
        <v>3879928</v>
      </c>
      <c r="K20" s="26">
        <v>4133012</v>
      </c>
      <c r="L20" s="26">
        <v>3897288</v>
      </c>
      <c r="M20" s="26">
        <v>11910228</v>
      </c>
      <c r="N20" s="26">
        <v>4894581</v>
      </c>
      <c r="O20" s="26">
        <v>4645976</v>
      </c>
      <c r="P20" s="26">
        <v>4719383</v>
      </c>
      <c r="Q20" s="26">
        <v>14259940</v>
      </c>
      <c r="R20" s="26">
        <v>3997312</v>
      </c>
      <c r="S20" s="26">
        <v>4445907</v>
      </c>
      <c r="T20" s="26">
        <v>4206233</v>
      </c>
      <c r="U20" s="26">
        <v>12649452</v>
      </c>
      <c r="V20" s="26">
        <v>51446404</v>
      </c>
      <c r="W20" s="26">
        <v>49525000</v>
      </c>
      <c r="X20" s="26">
        <v>1921404</v>
      </c>
      <c r="Y20" s="106">
        <v>3.88</v>
      </c>
      <c r="Z20" s="121">
        <v>49525000</v>
      </c>
    </row>
    <row r="21" spans="1:26" ht="13.5">
      <c r="A21" s="104" t="s">
        <v>89</v>
      </c>
      <c r="B21" s="102"/>
      <c r="C21" s="121">
        <v>10529855</v>
      </c>
      <c r="D21" s="122">
        <v>11261000</v>
      </c>
      <c r="E21" s="26">
        <v>11261000</v>
      </c>
      <c r="F21" s="26">
        <v>452982</v>
      </c>
      <c r="G21" s="26">
        <v>831989</v>
      </c>
      <c r="H21" s="26">
        <v>826215</v>
      </c>
      <c r="I21" s="26">
        <v>2111186</v>
      </c>
      <c r="J21" s="26">
        <v>786780</v>
      </c>
      <c r="K21" s="26">
        <v>1038925</v>
      </c>
      <c r="L21" s="26">
        <v>1022922</v>
      </c>
      <c r="M21" s="26">
        <v>2848627</v>
      </c>
      <c r="N21" s="26">
        <v>1181000</v>
      </c>
      <c r="O21" s="26">
        <v>1324833</v>
      </c>
      <c r="P21" s="26">
        <v>1035856</v>
      </c>
      <c r="Q21" s="26">
        <v>3541689</v>
      </c>
      <c r="R21" s="26">
        <v>968086</v>
      </c>
      <c r="S21" s="26">
        <v>837516</v>
      </c>
      <c r="T21" s="26">
        <v>793075</v>
      </c>
      <c r="U21" s="26">
        <v>2598677</v>
      </c>
      <c r="V21" s="26">
        <v>11100179</v>
      </c>
      <c r="W21" s="26">
        <v>11261000</v>
      </c>
      <c r="X21" s="26">
        <v>-160821</v>
      </c>
      <c r="Y21" s="106">
        <v>-1.43</v>
      </c>
      <c r="Z21" s="121">
        <v>11261000</v>
      </c>
    </row>
    <row r="22" spans="1:26" ht="13.5">
      <c r="A22" s="104" t="s">
        <v>90</v>
      </c>
      <c r="B22" s="102"/>
      <c r="C22" s="123">
        <v>11399423</v>
      </c>
      <c r="D22" s="124">
        <v>11680000</v>
      </c>
      <c r="E22" s="125">
        <v>11680000</v>
      </c>
      <c r="F22" s="125">
        <v>858778</v>
      </c>
      <c r="G22" s="125">
        <v>1014059</v>
      </c>
      <c r="H22" s="125">
        <v>1029913</v>
      </c>
      <c r="I22" s="125">
        <v>2902750</v>
      </c>
      <c r="J22" s="125">
        <v>1029603</v>
      </c>
      <c r="K22" s="125">
        <v>1023573</v>
      </c>
      <c r="L22" s="125">
        <v>1029163</v>
      </c>
      <c r="M22" s="125">
        <v>3082339</v>
      </c>
      <c r="N22" s="125">
        <v>1044987</v>
      </c>
      <c r="O22" s="125">
        <v>1042947</v>
      </c>
      <c r="P22" s="125">
        <v>1057633</v>
      </c>
      <c r="Q22" s="125">
        <v>3145567</v>
      </c>
      <c r="R22" s="125">
        <v>1064784</v>
      </c>
      <c r="S22" s="125">
        <v>883653</v>
      </c>
      <c r="T22" s="125">
        <v>1260743</v>
      </c>
      <c r="U22" s="125">
        <v>3209180</v>
      </c>
      <c r="V22" s="125">
        <v>12339836</v>
      </c>
      <c r="W22" s="125">
        <v>11680000</v>
      </c>
      <c r="X22" s="125">
        <v>659836</v>
      </c>
      <c r="Y22" s="107">
        <v>5.65</v>
      </c>
      <c r="Z22" s="123">
        <v>11680000</v>
      </c>
    </row>
    <row r="23" spans="1:26" ht="13.5">
      <c r="A23" s="104" t="s">
        <v>91</v>
      </c>
      <c r="B23" s="102"/>
      <c r="C23" s="121">
        <v>7042545</v>
      </c>
      <c r="D23" s="122">
        <v>8000200</v>
      </c>
      <c r="E23" s="26">
        <v>8000200</v>
      </c>
      <c r="F23" s="26">
        <v>569297</v>
      </c>
      <c r="G23" s="26">
        <v>665319</v>
      </c>
      <c r="H23" s="26">
        <v>674801</v>
      </c>
      <c r="I23" s="26">
        <v>1909417</v>
      </c>
      <c r="J23" s="26">
        <v>674813</v>
      </c>
      <c r="K23" s="26">
        <v>677263</v>
      </c>
      <c r="L23" s="26">
        <v>681363</v>
      </c>
      <c r="M23" s="26">
        <v>2033439</v>
      </c>
      <c r="N23" s="26">
        <v>682163</v>
      </c>
      <c r="O23" s="26">
        <v>684749</v>
      </c>
      <c r="P23" s="26">
        <v>698373</v>
      </c>
      <c r="Q23" s="26">
        <v>2065285</v>
      </c>
      <c r="R23" s="26">
        <v>700326</v>
      </c>
      <c r="S23" s="26">
        <v>584704</v>
      </c>
      <c r="T23" s="26">
        <v>828830</v>
      </c>
      <c r="U23" s="26">
        <v>2113860</v>
      </c>
      <c r="V23" s="26">
        <v>8122001</v>
      </c>
      <c r="W23" s="26">
        <v>8000200</v>
      </c>
      <c r="X23" s="26">
        <v>121801</v>
      </c>
      <c r="Y23" s="106">
        <v>1.52</v>
      </c>
      <c r="Z23" s="121">
        <v>8000200</v>
      </c>
    </row>
    <row r="24" spans="1:26" ht="13.5">
      <c r="A24" s="101" t="s">
        <v>92</v>
      </c>
      <c r="B24" s="108" t="s">
        <v>93</v>
      </c>
      <c r="C24" s="119"/>
      <c r="D24" s="120"/>
      <c r="E24" s="66"/>
      <c r="F24" s="66"/>
      <c r="G24" s="66">
        <v>300</v>
      </c>
      <c r="H24" s="66">
        <v>150</v>
      </c>
      <c r="I24" s="66">
        <v>450</v>
      </c>
      <c r="J24" s="66"/>
      <c r="K24" s="66"/>
      <c r="L24" s="66"/>
      <c r="M24" s="66"/>
      <c r="N24" s="66"/>
      <c r="O24" s="66">
        <v>300</v>
      </c>
      <c r="P24" s="66"/>
      <c r="Q24" s="66">
        <v>300</v>
      </c>
      <c r="R24" s="66"/>
      <c r="S24" s="66"/>
      <c r="T24" s="66"/>
      <c r="U24" s="66"/>
      <c r="V24" s="66">
        <v>750</v>
      </c>
      <c r="W24" s="66"/>
      <c r="X24" s="66">
        <v>750</v>
      </c>
      <c r="Y24" s="103">
        <v>0</v>
      </c>
      <c r="Z24" s="119"/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149163923</v>
      </c>
      <c r="D25" s="139">
        <f t="shared" si="4"/>
        <v>175191700</v>
      </c>
      <c r="E25" s="39">
        <f t="shared" si="4"/>
        <v>175191700</v>
      </c>
      <c r="F25" s="39">
        <f t="shared" si="4"/>
        <v>22005065</v>
      </c>
      <c r="G25" s="39">
        <f t="shared" si="4"/>
        <v>8737404</v>
      </c>
      <c r="H25" s="39">
        <f t="shared" si="4"/>
        <v>8509279</v>
      </c>
      <c r="I25" s="39">
        <f t="shared" si="4"/>
        <v>39251748</v>
      </c>
      <c r="J25" s="39">
        <f t="shared" si="4"/>
        <v>8529632</v>
      </c>
      <c r="K25" s="39">
        <f t="shared" si="4"/>
        <v>8207929</v>
      </c>
      <c r="L25" s="39">
        <f t="shared" si="4"/>
        <v>16111217</v>
      </c>
      <c r="M25" s="39">
        <f t="shared" si="4"/>
        <v>32848778</v>
      </c>
      <c r="N25" s="39">
        <f t="shared" si="4"/>
        <v>8442445</v>
      </c>
      <c r="O25" s="39">
        <f t="shared" si="4"/>
        <v>9241655</v>
      </c>
      <c r="P25" s="39">
        <f t="shared" si="4"/>
        <v>15162675</v>
      </c>
      <c r="Q25" s="39">
        <f t="shared" si="4"/>
        <v>32846775</v>
      </c>
      <c r="R25" s="39">
        <f t="shared" si="4"/>
        <v>8109076</v>
      </c>
      <c r="S25" s="39">
        <f t="shared" si="4"/>
        <v>8463742</v>
      </c>
      <c r="T25" s="39">
        <f t="shared" si="4"/>
        <v>7484549</v>
      </c>
      <c r="U25" s="39">
        <f t="shared" si="4"/>
        <v>24057367</v>
      </c>
      <c r="V25" s="39">
        <f t="shared" si="4"/>
        <v>129004668</v>
      </c>
      <c r="W25" s="39">
        <f t="shared" si="4"/>
        <v>175191700</v>
      </c>
      <c r="X25" s="39">
        <f t="shared" si="4"/>
        <v>-46187032</v>
      </c>
      <c r="Y25" s="140">
        <f>+IF(W25&lt;&gt;0,+(X25/W25)*100,0)</f>
        <v>-26.363710152935326</v>
      </c>
      <c r="Z25" s="138">
        <f>+Z5+Z9+Z15+Z19+Z24</f>
        <v>175191700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40159316</v>
      </c>
      <c r="D28" s="120">
        <f t="shared" si="5"/>
        <v>37361378</v>
      </c>
      <c r="E28" s="66">
        <f t="shared" si="5"/>
        <v>37361378</v>
      </c>
      <c r="F28" s="66">
        <f t="shared" si="5"/>
        <v>2249199</v>
      </c>
      <c r="G28" s="66">
        <f t="shared" si="5"/>
        <v>2622688</v>
      </c>
      <c r="H28" s="66">
        <f t="shared" si="5"/>
        <v>2455103</v>
      </c>
      <c r="I28" s="66">
        <f t="shared" si="5"/>
        <v>7326990</v>
      </c>
      <c r="J28" s="66">
        <f t="shared" si="5"/>
        <v>2710718</v>
      </c>
      <c r="K28" s="66">
        <f t="shared" si="5"/>
        <v>3273703</v>
      </c>
      <c r="L28" s="66">
        <f t="shared" si="5"/>
        <v>2602332</v>
      </c>
      <c r="M28" s="66">
        <f t="shared" si="5"/>
        <v>8586753</v>
      </c>
      <c r="N28" s="66">
        <f t="shared" si="5"/>
        <v>3136402</v>
      </c>
      <c r="O28" s="66">
        <f t="shared" si="5"/>
        <v>2133515</v>
      </c>
      <c r="P28" s="66">
        <f t="shared" si="5"/>
        <v>2443455</v>
      </c>
      <c r="Q28" s="66">
        <f t="shared" si="5"/>
        <v>7713372</v>
      </c>
      <c r="R28" s="66">
        <f t="shared" si="5"/>
        <v>2689577</v>
      </c>
      <c r="S28" s="66">
        <f t="shared" si="5"/>
        <v>2263506</v>
      </c>
      <c r="T28" s="66">
        <f t="shared" si="5"/>
        <v>2681206</v>
      </c>
      <c r="U28" s="66">
        <f t="shared" si="5"/>
        <v>7634289</v>
      </c>
      <c r="V28" s="66">
        <f t="shared" si="5"/>
        <v>31261404</v>
      </c>
      <c r="W28" s="66">
        <f t="shared" si="5"/>
        <v>37361378</v>
      </c>
      <c r="X28" s="66">
        <f t="shared" si="5"/>
        <v>-6099974</v>
      </c>
      <c r="Y28" s="103">
        <f>+IF(W28&lt;&gt;0,+(X28/W28)*100,0)</f>
        <v>-16.326951323904595</v>
      </c>
      <c r="Z28" s="119">
        <f>SUM(Z29:Z31)</f>
        <v>37361378</v>
      </c>
    </row>
    <row r="29" spans="1:26" ht="13.5">
      <c r="A29" s="104" t="s">
        <v>74</v>
      </c>
      <c r="B29" s="102"/>
      <c r="C29" s="121">
        <v>9177508</v>
      </c>
      <c r="D29" s="122">
        <v>9381196</v>
      </c>
      <c r="E29" s="26">
        <v>9381196</v>
      </c>
      <c r="F29" s="26">
        <v>797890</v>
      </c>
      <c r="G29" s="26">
        <v>626987</v>
      </c>
      <c r="H29" s="26">
        <v>548291</v>
      </c>
      <c r="I29" s="26">
        <v>1973168</v>
      </c>
      <c r="J29" s="26">
        <v>696680</v>
      </c>
      <c r="K29" s="26">
        <v>693868</v>
      </c>
      <c r="L29" s="26">
        <v>660861</v>
      </c>
      <c r="M29" s="26">
        <v>2051409</v>
      </c>
      <c r="N29" s="26">
        <v>533119</v>
      </c>
      <c r="O29" s="26">
        <v>612845</v>
      </c>
      <c r="P29" s="26">
        <v>574767</v>
      </c>
      <c r="Q29" s="26">
        <v>1720731</v>
      </c>
      <c r="R29" s="26">
        <v>653696</v>
      </c>
      <c r="S29" s="26">
        <v>488940</v>
      </c>
      <c r="T29" s="26">
        <v>572661</v>
      </c>
      <c r="U29" s="26">
        <v>1715297</v>
      </c>
      <c r="V29" s="26">
        <v>7460605</v>
      </c>
      <c r="W29" s="26">
        <v>9381196</v>
      </c>
      <c r="X29" s="26">
        <v>-1920591</v>
      </c>
      <c r="Y29" s="106">
        <v>-20.47</v>
      </c>
      <c r="Z29" s="121">
        <v>9381196</v>
      </c>
    </row>
    <row r="30" spans="1:26" ht="13.5">
      <c r="A30" s="104" t="s">
        <v>75</v>
      </c>
      <c r="B30" s="102"/>
      <c r="C30" s="123">
        <v>16535805</v>
      </c>
      <c r="D30" s="124">
        <v>14841805</v>
      </c>
      <c r="E30" s="125">
        <v>14841805</v>
      </c>
      <c r="F30" s="125">
        <v>725823</v>
      </c>
      <c r="G30" s="125">
        <v>818341</v>
      </c>
      <c r="H30" s="125">
        <v>787381</v>
      </c>
      <c r="I30" s="125">
        <v>2331545</v>
      </c>
      <c r="J30" s="125">
        <v>1077099</v>
      </c>
      <c r="K30" s="125">
        <v>1415325</v>
      </c>
      <c r="L30" s="125">
        <v>1095464</v>
      </c>
      <c r="M30" s="125">
        <v>3587888</v>
      </c>
      <c r="N30" s="125">
        <v>892027</v>
      </c>
      <c r="O30" s="125">
        <v>655018</v>
      </c>
      <c r="P30" s="125">
        <v>754119</v>
      </c>
      <c r="Q30" s="125">
        <v>2301164</v>
      </c>
      <c r="R30" s="125">
        <v>888948</v>
      </c>
      <c r="S30" s="125">
        <v>756098</v>
      </c>
      <c r="T30" s="125">
        <v>762697</v>
      </c>
      <c r="U30" s="125">
        <v>2407743</v>
      </c>
      <c r="V30" s="125">
        <v>10628340</v>
      </c>
      <c r="W30" s="125">
        <v>14841805</v>
      </c>
      <c r="X30" s="125">
        <v>-4213465</v>
      </c>
      <c r="Y30" s="107">
        <v>-28.39</v>
      </c>
      <c r="Z30" s="123">
        <v>14841805</v>
      </c>
    </row>
    <row r="31" spans="1:26" ht="13.5">
      <c r="A31" s="104" t="s">
        <v>76</v>
      </c>
      <c r="B31" s="102"/>
      <c r="C31" s="121">
        <v>14446003</v>
      </c>
      <c r="D31" s="122">
        <v>13138377</v>
      </c>
      <c r="E31" s="26">
        <v>13138377</v>
      </c>
      <c r="F31" s="26">
        <v>725486</v>
      </c>
      <c r="G31" s="26">
        <v>1177360</v>
      </c>
      <c r="H31" s="26">
        <v>1119431</v>
      </c>
      <c r="I31" s="26">
        <v>3022277</v>
      </c>
      <c r="J31" s="26">
        <v>936939</v>
      </c>
      <c r="K31" s="26">
        <v>1164510</v>
      </c>
      <c r="L31" s="26">
        <v>846007</v>
      </c>
      <c r="M31" s="26">
        <v>2947456</v>
      </c>
      <c r="N31" s="26">
        <v>1711256</v>
      </c>
      <c r="O31" s="26">
        <v>865652</v>
      </c>
      <c r="P31" s="26">
        <v>1114569</v>
      </c>
      <c r="Q31" s="26">
        <v>3691477</v>
      </c>
      <c r="R31" s="26">
        <v>1146933</v>
      </c>
      <c r="S31" s="26">
        <v>1018468</v>
      </c>
      <c r="T31" s="26">
        <v>1345848</v>
      </c>
      <c r="U31" s="26">
        <v>3511249</v>
      </c>
      <c r="V31" s="26">
        <v>13172459</v>
      </c>
      <c r="W31" s="26">
        <v>13138377</v>
      </c>
      <c r="X31" s="26">
        <v>34082</v>
      </c>
      <c r="Y31" s="106">
        <v>0.26</v>
      </c>
      <c r="Z31" s="121">
        <v>13138377</v>
      </c>
    </row>
    <row r="32" spans="1:26" ht="13.5">
      <c r="A32" s="101" t="s">
        <v>77</v>
      </c>
      <c r="B32" s="102"/>
      <c r="C32" s="119">
        <f aca="true" t="shared" si="6" ref="C32:X32">SUM(C33:C37)</f>
        <v>17063779</v>
      </c>
      <c r="D32" s="120">
        <f t="shared" si="6"/>
        <v>19285981</v>
      </c>
      <c r="E32" s="66">
        <f t="shared" si="6"/>
        <v>19285981</v>
      </c>
      <c r="F32" s="66">
        <f t="shared" si="6"/>
        <v>1260262</v>
      </c>
      <c r="G32" s="66">
        <f t="shared" si="6"/>
        <v>1632400</v>
      </c>
      <c r="H32" s="66">
        <f t="shared" si="6"/>
        <v>1531266</v>
      </c>
      <c r="I32" s="66">
        <f t="shared" si="6"/>
        <v>4423928</v>
      </c>
      <c r="J32" s="66">
        <f t="shared" si="6"/>
        <v>1489148</v>
      </c>
      <c r="K32" s="66">
        <f t="shared" si="6"/>
        <v>2157587</v>
      </c>
      <c r="L32" s="66">
        <f t="shared" si="6"/>
        <v>1528987</v>
      </c>
      <c r="M32" s="66">
        <f t="shared" si="6"/>
        <v>5175722</v>
      </c>
      <c r="N32" s="66">
        <f t="shared" si="6"/>
        <v>2057383</v>
      </c>
      <c r="O32" s="66">
        <f t="shared" si="6"/>
        <v>1520694</v>
      </c>
      <c r="P32" s="66">
        <f t="shared" si="6"/>
        <v>1783125</v>
      </c>
      <c r="Q32" s="66">
        <f t="shared" si="6"/>
        <v>5361202</v>
      </c>
      <c r="R32" s="66">
        <f t="shared" si="6"/>
        <v>1763118</v>
      </c>
      <c r="S32" s="66">
        <f t="shared" si="6"/>
        <v>1372651</v>
      </c>
      <c r="T32" s="66">
        <f t="shared" si="6"/>
        <v>1907777</v>
      </c>
      <c r="U32" s="66">
        <f t="shared" si="6"/>
        <v>5043546</v>
      </c>
      <c r="V32" s="66">
        <f t="shared" si="6"/>
        <v>20004398</v>
      </c>
      <c r="W32" s="66">
        <f t="shared" si="6"/>
        <v>19285981</v>
      </c>
      <c r="X32" s="66">
        <f t="shared" si="6"/>
        <v>718417</v>
      </c>
      <c r="Y32" s="103">
        <f>+IF(W32&lt;&gt;0,+(X32/W32)*100,0)</f>
        <v>3.7250736687960027</v>
      </c>
      <c r="Z32" s="119">
        <f>SUM(Z33:Z37)</f>
        <v>19285981</v>
      </c>
    </row>
    <row r="33" spans="1:26" ht="13.5">
      <c r="A33" s="104" t="s">
        <v>78</v>
      </c>
      <c r="B33" s="102"/>
      <c r="C33" s="121">
        <v>4459666</v>
      </c>
      <c r="D33" s="122">
        <v>5815777</v>
      </c>
      <c r="E33" s="26">
        <v>5815777</v>
      </c>
      <c r="F33" s="26">
        <v>333879</v>
      </c>
      <c r="G33" s="26">
        <v>347713</v>
      </c>
      <c r="H33" s="26">
        <v>352231</v>
      </c>
      <c r="I33" s="26">
        <v>1033823</v>
      </c>
      <c r="J33" s="26">
        <v>328228</v>
      </c>
      <c r="K33" s="26">
        <v>491032</v>
      </c>
      <c r="L33" s="26">
        <v>341958</v>
      </c>
      <c r="M33" s="26">
        <v>1161218</v>
      </c>
      <c r="N33" s="26">
        <v>518721</v>
      </c>
      <c r="O33" s="26">
        <v>349216</v>
      </c>
      <c r="P33" s="26">
        <v>483414</v>
      </c>
      <c r="Q33" s="26">
        <v>1351351</v>
      </c>
      <c r="R33" s="26">
        <v>340685</v>
      </c>
      <c r="S33" s="26">
        <v>-29859</v>
      </c>
      <c r="T33" s="26">
        <v>394176</v>
      </c>
      <c r="U33" s="26">
        <v>705002</v>
      </c>
      <c r="V33" s="26">
        <v>4251394</v>
      </c>
      <c r="W33" s="26">
        <v>5815777</v>
      </c>
      <c r="X33" s="26">
        <v>-1564383</v>
      </c>
      <c r="Y33" s="106">
        <v>-26.9</v>
      </c>
      <c r="Z33" s="121">
        <v>5815777</v>
      </c>
    </row>
    <row r="34" spans="1:26" ht="13.5">
      <c r="A34" s="104" t="s">
        <v>79</v>
      </c>
      <c r="B34" s="102"/>
      <c r="C34" s="121">
        <v>5726475</v>
      </c>
      <c r="D34" s="122">
        <v>6038369</v>
      </c>
      <c r="E34" s="26">
        <v>6038369</v>
      </c>
      <c r="F34" s="26">
        <v>369481</v>
      </c>
      <c r="G34" s="26">
        <v>426256</v>
      </c>
      <c r="H34" s="26">
        <v>422460</v>
      </c>
      <c r="I34" s="26">
        <v>1218197</v>
      </c>
      <c r="J34" s="26">
        <v>435721</v>
      </c>
      <c r="K34" s="26">
        <v>630370</v>
      </c>
      <c r="L34" s="26">
        <v>455668</v>
      </c>
      <c r="M34" s="26">
        <v>1521759</v>
      </c>
      <c r="N34" s="26">
        <v>548702</v>
      </c>
      <c r="O34" s="26">
        <v>376833</v>
      </c>
      <c r="P34" s="26">
        <v>388663</v>
      </c>
      <c r="Q34" s="26">
        <v>1314198</v>
      </c>
      <c r="R34" s="26">
        <v>444418</v>
      </c>
      <c r="S34" s="26">
        <v>424608</v>
      </c>
      <c r="T34" s="26">
        <v>406233</v>
      </c>
      <c r="U34" s="26">
        <v>1275259</v>
      </c>
      <c r="V34" s="26">
        <v>5329413</v>
      </c>
      <c r="W34" s="26">
        <v>6038369</v>
      </c>
      <c r="X34" s="26">
        <v>-708956</v>
      </c>
      <c r="Y34" s="106">
        <v>-11.74</v>
      </c>
      <c r="Z34" s="121">
        <v>6038369</v>
      </c>
    </row>
    <row r="35" spans="1:26" ht="13.5">
      <c r="A35" s="104" t="s">
        <v>80</v>
      </c>
      <c r="B35" s="102"/>
      <c r="C35" s="121">
        <v>4062586</v>
      </c>
      <c r="D35" s="122">
        <v>6500765</v>
      </c>
      <c r="E35" s="26">
        <v>6500765</v>
      </c>
      <c r="F35" s="26">
        <v>512745</v>
      </c>
      <c r="G35" s="26">
        <v>815163</v>
      </c>
      <c r="H35" s="26">
        <v>711806</v>
      </c>
      <c r="I35" s="26">
        <v>2039714</v>
      </c>
      <c r="J35" s="26">
        <v>663165</v>
      </c>
      <c r="K35" s="26">
        <v>935103</v>
      </c>
      <c r="L35" s="26">
        <v>675288</v>
      </c>
      <c r="M35" s="26">
        <v>2273556</v>
      </c>
      <c r="N35" s="26">
        <v>936127</v>
      </c>
      <c r="O35" s="26">
        <v>719810</v>
      </c>
      <c r="P35" s="26">
        <v>858108</v>
      </c>
      <c r="Q35" s="26">
        <v>2514045</v>
      </c>
      <c r="R35" s="26">
        <v>924918</v>
      </c>
      <c r="S35" s="26">
        <v>931179</v>
      </c>
      <c r="T35" s="26">
        <v>1042780</v>
      </c>
      <c r="U35" s="26">
        <v>2898877</v>
      </c>
      <c r="V35" s="26">
        <v>9726192</v>
      </c>
      <c r="W35" s="26">
        <v>6500765</v>
      </c>
      <c r="X35" s="26">
        <v>3225427</v>
      </c>
      <c r="Y35" s="106">
        <v>49.62</v>
      </c>
      <c r="Z35" s="121">
        <v>6500765</v>
      </c>
    </row>
    <row r="36" spans="1:26" ht="13.5">
      <c r="A36" s="104" t="s">
        <v>81</v>
      </c>
      <c r="B36" s="102"/>
      <c r="C36" s="121">
        <v>2815052</v>
      </c>
      <c r="D36" s="122">
        <v>931070</v>
      </c>
      <c r="E36" s="26">
        <v>931070</v>
      </c>
      <c r="F36" s="26">
        <v>44157</v>
      </c>
      <c r="G36" s="26">
        <v>43268</v>
      </c>
      <c r="H36" s="26">
        <v>44769</v>
      </c>
      <c r="I36" s="26">
        <v>132194</v>
      </c>
      <c r="J36" s="26">
        <v>62034</v>
      </c>
      <c r="K36" s="26">
        <v>101082</v>
      </c>
      <c r="L36" s="26">
        <v>56073</v>
      </c>
      <c r="M36" s="26">
        <v>219189</v>
      </c>
      <c r="N36" s="26">
        <v>53833</v>
      </c>
      <c r="O36" s="26">
        <v>74835</v>
      </c>
      <c r="P36" s="26">
        <v>52940</v>
      </c>
      <c r="Q36" s="26">
        <v>181608</v>
      </c>
      <c r="R36" s="26">
        <v>53097</v>
      </c>
      <c r="S36" s="26">
        <v>46723</v>
      </c>
      <c r="T36" s="26">
        <v>64588</v>
      </c>
      <c r="U36" s="26">
        <v>164408</v>
      </c>
      <c r="V36" s="26">
        <v>697399</v>
      </c>
      <c r="W36" s="26">
        <v>931070</v>
      </c>
      <c r="X36" s="26">
        <v>-233671</v>
      </c>
      <c r="Y36" s="106">
        <v>-25.1</v>
      </c>
      <c r="Z36" s="121">
        <v>931070</v>
      </c>
    </row>
    <row r="37" spans="1:26" ht="13.5">
      <c r="A37" s="104" t="s">
        <v>82</v>
      </c>
      <c r="B37" s="102"/>
      <c r="C37" s="123"/>
      <c r="D37" s="124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07">
        <v>0</v>
      </c>
      <c r="Z37" s="123"/>
    </row>
    <row r="38" spans="1:26" ht="13.5">
      <c r="A38" s="101" t="s">
        <v>83</v>
      </c>
      <c r="B38" s="108"/>
      <c r="C38" s="119">
        <f aca="true" t="shared" si="7" ref="C38:X38">SUM(C39:C41)</f>
        <v>16779578</v>
      </c>
      <c r="D38" s="120">
        <f t="shared" si="7"/>
        <v>17591605</v>
      </c>
      <c r="E38" s="66">
        <f t="shared" si="7"/>
        <v>17591605</v>
      </c>
      <c r="F38" s="66">
        <f t="shared" si="7"/>
        <v>374447</v>
      </c>
      <c r="G38" s="66">
        <f t="shared" si="7"/>
        <v>721585</v>
      </c>
      <c r="H38" s="66">
        <f t="shared" si="7"/>
        <v>962911</v>
      </c>
      <c r="I38" s="66">
        <f t="shared" si="7"/>
        <v>2058943</v>
      </c>
      <c r="J38" s="66">
        <f t="shared" si="7"/>
        <v>594630</v>
      </c>
      <c r="K38" s="66">
        <f t="shared" si="7"/>
        <v>689807</v>
      </c>
      <c r="L38" s="66">
        <f t="shared" si="7"/>
        <v>579598</v>
      </c>
      <c r="M38" s="66">
        <f t="shared" si="7"/>
        <v>1864035</v>
      </c>
      <c r="N38" s="66">
        <f t="shared" si="7"/>
        <v>1116742</v>
      </c>
      <c r="O38" s="66">
        <f t="shared" si="7"/>
        <v>549743</v>
      </c>
      <c r="P38" s="66">
        <f t="shared" si="7"/>
        <v>570440</v>
      </c>
      <c r="Q38" s="66">
        <f t="shared" si="7"/>
        <v>2236925</v>
      </c>
      <c r="R38" s="66">
        <f t="shared" si="7"/>
        <v>578939</v>
      </c>
      <c r="S38" s="66">
        <f t="shared" si="7"/>
        <v>716034</v>
      </c>
      <c r="T38" s="66">
        <f t="shared" si="7"/>
        <v>833597</v>
      </c>
      <c r="U38" s="66">
        <f t="shared" si="7"/>
        <v>2128570</v>
      </c>
      <c r="V38" s="66">
        <f t="shared" si="7"/>
        <v>8288473</v>
      </c>
      <c r="W38" s="66">
        <f t="shared" si="7"/>
        <v>17591605</v>
      </c>
      <c r="X38" s="66">
        <f t="shared" si="7"/>
        <v>-9303132</v>
      </c>
      <c r="Y38" s="103">
        <f>+IF(W38&lt;&gt;0,+(X38/W38)*100,0)</f>
        <v>-52.883929578909935</v>
      </c>
      <c r="Z38" s="119">
        <f>SUM(Z39:Z41)</f>
        <v>17591605</v>
      </c>
    </row>
    <row r="39" spans="1:26" ht="13.5">
      <c r="A39" s="104" t="s">
        <v>84</v>
      </c>
      <c r="B39" s="102"/>
      <c r="C39" s="121">
        <v>2217982</v>
      </c>
      <c r="D39" s="122">
        <v>2814414</v>
      </c>
      <c r="E39" s="26">
        <v>2814414</v>
      </c>
      <c r="F39" s="26">
        <v>26769</v>
      </c>
      <c r="G39" s="26">
        <v>117933</v>
      </c>
      <c r="H39" s="26">
        <v>331519</v>
      </c>
      <c r="I39" s="26">
        <v>476221</v>
      </c>
      <c r="J39" s="26">
        <v>97613</v>
      </c>
      <c r="K39" s="26">
        <v>116506</v>
      </c>
      <c r="L39" s="26">
        <v>187259</v>
      </c>
      <c r="M39" s="26">
        <v>401378</v>
      </c>
      <c r="N39" s="26">
        <v>98788</v>
      </c>
      <c r="O39" s="26">
        <v>88106</v>
      </c>
      <c r="P39" s="26">
        <v>81774</v>
      </c>
      <c r="Q39" s="26">
        <v>268668</v>
      </c>
      <c r="R39" s="26">
        <v>104760</v>
      </c>
      <c r="S39" s="26">
        <v>96855</v>
      </c>
      <c r="T39" s="26">
        <v>156633</v>
      </c>
      <c r="U39" s="26">
        <v>358248</v>
      </c>
      <c r="V39" s="26">
        <v>1504515</v>
      </c>
      <c r="W39" s="26">
        <v>2814414</v>
      </c>
      <c r="X39" s="26">
        <v>-1309899</v>
      </c>
      <c r="Y39" s="106">
        <v>-46.54</v>
      </c>
      <c r="Z39" s="121">
        <v>2814414</v>
      </c>
    </row>
    <row r="40" spans="1:26" ht="13.5">
      <c r="A40" s="104" t="s">
        <v>85</v>
      </c>
      <c r="B40" s="102"/>
      <c r="C40" s="121">
        <v>14359097</v>
      </c>
      <c r="D40" s="122">
        <v>14407565</v>
      </c>
      <c r="E40" s="26">
        <v>14407565</v>
      </c>
      <c r="F40" s="26">
        <v>336366</v>
      </c>
      <c r="G40" s="26">
        <v>591461</v>
      </c>
      <c r="H40" s="26">
        <v>620687</v>
      </c>
      <c r="I40" s="26">
        <v>1548514</v>
      </c>
      <c r="J40" s="26">
        <v>485197</v>
      </c>
      <c r="K40" s="26">
        <v>550613</v>
      </c>
      <c r="L40" s="26">
        <v>381194</v>
      </c>
      <c r="M40" s="26">
        <v>1417004</v>
      </c>
      <c r="N40" s="26">
        <v>1001023</v>
      </c>
      <c r="O40" s="26">
        <v>450407</v>
      </c>
      <c r="P40" s="26">
        <v>478111</v>
      </c>
      <c r="Q40" s="26">
        <v>1929541</v>
      </c>
      <c r="R40" s="26">
        <v>461932</v>
      </c>
      <c r="S40" s="26">
        <v>604952</v>
      </c>
      <c r="T40" s="26">
        <v>664165</v>
      </c>
      <c r="U40" s="26">
        <v>1731049</v>
      </c>
      <c r="V40" s="26">
        <v>6626108</v>
      </c>
      <c r="W40" s="26">
        <v>14407565</v>
      </c>
      <c r="X40" s="26">
        <v>-7781457</v>
      </c>
      <c r="Y40" s="106">
        <v>-54.01</v>
      </c>
      <c r="Z40" s="121">
        <v>14407565</v>
      </c>
    </row>
    <row r="41" spans="1:26" ht="13.5">
      <c r="A41" s="104" t="s">
        <v>86</v>
      </c>
      <c r="B41" s="102"/>
      <c r="C41" s="121">
        <v>202499</v>
      </c>
      <c r="D41" s="122">
        <v>369626</v>
      </c>
      <c r="E41" s="26">
        <v>369626</v>
      </c>
      <c r="F41" s="26">
        <v>11312</v>
      </c>
      <c r="G41" s="26">
        <v>12191</v>
      </c>
      <c r="H41" s="26">
        <v>10705</v>
      </c>
      <c r="I41" s="26">
        <v>34208</v>
      </c>
      <c r="J41" s="26">
        <v>11820</v>
      </c>
      <c r="K41" s="26">
        <v>22688</v>
      </c>
      <c r="L41" s="26">
        <v>11145</v>
      </c>
      <c r="M41" s="26">
        <v>45653</v>
      </c>
      <c r="N41" s="26">
        <v>16931</v>
      </c>
      <c r="O41" s="26">
        <v>11230</v>
      </c>
      <c r="P41" s="26">
        <v>10555</v>
      </c>
      <c r="Q41" s="26">
        <v>38716</v>
      </c>
      <c r="R41" s="26">
        <v>12247</v>
      </c>
      <c r="S41" s="26">
        <v>14227</v>
      </c>
      <c r="T41" s="26">
        <v>12799</v>
      </c>
      <c r="U41" s="26">
        <v>39273</v>
      </c>
      <c r="V41" s="26">
        <v>157850</v>
      </c>
      <c r="W41" s="26">
        <v>369626</v>
      </c>
      <c r="X41" s="26">
        <v>-211776</v>
      </c>
      <c r="Y41" s="106">
        <v>-57.29</v>
      </c>
      <c r="Z41" s="121">
        <v>369626</v>
      </c>
    </row>
    <row r="42" spans="1:26" ht="13.5">
      <c r="A42" s="101" t="s">
        <v>87</v>
      </c>
      <c r="B42" s="108"/>
      <c r="C42" s="119">
        <f aca="true" t="shared" si="8" ref="C42:X42">SUM(C43:C46)</f>
        <v>59492376</v>
      </c>
      <c r="D42" s="120">
        <f t="shared" si="8"/>
        <v>68858343</v>
      </c>
      <c r="E42" s="66">
        <f t="shared" si="8"/>
        <v>68858343</v>
      </c>
      <c r="F42" s="66">
        <f t="shared" si="8"/>
        <v>5182920</v>
      </c>
      <c r="G42" s="66">
        <f t="shared" si="8"/>
        <v>5771406</v>
      </c>
      <c r="H42" s="66">
        <f t="shared" si="8"/>
        <v>6092295</v>
      </c>
      <c r="I42" s="66">
        <f t="shared" si="8"/>
        <v>17046621</v>
      </c>
      <c r="J42" s="66">
        <f t="shared" si="8"/>
        <v>4369355</v>
      </c>
      <c r="K42" s="66">
        <f t="shared" si="8"/>
        <v>3049445</v>
      </c>
      <c r="L42" s="66">
        <f t="shared" si="8"/>
        <v>7044294</v>
      </c>
      <c r="M42" s="66">
        <f t="shared" si="8"/>
        <v>14463094</v>
      </c>
      <c r="N42" s="66">
        <f t="shared" si="8"/>
        <v>5533499</v>
      </c>
      <c r="O42" s="66">
        <f t="shared" si="8"/>
        <v>4958087</v>
      </c>
      <c r="P42" s="66">
        <f t="shared" si="8"/>
        <v>4986035</v>
      </c>
      <c r="Q42" s="66">
        <f t="shared" si="8"/>
        <v>15477621</v>
      </c>
      <c r="R42" s="66">
        <f t="shared" si="8"/>
        <v>4826355</v>
      </c>
      <c r="S42" s="66">
        <f t="shared" si="8"/>
        <v>4806881</v>
      </c>
      <c r="T42" s="66">
        <f t="shared" si="8"/>
        <v>6102816</v>
      </c>
      <c r="U42" s="66">
        <f t="shared" si="8"/>
        <v>15736052</v>
      </c>
      <c r="V42" s="66">
        <f t="shared" si="8"/>
        <v>62723388</v>
      </c>
      <c r="W42" s="66">
        <f t="shared" si="8"/>
        <v>68858343</v>
      </c>
      <c r="X42" s="66">
        <f t="shared" si="8"/>
        <v>-6134955</v>
      </c>
      <c r="Y42" s="103">
        <f>+IF(W42&lt;&gt;0,+(X42/W42)*100,0)</f>
        <v>-8.909530396338464</v>
      </c>
      <c r="Z42" s="119">
        <f>SUM(Z43:Z46)</f>
        <v>68858343</v>
      </c>
    </row>
    <row r="43" spans="1:26" ht="13.5">
      <c r="A43" s="104" t="s">
        <v>88</v>
      </c>
      <c r="B43" s="102"/>
      <c r="C43" s="121">
        <v>35081606</v>
      </c>
      <c r="D43" s="122">
        <v>43010635</v>
      </c>
      <c r="E43" s="26">
        <v>43010635</v>
      </c>
      <c r="F43" s="26">
        <v>4188499</v>
      </c>
      <c r="G43" s="26">
        <v>4337714</v>
      </c>
      <c r="H43" s="26">
        <v>4504105</v>
      </c>
      <c r="I43" s="26">
        <v>13030318</v>
      </c>
      <c r="J43" s="26">
        <v>3016529</v>
      </c>
      <c r="K43" s="26">
        <v>1014607</v>
      </c>
      <c r="L43" s="26">
        <v>5434477</v>
      </c>
      <c r="M43" s="26">
        <v>9465613</v>
      </c>
      <c r="N43" s="26">
        <v>3404402</v>
      </c>
      <c r="O43" s="26">
        <v>3593628</v>
      </c>
      <c r="P43" s="26">
        <v>3415875</v>
      </c>
      <c r="Q43" s="26">
        <v>10413905</v>
      </c>
      <c r="R43" s="26">
        <v>3371308</v>
      </c>
      <c r="S43" s="26">
        <v>3249408</v>
      </c>
      <c r="T43" s="26">
        <v>4429215</v>
      </c>
      <c r="U43" s="26">
        <v>11049931</v>
      </c>
      <c r="V43" s="26">
        <v>43959767</v>
      </c>
      <c r="W43" s="26">
        <v>43010635</v>
      </c>
      <c r="X43" s="26">
        <v>949132</v>
      </c>
      <c r="Y43" s="106">
        <v>2.21</v>
      </c>
      <c r="Z43" s="121">
        <v>43010635</v>
      </c>
    </row>
    <row r="44" spans="1:26" ht="13.5">
      <c r="A44" s="104" t="s">
        <v>89</v>
      </c>
      <c r="B44" s="102"/>
      <c r="C44" s="121">
        <v>9446234</v>
      </c>
      <c r="D44" s="122">
        <v>11208884</v>
      </c>
      <c r="E44" s="26">
        <v>11208884</v>
      </c>
      <c r="F44" s="26">
        <v>283590</v>
      </c>
      <c r="G44" s="26">
        <v>637301</v>
      </c>
      <c r="H44" s="26">
        <v>733543</v>
      </c>
      <c r="I44" s="26">
        <v>1654434</v>
      </c>
      <c r="J44" s="26">
        <v>410188</v>
      </c>
      <c r="K44" s="26">
        <v>757057</v>
      </c>
      <c r="L44" s="26">
        <v>666339</v>
      </c>
      <c r="M44" s="26">
        <v>1833584</v>
      </c>
      <c r="N44" s="26">
        <v>948175</v>
      </c>
      <c r="O44" s="26">
        <v>701343</v>
      </c>
      <c r="P44" s="26">
        <v>827473</v>
      </c>
      <c r="Q44" s="26">
        <v>2476991</v>
      </c>
      <c r="R44" s="26">
        <v>720524</v>
      </c>
      <c r="S44" s="26">
        <v>730247</v>
      </c>
      <c r="T44" s="26">
        <v>810415</v>
      </c>
      <c r="U44" s="26">
        <v>2261186</v>
      </c>
      <c r="V44" s="26">
        <v>8226195</v>
      </c>
      <c r="W44" s="26">
        <v>11208884</v>
      </c>
      <c r="X44" s="26">
        <v>-2982689</v>
      </c>
      <c r="Y44" s="106">
        <v>-26.61</v>
      </c>
      <c r="Z44" s="121">
        <v>11208884</v>
      </c>
    </row>
    <row r="45" spans="1:26" ht="13.5">
      <c r="A45" s="104" t="s">
        <v>90</v>
      </c>
      <c r="B45" s="102"/>
      <c r="C45" s="123">
        <v>9165200</v>
      </c>
      <c r="D45" s="124">
        <v>10233010</v>
      </c>
      <c r="E45" s="125">
        <v>10233010</v>
      </c>
      <c r="F45" s="125">
        <v>447249</v>
      </c>
      <c r="G45" s="125">
        <v>566004</v>
      </c>
      <c r="H45" s="125">
        <v>617819</v>
      </c>
      <c r="I45" s="125">
        <v>1631072</v>
      </c>
      <c r="J45" s="125">
        <v>522521</v>
      </c>
      <c r="K45" s="125">
        <v>898786</v>
      </c>
      <c r="L45" s="125">
        <v>588308</v>
      </c>
      <c r="M45" s="125">
        <v>2009615</v>
      </c>
      <c r="N45" s="125">
        <v>873786</v>
      </c>
      <c r="O45" s="125">
        <v>459371</v>
      </c>
      <c r="P45" s="125">
        <v>506661</v>
      </c>
      <c r="Q45" s="125">
        <v>1839818</v>
      </c>
      <c r="R45" s="125">
        <v>493917</v>
      </c>
      <c r="S45" s="125">
        <v>452529</v>
      </c>
      <c r="T45" s="125">
        <v>536119</v>
      </c>
      <c r="U45" s="125">
        <v>1482565</v>
      </c>
      <c r="V45" s="125">
        <v>6963070</v>
      </c>
      <c r="W45" s="125">
        <v>10233010</v>
      </c>
      <c r="X45" s="125">
        <v>-3269940</v>
      </c>
      <c r="Y45" s="107">
        <v>-31.95</v>
      </c>
      <c r="Z45" s="123">
        <v>10233010</v>
      </c>
    </row>
    <row r="46" spans="1:26" ht="13.5">
      <c r="A46" s="104" t="s">
        <v>91</v>
      </c>
      <c r="B46" s="102"/>
      <c r="C46" s="121">
        <v>5799336</v>
      </c>
      <c r="D46" s="122">
        <v>4405814</v>
      </c>
      <c r="E46" s="26">
        <v>4405814</v>
      </c>
      <c r="F46" s="26">
        <v>263582</v>
      </c>
      <c r="G46" s="26">
        <v>230387</v>
      </c>
      <c r="H46" s="26">
        <v>236828</v>
      </c>
      <c r="I46" s="26">
        <v>730797</v>
      </c>
      <c r="J46" s="26">
        <v>420117</v>
      </c>
      <c r="K46" s="26">
        <v>378995</v>
      </c>
      <c r="L46" s="26">
        <v>355170</v>
      </c>
      <c r="M46" s="26">
        <v>1154282</v>
      </c>
      <c r="N46" s="26">
        <v>307136</v>
      </c>
      <c r="O46" s="26">
        <v>203745</v>
      </c>
      <c r="P46" s="26">
        <v>236026</v>
      </c>
      <c r="Q46" s="26">
        <v>746907</v>
      </c>
      <c r="R46" s="26">
        <v>240606</v>
      </c>
      <c r="S46" s="26">
        <v>374697</v>
      </c>
      <c r="T46" s="26">
        <v>327067</v>
      </c>
      <c r="U46" s="26">
        <v>942370</v>
      </c>
      <c r="V46" s="26">
        <v>3574356</v>
      </c>
      <c r="W46" s="26">
        <v>4405814</v>
      </c>
      <c r="X46" s="26">
        <v>-831458</v>
      </c>
      <c r="Y46" s="106">
        <v>-18.87</v>
      </c>
      <c r="Z46" s="121">
        <v>4405814</v>
      </c>
    </row>
    <row r="47" spans="1:26" ht="13.5">
      <c r="A47" s="101" t="s">
        <v>92</v>
      </c>
      <c r="B47" s="108" t="s">
        <v>93</v>
      </c>
      <c r="C47" s="119">
        <v>633869</v>
      </c>
      <c r="D47" s="120">
        <v>857637</v>
      </c>
      <c r="E47" s="66">
        <v>857637</v>
      </c>
      <c r="F47" s="66">
        <v>18887</v>
      </c>
      <c r="G47" s="66">
        <v>20887</v>
      </c>
      <c r="H47" s="66">
        <v>18887</v>
      </c>
      <c r="I47" s="66">
        <v>58661</v>
      </c>
      <c r="J47" s="66">
        <v>18887</v>
      </c>
      <c r="K47" s="66">
        <v>32804</v>
      </c>
      <c r="L47" s="66">
        <v>18887</v>
      </c>
      <c r="M47" s="66">
        <v>70578</v>
      </c>
      <c r="N47" s="66">
        <v>196261</v>
      </c>
      <c r="O47" s="66">
        <v>19097</v>
      </c>
      <c r="P47" s="66">
        <v>19097</v>
      </c>
      <c r="Q47" s="66">
        <v>234455</v>
      </c>
      <c r="R47" s="66">
        <v>19097</v>
      </c>
      <c r="S47" s="66">
        <v>19151</v>
      </c>
      <c r="T47" s="66">
        <v>19151</v>
      </c>
      <c r="U47" s="66">
        <v>57399</v>
      </c>
      <c r="V47" s="66">
        <v>421093</v>
      </c>
      <c r="W47" s="66">
        <v>857637</v>
      </c>
      <c r="X47" s="66">
        <v>-436544</v>
      </c>
      <c r="Y47" s="103">
        <v>-50.9</v>
      </c>
      <c r="Z47" s="119">
        <v>857637</v>
      </c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134128918</v>
      </c>
      <c r="D48" s="139">
        <f t="shared" si="9"/>
        <v>143954944</v>
      </c>
      <c r="E48" s="39">
        <f t="shared" si="9"/>
        <v>143954944</v>
      </c>
      <c r="F48" s="39">
        <f t="shared" si="9"/>
        <v>9085715</v>
      </c>
      <c r="G48" s="39">
        <f t="shared" si="9"/>
        <v>10768966</v>
      </c>
      <c r="H48" s="39">
        <f t="shared" si="9"/>
        <v>11060462</v>
      </c>
      <c r="I48" s="39">
        <f t="shared" si="9"/>
        <v>30915143</v>
      </c>
      <c r="J48" s="39">
        <f t="shared" si="9"/>
        <v>9182738</v>
      </c>
      <c r="K48" s="39">
        <f t="shared" si="9"/>
        <v>9203346</v>
      </c>
      <c r="L48" s="39">
        <f t="shared" si="9"/>
        <v>11774098</v>
      </c>
      <c r="M48" s="39">
        <f t="shared" si="9"/>
        <v>30160182</v>
      </c>
      <c r="N48" s="39">
        <f t="shared" si="9"/>
        <v>12040287</v>
      </c>
      <c r="O48" s="39">
        <f t="shared" si="9"/>
        <v>9181136</v>
      </c>
      <c r="P48" s="39">
        <f t="shared" si="9"/>
        <v>9802152</v>
      </c>
      <c r="Q48" s="39">
        <f t="shared" si="9"/>
        <v>31023575</v>
      </c>
      <c r="R48" s="39">
        <f t="shared" si="9"/>
        <v>9877086</v>
      </c>
      <c r="S48" s="39">
        <f t="shared" si="9"/>
        <v>9178223</v>
      </c>
      <c r="T48" s="39">
        <f t="shared" si="9"/>
        <v>11544547</v>
      </c>
      <c r="U48" s="39">
        <f t="shared" si="9"/>
        <v>30599856</v>
      </c>
      <c r="V48" s="39">
        <f t="shared" si="9"/>
        <v>122698756</v>
      </c>
      <c r="W48" s="39">
        <f t="shared" si="9"/>
        <v>143954944</v>
      </c>
      <c r="X48" s="39">
        <f t="shared" si="9"/>
        <v>-21256188</v>
      </c>
      <c r="Y48" s="140">
        <f>+IF(W48&lt;&gt;0,+(X48/W48)*100,0)</f>
        <v>-14.765861740740213</v>
      </c>
      <c r="Z48" s="138">
        <f>+Z28+Z32+Z38+Z42+Z47</f>
        <v>143954944</v>
      </c>
    </row>
    <row r="49" spans="1:26" ht="13.5">
      <c r="A49" s="114" t="s">
        <v>48</v>
      </c>
      <c r="B49" s="115"/>
      <c r="C49" s="141">
        <f aca="true" t="shared" si="10" ref="C49:X49">+C25-C48</f>
        <v>15035005</v>
      </c>
      <c r="D49" s="142">
        <f t="shared" si="10"/>
        <v>31236756</v>
      </c>
      <c r="E49" s="143">
        <f t="shared" si="10"/>
        <v>31236756</v>
      </c>
      <c r="F49" s="143">
        <f t="shared" si="10"/>
        <v>12919350</v>
      </c>
      <c r="G49" s="143">
        <f t="shared" si="10"/>
        <v>-2031562</v>
      </c>
      <c r="H49" s="143">
        <f t="shared" si="10"/>
        <v>-2551183</v>
      </c>
      <c r="I49" s="143">
        <f t="shared" si="10"/>
        <v>8336605</v>
      </c>
      <c r="J49" s="143">
        <f t="shared" si="10"/>
        <v>-653106</v>
      </c>
      <c r="K49" s="143">
        <f t="shared" si="10"/>
        <v>-995417</v>
      </c>
      <c r="L49" s="143">
        <f t="shared" si="10"/>
        <v>4337119</v>
      </c>
      <c r="M49" s="143">
        <f t="shared" si="10"/>
        <v>2688596</v>
      </c>
      <c r="N49" s="143">
        <f t="shared" si="10"/>
        <v>-3597842</v>
      </c>
      <c r="O49" s="143">
        <f t="shared" si="10"/>
        <v>60519</v>
      </c>
      <c r="P49" s="143">
        <f t="shared" si="10"/>
        <v>5360523</v>
      </c>
      <c r="Q49" s="143">
        <f t="shared" si="10"/>
        <v>1823200</v>
      </c>
      <c r="R49" s="143">
        <f t="shared" si="10"/>
        <v>-1768010</v>
      </c>
      <c r="S49" s="143">
        <f t="shared" si="10"/>
        <v>-714481</v>
      </c>
      <c r="T49" s="143">
        <f t="shared" si="10"/>
        <v>-4059998</v>
      </c>
      <c r="U49" s="143">
        <f t="shared" si="10"/>
        <v>-6542489</v>
      </c>
      <c r="V49" s="143">
        <f t="shared" si="10"/>
        <v>6305912</v>
      </c>
      <c r="W49" s="143">
        <f>IF(E25=E48,0,W25-W48)</f>
        <v>31236756</v>
      </c>
      <c r="X49" s="143">
        <f t="shared" si="10"/>
        <v>-24930844</v>
      </c>
      <c r="Y49" s="144">
        <f>+IF(W49&lt;&gt;0,+(X49/W49)*100,0)</f>
        <v>-79.8125259870135</v>
      </c>
      <c r="Z49" s="141">
        <f>+Z25-Z48</f>
        <v>31236756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27642940</v>
      </c>
      <c r="D5" s="122">
        <v>30010000</v>
      </c>
      <c r="E5" s="26">
        <v>30010000</v>
      </c>
      <c r="F5" s="26">
        <v>3009714</v>
      </c>
      <c r="G5" s="26">
        <v>1615319</v>
      </c>
      <c r="H5" s="26">
        <v>3412902</v>
      </c>
      <c r="I5" s="26">
        <v>8037935</v>
      </c>
      <c r="J5" s="26">
        <v>1321825</v>
      </c>
      <c r="K5" s="26">
        <v>1270424</v>
      </c>
      <c r="L5" s="26">
        <v>1270340</v>
      </c>
      <c r="M5" s="26">
        <v>3862589</v>
      </c>
      <c r="N5" s="26">
        <v>1249699</v>
      </c>
      <c r="O5" s="26">
        <v>1241799</v>
      </c>
      <c r="P5" s="26">
        <v>1220129</v>
      </c>
      <c r="Q5" s="26">
        <v>3711627</v>
      </c>
      <c r="R5" s="26">
        <v>1193804</v>
      </c>
      <c r="S5" s="26">
        <v>1189809</v>
      </c>
      <c r="T5" s="26">
        <v>1166062</v>
      </c>
      <c r="U5" s="26">
        <v>3549675</v>
      </c>
      <c r="V5" s="26">
        <v>19161826</v>
      </c>
      <c r="W5" s="26">
        <v>30010000</v>
      </c>
      <c r="X5" s="26">
        <v>-10848174</v>
      </c>
      <c r="Y5" s="106">
        <v>-36.15</v>
      </c>
      <c r="Z5" s="121">
        <v>30010000</v>
      </c>
    </row>
    <row r="6" spans="1:26" ht="13.5">
      <c r="A6" s="157" t="s">
        <v>101</v>
      </c>
      <c r="B6" s="158"/>
      <c r="C6" s="121">
        <v>0</v>
      </c>
      <c r="D6" s="122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106">
        <v>0</v>
      </c>
      <c r="Z6" s="121">
        <v>0</v>
      </c>
    </row>
    <row r="7" spans="1:26" ht="13.5">
      <c r="A7" s="159" t="s">
        <v>102</v>
      </c>
      <c r="B7" s="158" t="s">
        <v>95</v>
      </c>
      <c r="C7" s="121">
        <v>43603867</v>
      </c>
      <c r="D7" s="122">
        <v>49258000</v>
      </c>
      <c r="E7" s="26">
        <v>49258000</v>
      </c>
      <c r="F7" s="26">
        <v>4038272</v>
      </c>
      <c r="G7" s="26">
        <v>4448280</v>
      </c>
      <c r="H7" s="26">
        <v>4140232</v>
      </c>
      <c r="I7" s="26">
        <v>12626784</v>
      </c>
      <c r="J7" s="26">
        <v>3879928</v>
      </c>
      <c r="K7" s="26">
        <v>4133012</v>
      </c>
      <c r="L7" s="26">
        <v>3897288</v>
      </c>
      <c r="M7" s="26">
        <v>11910228</v>
      </c>
      <c r="N7" s="26">
        <v>4894581</v>
      </c>
      <c r="O7" s="26">
        <v>4645976</v>
      </c>
      <c r="P7" s="26">
        <v>4719383</v>
      </c>
      <c r="Q7" s="26">
        <v>14259940</v>
      </c>
      <c r="R7" s="26">
        <v>3997312</v>
      </c>
      <c r="S7" s="26">
        <v>4445907</v>
      </c>
      <c r="T7" s="26">
        <v>4206233</v>
      </c>
      <c r="U7" s="26">
        <v>12649452</v>
      </c>
      <c r="V7" s="26">
        <v>51446404</v>
      </c>
      <c r="W7" s="26">
        <v>49258000</v>
      </c>
      <c r="X7" s="26">
        <v>2188404</v>
      </c>
      <c r="Y7" s="106">
        <v>4.44</v>
      </c>
      <c r="Z7" s="121">
        <v>49258000</v>
      </c>
    </row>
    <row r="8" spans="1:26" ht="13.5">
      <c r="A8" s="159" t="s">
        <v>103</v>
      </c>
      <c r="B8" s="158" t="s">
        <v>95</v>
      </c>
      <c r="C8" s="121">
        <v>10529855</v>
      </c>
      <c r="D8" s="122">
        <v>11210000</v>
      </c>
      <c r="E8" s="26">
        <v>11210000</v>
      </c>
      <c r="F8" s="26">
        <v>452982</v>
      </c>
      <c r="G8" s="26">
        <v>831989</v>
      </c>
      <c r="H8" s="26">
        <v>826215</v>
      </c>
      <c r="I8" s="26">
        <v>2111186</v>
      </c>
      <c r="J8" s="26">
        <v>786780</v>
      </c>
      <c r="K8" s="26">
        <v>1038925</v>
      </c>
      <c r="L8" s="26">
        <v>1022922</v>
      </c>
      <c r="M8" s="26">
        <v>2848627</v>
      </c>
      <c r="N8" s="26">
        <v>1181000</v>
      </c>
      <c r="O8" s="26">
        <v>1324833</v>
      </c>
      <c r="P8" s="26">
        <v>1035856</v>
      </c>
      <c r="Q8" s="26">
        <v>3541689</v>
      </c>
      <c r="R8" s="26">
        <v>968086</v>
      </c>
      <c r="S8" s="26">
        <v>837516</v>
      </c>
      <c r="T8" s="26">
        <v>793075</v>
      </c>
      <c r="U8" s="26">
        <v>2598677</v>
      </c>
      <c r="V8" s="26">
        <v>11100179</v>
      </c>
      <c r="W8" s="26">
        <v>11210000</v>
      </c>
      <c r="X8" s="26">
        <v>-109821</v>
      </c>
      <c r="Y8" s="106">
        <v>-0.98</v>
      </c>
      <c r="Z8" s="121">
        <v>11210000</v>
      </c>
    </row>
    <row r="9" spans="1:26" ht="13.5">
      <c r="A9" s="159" t="s">
        <v>104</v>
      </c>
      <c r="B9" s="158" t="s">
        <v>95</v>
      </c>
      <c r="C9" s="121">
        <v>11399423</v>
      </c>
      <c r="D9" s="122">
        <v>11680000</v>
      </c>
      <c r="E9" s="26">
        <v>11680000</v>
      </c>
      <c r="F9" s="26">
        <v>858778</v>
      </c>
      <c r="G9" s="26">
        <v>1014059</v>
      </c>
      <c r="H9" s="26">
        <v>1029913</v>
      </c>
      <c r="I9" s="26">
        <v>2902750</v>
      </c>
      <c r="J9" s="26">
        <v>1029603</v>
      </c>
      <c r="K9" s="26">
        <v>1023573</v>
      </c>
      <c r="L9" s="26">
        <v>1029163</v>
      </c>
      <c r="M9" s="26">
        <v>3082339</v>
      </c>
      <c r="N9" s="26">
        <v>1044987</v>
      </c>
      <c r="O9" s="26">
        <v>1042947</v>
      </c>
      <c r="P9" s="26">
        <v>1057633</v>
      </c>
      <c r="Q9" s="26">
        <v>3145567</v>
      </c>
      <c r="R9" s="26">
        <v>1064784</v>
      </c>
      <c r="S9" s="26">
        <v>883653</v>
      </c>
      <c r="T9" s="26">
        <v>1260743</v>
      </c>
      <c r="U9" s="26">
        <v>3209180</v>
      </c>
      <c r="V9" s="26">
        <v>12339836</v>
      </c>
      <c r="W9" s="26">
        <v>11680000</v>
      </c>
      <c r="X9" s="26">
        <v>659836</v>
      </c>
      <c r="Y9" s="106">
        <v>5.65</v>
      </c>
      <c r="Z9" s="121">
        <v>11680000</v>
      </c>
    </row>
    <row r="10" spans="1:26" ht="13.5">
      <c r="A10" s="159" t="s">
        <v>105</v>
      </c>
      <c r="B10" s="158" t="s">
        <v>95</v>
      </c>
      <c r="C10" s="121">
        <v>7042285</v>
      </c>
      <c r="D10" s="122">
        <v>8000000</v>
      </c>
      <c r="E10" s="20">
        <v>8000000</v>
      </c>
      <c r="F10" s="20">
        <v>569253</v>
      </c>
      <c r="G10" s="20">
        <v>665319</v>
      </c>
      <c r="H10" s="20">
        <v>674757</v>
      </c>
      <c r="I10" s="20">
        <v>1909329</v>
      </c>
      <c r="J10" s="20">
        <v>674804</v>
      </c>
      <c r="K10" s="20">
        <v>677237</v>
      </c>
      <c r="L10" s="20">
        <v>681363</v>
      </c>
      <c r="M10" s="20">
        <v>2033404</v>
      </c>
      <c r="N10" s="20">
        <v>682084</v>
      </c>
      <c r="O10" s="20">
        <v>684740</v>
      </c>
      <c r="P10" s="20">
        <v>698338</v>
      </c>
      <c r="Q10" s="20">
        <v>2065162</v>
      </c>
      <c r="R10" s="20">
        <v>700300</v>
      </c>
      <c r="S10" s="20">
        <v>584686</v>
      </c>
      <c r="T10" s="20">
        <v>828743</v>
      </c>
      <c r="U10" s="20">
        <v>2113729</v>
      </c>
      <c r="V10" s="20">
        <v>8121624</v>
      </c>
      <c r="W10" s="20">
        <v>8000000</v>
      </c>
      <c r="X10" s="20">
        <v>121624</v>
      </c>
      <c r="Y10" s="160">
        <v>1.52</v>
      </c>
      <c r="Z10" s="96">
        <v>8000000</v>
      </c>
    </row>
    <row r="11" spans="1:26" ht="13.5">
      <c r="A11" s="159" t="s">
        <v>106</v>
      </c>
      <c r="B11" s="161"/>
      <c r="C11" s="121">
        <v>71574</v>
      </c>
      <c r="D11" s="122">
        <v>-5000</v>
      </c>
      <c r="E11" s="26">
        <v>-5000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-5000</v>
      </c>
      <c r="X11" s="26">
        <v>5000</v>
      </c>
      <c r="Y11" s="106">
        <v>-100</v>
      </c>
      <c r="Z11" s="121">
        <v>-5000</v>
      </c>
    </row>
    <row r="12" spans="1:26" ht="13.5">
      <c r="A12" s="159" t="s">
        <v>107</v>
      </c>
      <c r="B12" s="161"/>
      <c r="C12" s="121">
        <v>3006384</v>
      </c>
      <c r="D12" s="122">
        <v>1870000</v>
      </c>
      <c r="E12" s="26">
        <v>1870000</v>
      </c>
      <c r="F12" s="26">
        <v>103236</v>
      </c>
      <c r="G12" s="26">
        <v>177231</v>
      </c>
      <c r="H12" s="26">
        <v>381099</v>
      </c>
      <c r="I12" s="26">
        <v>661566</v>
      </c>
      <c r="J12" s="26">
        <v>493507</v>
      </c>
      <c r="K12" s="26">
        <v>185863</v>
      </c>
      <c r="L12" s="26">
        <v>143229</v>
      </c>
      <c r="M12" s="26">
        <v>822599</v>
      </c>
      <c r="N12" s="26">
        <v>200612</v>
      </c>
      <c r="O12" s="26">
        <v>122377</v>
      </c>
      <c r="P12" s="26">
        <v>320933</v>
      </c>
      <c r="Q12" s="26">
        <v>643922</v>
      </c>
      <c r="R12" s="26">
        <v>234746</v>
      </c>
      <c r="S12" s="26">
        <v>116455</v>
      </c>
      <c r="T12" s="26">
        <v>109867</v>
      </c>
      <c r="U12" s="26">
        <v>461068</v>
      </c>
      <c r="V12" s="26">
        <v>2589155</v>
      </c>
      <c r="W12" s="26">
        <v>1870000</v>
      </c>
      <c r="X12" s="26">
        <v>719155</v>
      </c>
      <c r="Y12" s="106">
        <v>38.46</v>
      </c>
      <c r="Z12" s="121">
        <v>1870000</v>
      </c>
    </row>
    <row r="13" spans="1:26" ht="13.5">
      <c r="A13" s="157" t="s">
        <v>108</v>
      </c>
      <c r="B13" s="161"/>
      <c r="C13" s="121">
        <v>736747</v>
      </c>
      <c r="D13" s="122">
        <v>1500000</v>
      </c>
      <c r="E13" s="26">
        <v>1500000</v>
      </c>
      <c r="F13" s="26">
        <v>40083</v>
      </c>
      <c r="G13" s="26">
        <v>26770</v>
      </c>
      <c r="H13" s="26">
        <v>104086</v>
      </c>
      <c r="I13" s="26">
        <v>170939</v>
      </c>
      <c r="J13" s="26">
        <v>26288</v>
      </c>
      <c r="K13" s="26">
        <v>26732</v>
      </c>
      <c r="L13" s="26">
        <v>46028</v>
      </c>
      <c r="M13" s="26">
        <v>99048</v>
      </c>
      <c r="N13" s="26">
        <v>12240</v>
      </c>
      <c r="O13" s="26">
        <v>13457</v>
      </c>
      <c r="P13" s="26">
        <v>37044</v>
      </c>
      <c r="Q13" s="26">
        <v>62741</v>
      </c>
      <c r="R13" s="26">
        <v>52520</v>
      </c>
      <c r="S13" s="26">
        <v>41567</v>
      </c>
      <c r="T13" s="26">
        <v>21261</v>
      </c>
      <c r="U13" s="26">
        <v>115348</v>
      </c>
      <c r="V13" s="26">
        <v>448076</v>
      </c>
      <c r="W13" s="26">
        <v>1500000</v>
      </c>
      <c r="X13" s="26">
        <v>-1051924</v>
      </c>
      <c r="Y13" s="106">
        <v>-70.13</v>
      </c>
      <c r="Z13" s="121">
        <v>1500000</v>
      </c>
    </row>
    <row r="14" spans="1:26" ht="13.5">
      <c r="A14" s="157" t="s">
        <v>109</v>
      </c>
      <c r="B14" s="161"/>
      <c r="C14" s="121">
        <v>1554005</v>
      </c>
      <c r="D14" s="122">
        <v>1400000</v>
      </c>
      <c r="E14" s="26">
        <v>1400000</v>
      </c>
      <c r="F14" s="26">
        <v>118777</v>
      </c>
      <c r="G14" s="26">
        <v>135030</v>
      </c>
      <c r="H14" s="26">
        <v>123453</v>
      </c>
      <c r="I14" s="26">
        <v>377260</v>
      </c>
      <c r="J14" s="26">
        <v>183153</v>
      </c>
      <c r="K14" s="26">
        <v>89557</v>
      </c>
      <c r="L14" s="26">
        <v>137270</v>
      </c>
      <c r="M14" s="26">
        <v>409980</v>
      </c>
      <c r="N14" s="26">
        <v>88972</v>
      </c>
      <c r="O14" s="26">
        <v>123041</v>
      </c>
      <c r="P14" s="26">
        <v>43290</v>
      </c>
      <c r="Q14" s="26">
        <v>255303</v>
      </c>
      <c r="R14" s="26">
        <v>97066</v>
      </c>
      <c r="S14" s="26">
        <v>128581</v>
      </c>
      <c r="T14" s="26">
        <v>90454</v>
      </c>
      <c r="U14" s="26">
        <v>316101</v>
      </c>
      <c r="V14" s="26">
        <v>1358644</v>
      </c>
      <c r="W14" s="26">
        <v>1400000</v>
      </c>
      <c r="X14" s="26">
        <v>-41356</v>
      </c>
      <c r="Y14" s="106">
        <v>-2.95</v>
      </c>
      <c r="Z14" s="121">
        <v>1400000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1504649</v>
      </c>
      <c r="D16" s="122">
        <v>2445000</v>
      </c>
      <c r="E16" s="26">
        <v>2445000</v>
      </c>
      <c r="F16" s="26">
        <v>127025</v>
      </c>
      <c r="G16" s="26">
        <v>98855</v>
      </c>
      <c r="H16" s="26">
        <v>151993</v>
      </c>
      <c r="I16" s="26">
        <v>377873</v>
      </c>
      <c r="J16" s="26">
        <v>154743</v>
      </c>
      <c r="K16" s="26">
        <v>128625</v>
      </c>
      <c r="L16" s="26">
        <v>-82029</v>
      </c>
      <c r="M16" s="26">
        <v>201339</v>
      </c>
      <c r="N16" s="26">
        <v>198902</v>
      </c>
      <c r="O16" s="26">
        <v>143889</v>
      </c>
      <c r="P16" s="26">
        <v>179740</v>
      </c>
      <c r="Q16" s="26">
        <v>522531</v>
      </c>
      <c r="R16" s="26">
        <v>19614</v>
      </c>
      <c r="S16" s="26">
        <v>173716</v>
      </c>
      <c r="T16" s="26">
        <v>117617</v>
      </c>
      <c r="U16" s="26">
        <v>310947</v>
      </c>
      <c r="V16" s="26">
        <v>1412690</v>
      </c>
      <c r="W16" s="26">
        <v>2445000</v>
      </c>
      <c r="X16" s="26">
        <v>-1032310</v>
      </c>
      <c r="Y16" s="106">
        <v>-42.22</v>
      </c>
      <c r="Z16" s="121">
        <v>2445000</v>
      </c>
    </row>
    <row r="17" spans="1:26" ht="13.5">
      <c r="A17" s="157" t="s">
        <v>112</v>
      </c>
      <c r="B17" s="161"/>
      <c r="C17" s="121">
        <v>9522</v>
      </c>
      <c r="D17" s="122">
        <v>121100</v>
      </c>
      <c r="E17" s="26">
        <v>121100</v>
      </c>
      <c r="F17" s="26">
        <v>351</v>
      </c>
      <c r="G17" s="26">
        <v>434</v>
      </c>
      <c r="H17" s="26">
        <v>316</v>
      </c>
      <c r="I17" s="26">
        <v>1101</v>
      </c>
      <c r="J17" s="26">
        <v>1026</v>
      </c>
      <c r="K17" s="26">
        <v>1289</v>
      </c>
      <c r="L17" s="26">
        <v>2206</v>
      </c>
      <c r="M17" s="26">
        <v>4521</v>
      </c>
      <c r="N17" s="26">
        <v>1588</v>
      </c>
      <c r="O17" s="26">
        <v>1066</v>
      </c>
      <c r="P17" s="26">
        <v>355</v>
      </c>
      <c r="Q17" s="26">
        <v>3009</v>
      </c>
      <c r="R17" s="26">
        <v>1026</v>
      </c>
      <c r="S17" s="26">
        <v>1855</v>
      </c>
      <c r="T17" s="26">
        <v>1960</v>
      </c>
      <c r="U17" s="26">
        <v>4841</v>
      </c>
      <c r="V17" s="26">
        <v>13472</v>
      </c>
      <c r="W17" s="26">
        <v>121100</v>
      </c>
      <c r="X17" s="26">
        <v>-107628</v>
      </c>
      <c r="Y17" s="106">
        <v>-88.88</v>
      </c>
      <c r="Z17" s="121">
        <v>121100</v>
      </c>
    </row>
    <row r="18" spans="1:26" ht="13.5">
      <c r="A18" s="159" t="s">
        <v>113</v>
      </c>
      <c r="B18" s="158"/>
      <c r="C18" s="121">
        <v>1945559</v>
      </c>
      <c r="D18" s="122">
        <v>2255000</v>
      </c>
      <c r="E18" s="26">
        <v>2255000</v>
      </c>
      <c r="F18" s="26">
        <v>182000</v>
      </c>
      <c r="G18" s="26">
        <v>166869</v>
      </c>
      <c r="H18" s="26">
        <v>241878</v>
      </c>
      <c r="I18" s="26">
        <v>590747</v>
      </c>
      <c r="J18" s="26">
        <v>221558</v>
      </c>
      <c r="K18" s="26">
        <v>267045</v>
      </c>
      <c r="L18" s="26">
        <v>-72324</v>
      </c>
      <c r="M18" s="26">
        <v>416279</v>
      </c>
      <c r="N18" s="26">
        <v>154667</v>
      </c>
      <c r="O18" s="26">
        <v>443995</v>
      </c>
      <c r="P18" s="26">
        <v>36816</v>
      </c>
      <c r="Q18" s="26">
        <v>635478</v>
      </c>
      <c r="R18" s="26">
        <v>399183</v>
      </c>
      <c r="S18" s="26">
        <v>196441</v>
      </c>
      <c r="T18" s="26">
        <v>211042</v>
      </c>
      <c r="U18" s="26">
        <v>806666</v>
      </c>
      <c r="V18" s="26">
        <v>2449170</v>
      </c>
      <c r="W18" s="26">
        <v>2255000</v>
      </c>
      <c r="X18" s="26">
        <v>194170</v>
      </c>
      <c r="Y18" s="106">
        <v>8.61</v>
      </c>
      <c r="Z18" s="121">
        <v>2255000</v>
      </c>
    </row>
    <row r="19" spans="1:26" ht="13.5">
      <c r="A19" s="157" t="s">
        <v>33</v>
      </c>
      <c r="B19" s="161"/>
      <c r="C19" s="121">
        <v>29453022</v>
      </c>
      <c r="D19" s="122">
        <v>29248270</v>
      </c>
      <c r="E19" s="26">
        <v>29248270</v>
      </c>
      <c r="F19" s="26">
        <v>11273041</v>
      </c>
      <c r="G19" s="26">
        <v>-29365</v>
      </c>
      <c r="H19" s="26">
        <v>-274588</v>
      </c>
      <c r="I19" s="26">
        <v>10969088</v>
      </c>
      <c r="J19" s="26">
        <v>-156087</v>
      </c>
      <c r="K19" s="26">
        <v>-135024</v>
      </c>
      <c r="L19" s="26">
        <v>8476021</v>
      </c>
      <c r="M19" s="26">
        <v>8184910</v>
      </c>
      <c r="N19" s="26">
        <v>-728011</v>
      </c>
      <c r="O19" s="26">
        <v>-11687</v>
      </c>
      <c r="P19" s="26">
        <v>6375164</v>
      </c>
      <c r="Q19" s="26">
        <v>5635466</v>
      </c>
      <c r="R19" s="26">
        <v>-52625</v>
      </c>
      <c r="S19" s="26">
        <v>-74633</v>
      </c>
      <c r="T19" s="26">
        <v>-245565</v>
      </c>
      <c r="U19" s="26">
        <v>-372823</v>
      </c>
      <c r="V19" s="26">
        <v>24416641</v>
      </c>
      <c r="W19" s="26">
        <v>29248270</v>
      </c>
      <c r="X19" s="26">
        <v>-4831629</v>
      </c>
      <c r="Y19" s="106">
        <v>-16.52</v>
      </c>
      <c r="Z19" s="121">
        <v>29248270</v>
      </c>
    </row>
    <row r="20" spans="1:26" ht="13.5">
      <c r="A20" s="157" t="s">
        <v>34</v>
      </c>
      <c r="B20" s="161" t="s">
        <v>95</v>
      </c>
      <c r="C20" s="121">
        <v>-16403616</v>
      </c>
      <c r="D20" s="122">
        <v>-12792400</v>
      </c>
      <c r="E20" s="20">
        <v>-12792400</v>
      </c>
      <c r="F20" s="20">
        <v>1218395</v>
      </c>
      <c r="G20" s="20">
        <v>-413386</v>
      </c>
      <c r="H20" s="20">
        <v>-2328382</v>
      </c>
      <c r="I20" s="20">
        <v>-1523373</v>
      </c>
      <c r="J20" s="20">
        <v>-87496</v>
      </c>
      <c r="K20" s="20">
        <v>-499329</v>
      </c>
      <c r="L20" s="20">
        <v>-444510</v>
      </c>
      <c r="M20" s="20">
        <v>-1031335</v>
      </c>
      <c r="N20" s="20">
        <v>-538876</v>
      </c>
      <c r="O20" s="20">
        <v>-534778</v>
      </c>
      <c r="P20" s="20">
        <v>-562006</v>
      </c>
      <c r="Q20" s="20">
        <v>-1635660</v>
      </c>
      <c r="R20" s="20">
        <v>-566740</v>
      </c>
      <c r="S20" s="20">
        <v>-61811</v>
      </c>
      <c r="T20" s="20">
        <v>-1076943</v>
      </c>
      <c r="U20" s="20">
        <v>-1705494</v>
      </c>
      <c r="V20" s="20">
        <v>-5895862</v>
      </c>
      <c r="W20" s="20">
        <v>-12792400</v>
      </c>
      <c r="X20" s="20">
        <v>6896538</v>
      </c>
      <c r="Y20" s="160">
        <v>-53.91</v>
      </c>
      <c r="Z20" s="96">
        <v>-12792400</v>
      </c>
    </row>
    <row r="21" spans="1:26" ht="13.5">
      <c r="A21" s="157" t="s">
        <v>114</v>
      </c>
      <c r="B21" s="161"/>
      <c r="C21" s="121">
        <v>176201</v>
      </c>
      <c r="D21" s="122">
        <v>5000</v>
      </c>
      <c r="E21" s="26">
        <v>5000</v>
      </c>
      <c r="F21" s="26">
        <v>13158</v>
      </c>
      <c r="G21" s="26">
        <v>0</v>
      </c>
      <c r="H21" s="48">
        <v>25405</v>
      </c>
      <c r="I21" s="26">
        <v>38563</v>
      </c>
      <c r="J21" s="26">
        <v>0</v>
      </c>
      <c r="K21" s="26">
        <v>0</v>
      </c>
      <c r="L21" s="26">
        <v>4250</v>
      </c>
      <c r="M21" s="26">
        <v>4250</v>
      </c>
      <c r="N21" s="26">
        <v>0</v>
      </c>
      <c r="O21" s="48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48">
        <v>42813</v>
      </c>
      <c r="W21" s="26">
        <v>5000</v>
      </c>
      <c r="X21" s="26">
        <v>37813</v>
      </c>
      <c r="Y21" s="106">
        <v>756.26</v>
      </c>
      <c r="Z21" s="121">
        <v>5000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122272417</v>
      </c>
      <c r="D22" s="165">
        <f t="shared" si="0"/>
        <v>136204970</v>
      </c>
      <c r="E22" s="166">
        <f t="shared" si="0"/>
        <v>136204970</v>
      </c>
      <c r="F22" s="166">
        <f t="shared" si="0"/>
        <v>22005065</v>
      </c>
      <c r="G22" s="166">
        <f t="shared" si="0"/>
        <v>8737404</v>
      </c>
      <c r="H22" s="166">
        <f t="shared" si="0"/>
        <v>8509279</v>
      </c>
      <c r="I22" s="166">
        <f t="shared" si="0"/>
        <v>39251748</v>
      </c>
      <c r="J22" s="166">
        <f t="shared" si="0"/>
        <v>8529632</v>
      </c>
      <c r="K22" s="166">
        <f t="shared" si="0"/>
        <v>8207929</v>
      </c>
      <c r="L22" s="166">
        <f t="shared" si="0"/>
        <v>16111217</v>
      </c>
      <c r="M22" s="166">
        <f t="shared" si="0"/>
        <v>32848778</v>
      </c>
      <c r="N22" s="166">
        <f t="shared" si="0"/>
        <v>8442445</v>
      </c>
      <c r="O22" s="166">
        <f t="shared" si="0"/>
        <v>9241655</v>
      </c>
      <c r="P22" s="166">
        <f t="shared" si="0"/>
        <v>15162675</v>
      </c>
      <c r="Q22" s="166">
        <f t="shared" si="0"/>
        <v>32846775</v>
      </c>
      <c r="R22" s="166">
        <f t="shared" si="0"/>
        <v>8109076</v>
      </c>
      <c r="S22" s="166">
        <f t="shared" si="0"/>
        <v>8463742</v>
      </c>
      <c r="T22" s="166">
        <f t="shared" si="0"/>
        <v>7484549</v>
      </c>
      <c r="U22" s="166">
        <f t="shared" si="0"/>
        <v>24057367</v>
      </c>
      <c r="V22" s="166">
        <f t="shared" si="0"/>
        <v>129004668</v>
      </c>
      <c r="W22" s="166">
        <f t="shared" si="0"/>
        <v>136204970</v>
      </c>
      <c r="X22" s="166">
        <f t="shared" si="0"/>
        <v>-7200302</v>
      </c>
      <c r="Y22" s="167">
        <f>+IF(W22&lt;&gt;0,+(X22/W22)*100,0)</f>
        <v>-5.286372442943896</v>
      </c>
      <c r="Z22" s="164">
        <f>SUM(Z5:Z21)</f>
        <v>136204970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42773762</v>
      </c>
      <c r="D25" s="122">
        <v>56735587</v>
      </c>
      <c r="E25" s="26">
        <v>56735587</v>
      </c>
      <c r="F25" s="26">
        <v>3496571</v>
      </c>
      <c r="G25" s="26">
        <v>3904306</v>
      </c>
      <c r="H25" s="26">
        <v>4230443</v>
      </c>
      <c r="I25" s="26">
        <v>11631320</v>
      </c>
      <c r="J25" s="26">
        <v>3850210</v>
      </c>
      <c r="K25" s="26">
        <v>6253921</v>
      </c>
      <c r="L25" s="26">
        <v>4023594</v>
      </c>
      <c r="M25" s="26">
        <v>14127725</v>
      </c>
      <c r="N25" s="26">
        <v>4020913</v>
      </c>
      <c r="O25" s="26">
        <v>3809726</v>
      </c>
      <c r="P25" s="26">
        <v>3954777</v>
      </c>
      <c r="Q25" s="26">
        <v>11785416</v>
      </c>
      <c r="R25" s="26">
        <v>4554167</v>
      </c>
      <c r="S25" s="26">
        <v>4267500</v>
      </c>
      <c r="T25" s="26">
        <v>4531123</v>
      </c>
      <c r="U25" s="26">
        <v>13352790</v>
      </c>
      <c r="V25" s="26">
        <v>50897251</v>
      </c>
      <c r="W25" s="26">
        <v>56735587</v>
      </c>
      <c r="X25" s="26">
        <v>-5838336</v>
      </c>
      <c r="Y25" s="106">
        <v>-10.29</v>
      </c>
      <c r="Z25" s="121">
        <v>56735587</v>
      </c>
    </row>
    <row r="26" spans="1:26" ht="13.5">
      <c r="A26" s="159" t="s">
        <v>37</v>
      </c>
      <c r="B26" s="158"/>
      <c r="C26" s="121">
        <v>3228052</v>
      </c>
      <c r="D26" s="122">
        <v>3863000</v>
      </c>
      <c r="E26" s="26">
        <v>3863000</v>
      </c>
      <c r="F26" s="26">
        <v>275634</v>
      </c>
      <c r="G26" s="26">
        <v>275634</v>
      </c>
      <c r="H26" s="26">
        <v>275634</v>
      </c>
      <c r="I26" s="26">
        <v>826902</v>
      </c>
      <c r="J26" s="26">
        <v>275634</v>
      </c>
      <c r="K26" s="26">
        <v>275634</v>
      </c>
      <c r="L26" s="26">
        <v>359247</v>
      </c>
      <c r="M26" s="26">
        <v>910515</v>
      </c>
      <c r="N26" s="26">
        <v>289400</v>
      </c>
      <c r="O26" s="26">
        <v>289400</v>
      </c>
      <c r="P26" s="26">
        <v>270594</v>
      </c>
      <c r="Q26" s="26">
        <v>849394</v>
      </c>
      <c r="R26" s="26">
        <v>275790</v>
      </c>
      <c r="S26" s="26">
        <v>266584</v>
      </c>
      <c r="T26" s="26">
        <v>326992</v>
      </c>
      <c r="U26" s="26">
        <v>869366</v>
      </c>
      <c r="V26" s="26">
        <v>3456177</v>
      </c>
      <c r="W26" s="26">
        <v>3863000</v>
      </c>
      <c r="X26" s="26">
        <v>-406823</v>
      </c>
      <c r="Y26" s="106">
        <v>-10.53</v>
      </c>
      <c r="Z26" s="121">
        <v>3863000</v>
      </c>
    </row>
    <row r="27" spans="1:26" ht="13.5">
      <c r="A27" s="159" t="s">
        <v>117</v>
      </c>
      <c r="B27" s="158" t="s">
        <v>98</v>
      </c>
      <c r="C27" s="121">
        <v>4351086</v>
      </c>
      <c r="D27" s="122">
        <v>2215993</v>
      </c>
      <c r="E27" s="26">
        <v>2215993</v>
      </c>
      <c r="F27" s="26">
        <v>0</v>
      </c>
      <c r="G27" s="26">
        <v>0</v>
      </c>
      <c r="H27" s="26">
        <v>0</v>
      </c>
      <c r="I27" s="26">
        <v>0</v>
      </c>
      <c r="J27" s="26">
        <v>-2429</v>
      </c>
      <c r="K27" s="26">
        <v>0</v>
      </c>
      <c r="L27" s="26">
        <v>0</v>
      </c>
      <c r="M27" s="26">
        <v>-2429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-2429</v>
      </c>
      <c r="W27" s="26">
        <v>2215993</v>
      </c>
      <c r="X27" s="26">
        <v>-2218422</v>
      </c>
      <c r="Y27" s="106">
        <v>-100.11</v>
      </c>
      <c r="Z27" s="121">
        <v>2215993</v>
      </c>
    </row>
    <row r="28" spans="1:26" ht="13.5">
      <c r="A28" s="159" t="s">
        <v>38</v>
      </c>
      <c r="B28" s="158" t="s">
        <v>95</v>
      </c>
      <c r="C28" s="121">
        <v>13314982</v>
      </c>
      <c r="D28" s="122">
        <v>10516864</v>
      </c>
      <c r="E28" s="26">
        <v>10516864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2027888</v>
      </c>
      <c r="O28" s="26">
        <v>0</v>
      </c>
      <c r="P28" s="26">
        <v>0</v>
      </c>
      <c r="Q28" s="26">
        <v>2027888</v>
      </c>
      <c r="R28" s="26">
        <v>0</v>
      </c>
      <c r="S28" s="26">
        <v>0</v>
      </c>
      <c r="T28" s="26">
        <v>0</v>
      </c>
      <c r="U28" s="26">
        <v>0</v>
      </c>
      <c r="V28" s="26">
        <v>2027888</v>
      </c>
      <c r="W28" s="26">
        <v>10516864</v>
      </c>
      <c r="X28" s="26">
        <v>-8488976</v>
      </c>
      <c r="Y28" s="106">
        <v>-80.72</v>
      </c>
      <c r="Z28" s="121">
        <v>10516864</v>
      </c>
    </row>
    <row r="29" spans="1:26" ht="13.5">
      <c r="A29" s="159" t="s">
        <v>39</v>
      </c>
      <c r="B29" s="158"/>
      <c r="C29" s="121">
        <v>4661890</v>
      </c>
      <c r="D29" s="122">
        <v>4197500</v>
      </c>
      <c r="E29" s="26">
        <v>4197500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4197500</v>
      </c>
      <c r="X29" s="26">
        <v>-4197500</v>
      </c>
      <c r="Y29" s="106">
        <v>-100</v>
      </c>
      <c r="Z29" s="121">
        <v>4197500</v>
      </c>
    </row>
    <row r="30" spans="1:26" ht="13.5">
      <c r="A30" s="159" t="s">
        <v>118</v>
      </c>
      <c r="B30" s="158" t="s">
        <v>95</v>
      </c>
      <c r="C30" s="121">
        <v>30760234</v>
      </c>
      <c r="D30" s="122">
        <v>37000000</v>
      </c>
      <c r="E30" s="26">
        <v>37000000</v>
      </c>
      <c r="F30" s="26">
        <v>3794134</v>
      </c>
      <c r="G30" s="26">
        <v>4107450</v>
      </c>
      <c r="H30" s="26">
        <v>4206277</v>
      </c>
      <c r="I30" s="26">
        <v>12107861</v>
      </c>
      <c r="J30" s="26">
        <v>2643304</v>
      </c>
      <c r="K30" s="26">
        <v>558623</v>
      </c>
      <c r="L30" s="26">
        <v>5186187</v>
      </c>
      <c r="M30" s="26">
        <v>8388114</v>
      </c>
      <c r="N30" s="26">
        <v>2828105</v>
      </c>
      <c r="O30" s="26">
        <v>3337191</v>
      </c>
      <c r="P30" s="26">
        <v>3204348</v>
      </c>
      <c r="Q30" s="26">
        <v>9369644</v>
      </c>
      <c r="R30" s="26">
        <v>3272302</v>
      </c>
      <c r="S30" s="26">
        <v>2814796</v>
      </c>
      <c r="T30" s="26">
        <v>3838542</v>
      </c>
      <c r="U30" s="26">
        <v>9925640</v>
      </c>
      <c r="V30" s="26">
        <v>39791259</v>
      </c>
      <c r="W30" s="26">
        <v>37000000</v>
      </c>
      <c r="X30" s="26">
        <v>2791259</v>
      </c>
      <c r="Y30" s="106">
        <v>7.54</v>
      </c>
      <c r="Z30" s="121">
        <v>37000000</v>
      </c>
    </row>
    <row r="31" spans="1:26" ht="13.5">
      <c r="A31" s="159" t="s">
        <v>119</v>
      </c>
      <c r="B31" s="158" t="s">
        <v>120</v>
      </c>
      <c r="C31" s="121">
        <v>0</v>
      </c>
      <c r="D31" s="122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106">
        <v>0</v>
      </c>
      <c r="Z31" s="121">
        <v>0</v>
      </c>
    </row>
    <row r="32" spans="1:26" ht="13.5">
      <c r="A32" s="159" t="s">
        <v>121</v>
      </c>
      <c r="B32" s="158"/>
      <c r="C32" s="121">
        <v>700116</v>
      </c>
      <c r="D32" s="122">
        <v>950000</v>
      </c>
      <c r="E32" s="26">
        <v>950000</v>
      </c>
      <c r="F32" s="26">
        <v>0</v>
      </c>
      <c r="G32" s="26">
        <v>15439</v>
      </c>
      <c r="H32" s="26">
        <v>0</v>
      </c>
      <c r="I32" s="26">
        <v>15439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52873</v>
      </c>
      <c r="Q32" s="26">
        <v>52873</v>
      </c>
      <c r="R32" s="26">
        <v>0</v>
      </c>
      <c r="S32" s="26">
        <v>0</v>
      </c>
      <c r="T32" s="26">
        <v>0</v>
      </c>
      <c r="U32" s="26">
        <v>0</v>
      </c>
      <c r="V32" s="26">
        <v>68312</v>
      </c>
      <c r="W32" s="26">
        <v>950000</v>
      </c>
      <c r="X32" s="26">
        <v>-881688</v>
      </c>
      <c r="Y32" s="106">
        <v>-92.81</v>
      </c>
      <c r="Z32" s="121">
        <v>950000</v>
      </c>
    </row>
    <row r="33" spans="1:26" ht="13.5">
      <c r="A33" s="159" t="s">
        <v>41</v>
      </c>
      <c r="B33" s="158"/>
      <c r="C33" s="121">
        <v>7053276</v>
      </c>
      <c r="D33" s="122">
        <v>925000</v>
      </c>
      <c r="E33" s="26">
        <v>925000</v>
      </c>
      <c r="F33" s="26">
        <v>-43843</v>
      </c>
      <c r="G33" s="26">
        <v>101287</v>
      </c>
      <c r="H33" s="26">
        <v>155166</v>
      </c>
      <c r="I33" s="26">
        <v>212610</v>
      </c>
      <c r="J33" s="26">
        <v>139084</v>
      </c>
      <c r="K33" s="26">
        <v>3250</v>
      </c>
      <c r="L33" s="26">
        <v>34864</v>
      </c>
      <c r="M33" s="26">
        <v>177198</v>
      </c>
      <c r="N33" s="26">
        <v>6830</v>
      </c>
      <c r="O33" s="26">
        <v>34627</v>
      </c>
      <c r="P33" s="26">
        <v>40200</v>
      </c>
      <c r="Q33" s="26">
        <v>81657</v>
      </c>
      <c r="R33" s="26">
        <v>8800</v>
      </c>
      <c r="S33" s="26">
        <v>24100</v>
      </c>
      <c r="T33" s="26">
        <v>3224</v>
      </c>
      <c r="U33" s="26">
        <v>36124</v>
      </c>
      <c r="V33" s="26">
        <v>507589</v>
      </c>
      <c r="W33" s="26">
        <v>925000</v>
      </c>
      <c r="X33" s="26">
        <v>-417411</v>
      </c>
      <c r="Y33" s="106">
        <v>-45.13</v>
      </c>
      <c r="Z33" s="121">
        <v>925000</v>
      </c>
    </row>
    <row r="34" spans="1:26" ht="13.5">
      <c r="A34" s="159" t="s">
        <v>42</v>
      </c>
      <c r="B34" s="158" t="s">
        <v>122</v>
      </c>
      <c r="C34" s="121">
        <v>27285520</v>
      </c>
      <c r="D34" s="122">
        <v>27551000</v>
      </c>
      <c r="E34" s="26">
        <v>27551000</v>
      </c>
      <c r="F34" s="26">
        <v>1563219</v>
      </c>
      <c r="G34" s="26">
        <v>2364850</v>
      </c>
      <c r="H34" s="26">
        <v>2192942</v>
      </c>
      <c r="I34" s="26">
        <v>6121011</v>
      </c>
      <c r="J34" s="26">
        <v>2276935</v>
      </c>
      <c r="K34" s="26">
        <v>2111918</v>
      </c>
      <c r="L34" s="26">
        <v>2170206</v>
      </c>
      <c r="M34" s="26">
        <v>6559059</v>
      </c>
      <c r="N34" s="26">
        <v>2867151</v>
      </c>
      <c r="O34" s="26">
        <v>1710192</v>
      </c>
      <c r="P34" s="26">
        <v>2279360</v>
      </c>
      <c r="Q34" s="26">
        <v>6856703</v>
      </c>
      <c r="R34" s="26">
        <v>1766027</v>
      </c>
      <c r="S34" s="26">
        <v>1805243</v>
      </c>
      <c r="T34" s="26">
        <v>2844666</v>
      </c>
      <c r="U34" s="26">
        <v>6415936</v>
      </c>
      <c r="V34" s="26">
        <v>25952709</v>
      </c>
      <c r="W34" s="26">
        <v>27551000</v>
      </c>
      <c r="X34" s="26">
        <v>-1598291</v>
      </c>
      <c r="Y34" s="106">
        <v>-5.8</v>
      </c>
      <c r="Z34" s="121">
        <v>27551000</v>
      </c>
    </row>
    <row r="35" spans="1:26" ht="13.5">
      <c r="A35" s="157" t="s">
        <v>123</v>
      </c>
      <c r="B35" s="161"/>
      <c r="C35" s="121">
        <v>0</v>
      </c>
      <c r="D35" s="1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134128918</v>
      </c>
      <c r="D36" s="165">
        <f t="shared" si="1"/>
        <v>143954944</v>
      </c>
      <c r="E36" s="166">
        <f t="shared" si="1"/>
        <v>143954944</v>
      </c>
      <c r="F36" s="166">
        <f t="shared" si="1"/>
        <v>9085715</v>
      </c>
      <c r="G36" s="166">
        <f t="shared" si="1"/>
        <v>10768966</v>
      </c>
      <c r="H36" s="166">
        <f t="shared" si="1"/>
        <v>11060462</v>
      </c>
      <c r="I36" s="166">
        <f t="shared" si="1"/>
        <v>30915143</v>
      </c>
      <c r="J36" s="166">
        <f t="shared" si="1"/>
        <v>9182738</v>
      </c>
      <c r="K36" s="166">
        <f t="shared" si="1"/>
        <v>9203346</v>
      </c>
      <c r="L36" s="166">
        <f t="shared" si="1"/>
        <v>11774098</v>
      </c>
      <c r="M36" s="166">
        <f t="shared" si="1"/>
        <v>30160182</v>
      </c>
      <c r="N36" s="166">
        <f t="shared" si="1"/>
        <v>12040287</v>
      </c>
      <c r="O36" s="166">
        <f t="shared" si="1"/>
        <v>9181136</v>
      </c>
      <c r="P36" s="166">
        <f t="shared" si="1"/>
        <v>9802152</v>
      </c>
      <c r="Q36" s="166">
        <f t="shared" si="1"/>
        <v>31023575</v>
      </c>
      <c r="R36" s="166">
        <f t="shared" si="1"/>
        <v>9877086</v>
      </c>
      <c r="S36" s="166">
        <f t="shared" si="1"/>
        <v>9178223</v>
      </c>
      <c r="T36" s="166">
        <f t="shared" si="1"/>
        <v>11544547</v>
      </c>
      <c r="U36" s="166">
        <f t="shared" si="1"/>
        <v>30599856</v>
      </c>
      <c r="V36" s="166">
        <f t="shared" si="1"/>
        <v>122698756</v>
      </c>
      <c r="W36" s="166">
        <f t="shared" si="1"/>
        <v>143954944</v>
      </c>
      <c r="X36" s="166">
        <f t="shared" si="1"/>
        <v>-21256188</v>
      </c>
      <c r="Y36" s="167">
        <f>+IF(W36&lt;&gt;0,+(X36/W36)*100,0)</f>
        <v>-14.765861740740213</v>
      </c>
      <c r="Z36" s="164">
        <f>SUM(Z25:Z35)</f>
        <v>143954944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-11856501</v>
      </c>
      <c r="D38" s="176">
        <f t="shared" si="2"/>
        <v>-7749974</v>
      </c>
      <c r="E38" s="72">
        <f t="shared" si="2"/>
        <v>-7749974</v>
      </c>
      <c r="F38" s="72">
        <f t="shared" si="2"/>
        <v>12919350</v>
      </c>
      <c r="G38" s="72">
        <f t="shared" si="2"/>
        <v>-2031562</v>
      </c>
      <c r="H38" s="72">
        <f t="shared" si="2"/>
        <v>-2551183</v>
      </c>
      <c r="I38" s="72">
        <f t="shared" si="2"/>
        <v>8336605</v>
      </c>
      <c r="J38" s="72">
        <f t="shared" si="2"/>
        <v>-653106</v>
      </c>
      <c r="K38" s="72">
        <f t="shared" si="2"/>
        <v>-995417</v>
      </c>
      <c r="L38" s="72">
        <f t="shared" si="2"/>
        <v>4337119</v>
      </c>
      <c r="M38" s="72">
        <f t="shared" si="2"/>
        <v>2688596</v>
      </c>
      <c r="N38" s="72">
        <f t="shared" si="2"/>
        <v>-3597842</v>
      </c>
      <c r="O38" s="72">
        <f t="shared" si="2"/>
        <v>60519</v>
      </c>
      <c r="P38" s="72">
        <f t="shared" si="2"/>
        <v>5360523</v>
      </c>
      <c r="Q38" s="72">
        <f t="shared" si="2"/>
        <v>1823200</v>
      </c>
      <c r="R38" s="72">
        <f t="shared" si="2"/>
        <v>-1768010</v>
      </c>
      <c r="S38" s="72">
        <f t="shared" si="2"/>
        <v>-714481</v>
      </c>
      <c r="T38" s="72">
        <f t="shared" si="2"/>
        <v>-4059998</v>
      </c>
      <c r="U38" s="72">
        <f t="shared" si="2"/>
        <v>-6542489</v>
      </c>
      <c r="V38" s="72">
        <f t="shared" si="2"/>
        <v>6305912</v>
      </c>
      <c r="W38" s="72">
        <f>IF(E22=E36,0,W22-W36)</f>
        <v>-7749974</v>
      </c>
      <c r="X38" s="72">
        <f t="shared" si="2"/>
        <v>14055886</v>
      </c>
      <c r="Y38" s="177">
        <f>+IF(W38&lt;&gt;0,+(X38/W38)*100,0)</f>
        <v>-181.3668794243697</v>
      </c>
      <c r="Z38" s="175">
        <f>+Z22-Z36</f>
        <v>-7749974</v>
      </c>
    </row>
    <row r="39" spans="1:26" ht="13.5">
      <c r="A39" s="157" t="s">
        <v>45</v>
      </c>
      <c r="B39" s="161"/>
      <c r="C39" s="121">
        <v>26891506</v>
      </c>
      <c r="D39" s="122">
        <v>38986730</v>
      </c>
      <c r="E39" s="26">
        <v>38986730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38986730</v>
      </c>
      <c r="X39" s="26">
        <v>-38986730</v>
      </c>
      <c r="Y39" s="106">
        <v>-100</v>
      </c>
      <c r="Z39" s="121">
        <v>38986730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15035005</v>
      </c>
      <c r="D42" s="183">
        <f t="shared" si="3"/>
        <v>31236756</v>
      </c>
      <c r="E42" s="54">
        <f t="shared" si="3"/>
        <v>31236756</v>
      </c>
      <c r="F42" s="54">
        <f t="shared" si="3"/>
        <v>12919350</v>
      </c>
      <c r="G42" s="54">
        <f t="shared" si="3"/>
        <v>-2031562</v>
      </c>
      <c r="H42" s="54">
        <f t="shared" si="3"/>
        <v>-2551183</v>
      </c>
      <c r="I42" s="54">
        <f t="shared" si="3"/>
        <v>8336605</v>
      </c>
      <c r="J42" s="54">
        <f t="shared" si="3"/>
        <v>-653106</v>
      </c>
      <c r="K42" s="54">
        <f t="shared" si="3"/>
        <v>-995417</v>
      </c>
      <c r="L42" s="54">
        <f t="shared" si="3"/>
        <v>4337119</v>
      </c>
      <c r="M42" s="54">
        <f t="shared" si="3"/>
        <v>2688596</v>
      </c>
      <c r="N42" s="54">
        <f t="shared" si="3"/>
        <v>-3597842</v>
      </c>
      <c r="O42" s="54">
        <f t="shared" si="3"/>
        <v>60519</v>
      </c>
      <c r="P42" s="54">
        <f t="shared" si="3"/>
        <v>5360523</v>
      </c>
      <c r="Q42" s="54">
        <f t="shared" si="3"/>
        <v>1823200</v>
      </c>
      <c r="R42" s="54">
        <f t="shared" si="3"/>
        <v>-1768010</v>
      </c>
      <c r="S42" s="54">
        <f t="shared" si="3"/>
        <v>-714481</v>
      </c>
      <c r="T42" s="54">
        <f t="shared" si="3"/>
        <v>-4059998</v>
      </c>
      <c r="U42" s="54">
        <f t="shared" si="3"/>
        <v>-6542489</v>
      </c>
      <c r="V42" s="54">
        <f t="shared" si="3"/>
        <v>6305912</v>
      </c>
      <c r="W42" s="54">
        <f t="shared" si="3"/>
        <v>31236756</v>
      </c>
      <c r="X42" s="54">
        <f t="shared" si="3"/>
        <v>-24930844</v>
      </c>
      <c r="Y42" s="184">
        <f>+IF(W42&lt;&gt;0,+(X42/W42)*100,0)</f>
        <v>-79.8125259870135</v>
      </c>
      <c r="Z42" s="182">
        <f>SUM(Z38:Z41)</f>
        <v>31236756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15035005</v>
      </c>
      <c r="D44" s="187">
        <f t="shared" si="4"/>
        <v>31236756</v>
      </c>
      <c r="E44" s="43">
        <f t="shared" si="4"/>
        <v>31236756</v>
      </c>
      <c r="F44" s="43">
        <f t="shared" si="4"/>
        <v>12919350</v>
      </c>
      <c r="G44" s="43">
        <f t="shared" si="4"/>
        <v>-2031562</v>
      </c>
      <c r="H44" s="43">
        <f t="shared" si="4"/>
        <v>-2551183</v>
      </c>
      <c r="I44" s="43">
        <f t="shared" si="4"/>
        <v>8336605</v>
      </c>
      <c r="J44" s="43">
        <f t="shared" si="4"/>
        <v>-653106</v>
      </c>
      <c r="K44" s="43">
        <f t="shared" si="4"/>
        <v>-995417</v>
      </c>
      <c r="L44" s="43">
        <f t="shared" si="4"/>
        <v>4337119</v>
      </c>
      <c r="M44" s="43">
        <f t="shared" si="4"/>
        <v>2688596</v>
      </c>
      <c r="N44" s="43">
        <f t="shared" si="4"/>
        <v>-3597842</v>
      </c>
      <c r="O44" s="43">
        <f t="shared" si="4"/>
        <v>60519</v>
      </c>
      <c r="P44" s="43">
        <f t="shared" si="4"/>
        <v>5360523</v>
      </c>
      <c r="Q44" s="43">
        <f t="shared" si="4"/>
        <v>1823200</v>
      </c>
      <c r="R44" s="43">
        <f t="shared" si="4"/>
        <v>-1768010</v>
      </c>
      <c r="S44" s="43">
        <f t="shared" si="4"/>
        <v>-714481</v>
      </c>
      <c r="T44" s="43">
        <f t="shared" si="4"/>
        <v>-4059998</v>
      </c>
      <c r="U44" s="43">
        <f t="shared" si="4"/>
        <v>-6542489</v>
      </c>
      <c r="V44" s="43">
        <f t="shared" si="4"/>
        <v>6305912</v>
      </c>
      <c r="W44" s="43">
        <f t="shared" si="4"/>
        <v>31236756</v>
      </c>
      <c r="X44" s="43">
        <f t="shared" si="4"/>
        <v>-24930844</v>
      </c>
      <c r="Y44" s="188">
        <f>+IF(W44&lt;&gt;0,+(X44/W44)*100,0)</f>
        <v>-79.8125259870135</v>
      </c>
      <c r="Z44" s="186">
        <f>+Z42-Z43</f>
        <v>31236756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15035005</v>
      </c>
      <c r="D46" s="183">
        <f t="shared" si="5"/>
        <v>31236756</v>
      </c>
      <c r="E46" s="54">
        <f t="shared" si="5"/>
        <v>31236756</v>
      </c>
      <c r="F46" s="54">
        <f t="shared" si="5"/>
        <v>12919350</v>
      </c>
      <c r="G46" s="54">
        <f t="shared" si="5"/>
        <v>-2031562</v>
      </c>
      <c r="H46" s="54">
        <f t="shared" si="5"/>
        <v>-2551183</v>
      </c>
      <c r="I46" s="54">
        <f t="shared" si="5"/>
        <v>8336605</v>
      </c>
      <c r="J46" s="54">
        <f t="shared" si="5"/>
        <v>-653106</v>
      </c>
      <c r="K46" s="54">
        <f t="shared" si="5"/>
        <v>-995417</v>
      </c>
      <c r="L46" s="54">
        <f t="shared" si="5"/>
        <v>4337119</v>
      </c>
      <c r="M46" s="54">
        <f t="shared" si="5"/>
        <v>2688596</v>
      </c>
      <c r="N46" s="54">
        <f t="shared" si="5"/>
        <v>-3597842</v>
      </c>
      <c r="O46" s="54">
        <f t="shared" si="5"/>
        <v>60519</v>
      </c>
      <c r="P46" s="54">
        <f t="shared" si="5"/>
        <v>5360523</v>
      </c>
      <c r="Q46" s="54">
        <f t="shared" si="5"/>
        <v>1823200</v>
      </c>
      <c r="R46" s="54">
        <f t="shared" si="5"/>
        <v>-1768010</v>
      </c>
      <c r="S46" s="54">
        <f t="shared" si="5"/>
        <v>-714481</v>
      </c>
      <c r="T46" s="54">
        <f t="shared" si="5"/>
        <v>-4059998</v>
      </c>
      <c r="U46" s="54">
        <f t="shared" si="5"/>
        <v>-6542489</v>
      </c>
      <c r="V46" s="54">
        <f t="shared" si="5"/>
        <v>6305912</v>
      </c>
      <c r="W46" s="54">
        <f t="shared" si="5"/>
        <v>31236756</v>
      </c>
      <c r="X46" s="54">
        <f t="shared" si="5"/>
        <v>-24930844</v>
      </c>
      <c r="Y46" s="184">
        <f>+IF(W46&lt;&gt;0,+(X46/W46)*100,0)</f>
        <v>-79.8125259870135</v>
      </c>
      <c r="Z46" s="182">
        <f>SUM(Z44:Z45)</f>
        <v>31236756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15035005</v>
      </c>
      <c r="D48" s="194">
        <f t="shared" si="6"/>
        <v>31236756</v>
      </c>
      <c r="E48" s="195">
        <f t="shared" si="6"/>
        <v>31236756</v>
      </c>
      <c r="F48" s="195">
        <f t="shared" si="6"/>
        <v>12919350</v>
      </c>
      <c r="G48" s="196">
        <f t="shared" si="6"/>
        <v>-2031562</v>
      </c>
      <c r="H48" s="196">
        <f t="shared" si="6"/>
        <v>-2551183</v>
      </c>
      <c r="I48" s="196">
        <f t="shared" si="6"/>
        <v>8336605</v>
      </c>
      <c r="J48" s="196">
        <f t="shared" si="6"/>
        <v>-653106</v>
      </c>
      <c r="K48" s="196">
        <f t="shared" si="6"/>
        <v>-995417</v>
      </c>
      <c r="L48" s="195">
        <f t="shared" si="6"/>
        <v>4337119</v>
      </c>
      <c r="M48" s="195">
        <f t="shared" si="6"/>
        <v>2688596</v>
      </c>
      <c r="N48" s="196">
        <f t="shared" si="6"/>
        <v>-3597842</v>
      </c>
      <c r="O48" s="196">
        <f t="shared" si="6"/>
        <v>60519</v>
      </c>
      <c r="P48" s="196">
        <f t="shared" si="6"/>
        <v>5360523</v>
      </c>
      <c r="Q48" s="196">
        <f t="shared" si="6"/>
        <v>1823200</v>
      </c>
      <c r="R48" s="196">
        <f t="shared" si="6"/>
        <v>-1768010</v>
      </c>
      <c r="S48" s="195">
        <f t="shared" si="6"/>
        <v>-714481</v>
      </c>
      <c r="T48" s="195">
        <f t="shared" si="6"/>
        <v>-4059998</v>
      </c>
      <c r="U48" s="196">
        <f t="shared" si="6"/>
        <v>-6542489</v>
      </c>
      <c r="V48" s="196">
        <f t="shared" si="6"/>
        <v>6305912</v>
      </c>
      <c r="W48" s="196">
        <f t="shared" si="6"/>
        <v>31236756</v>
      </c>
      <c r="X48" s="196">
        <f t="shared" si="6"/>
        <v>-24930844</v>
      </c>
      <c r="Y48" s="197">
        <f>+IF(W48&lt;&gt;0,+(X48/W48)*100,0)</f>
        <v>-79.8125259870135</v>
      </c>
      <c r="Z48" s="198">
        <f>SUM(Z46:Z47)</f>
        <v>31236756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8131584</v>
      </c>
      <c r="D5" s="120">
        <f t="shared" si="0"/>
        <v>9179000</v>
      </c>
      <c r="E5" s="66">
        <f t="shared" si="0"/>
        <v>9179000</v>
      </c>
      <c r="F5" s="66">
        <f t="shared" si="0"/>
        <v>89608</v>
      </c>
      <c r="G5" s="66">
        <f t="shared" si="0"/>
        <v>331323</v>
      </c>
      <c r="H5" s="66">
        <f t="shared" si="0"/>
        <v>90109</v>
      </c>
      <c r="I5" s="66">
        <f t="shared" si="0"/>
        <v>511040</v>
      </c>
      <c r="J5" s="66">
        <f t="shared" si="0"/>
        <v>607907</v>
      </c>
      <c r="K5" s="66">
        <f t="shared" si="0"/>
        <v>132698</v>
      </c>
      <c r="L5" s="66">
        <f t="shared" si="0"/>
        <v>71007</v>
      </c>
      <c r="M5" s="66">
        <f t="shared" si="0"/>
        <v>811612</v>
      </c>
      <c r="N5" s="66">
        <f t="shared" si="0"/>
        <v>-484400</v>
      </c>
      <c r="O5" s="66">
        <f t="shared" si="0"/>
        <v>260447</v>
      </c>
      <c r="P5" s="66">
        <f t="shared" si="0"/>
        <v>95471</v>
      </c>
      <c r="Q5" s="66">
        <f t="shared" si="0"/>
        <v>-128482</v>
      </c>
      <c r="R5" s="66">
        <f t="shared" si="0"/>
        <v>118794</v>
      </c>
      <c r="S5" s="66">
        <f t="shared" si="0"/>
        <v>691091</v>
      </c>
      <c r="T5" s="66">
        <f t="shared" si="0"/>
        <v>748634</v>
      </c>
      <c r="U5" s="66">
        <f t="shared" si="0"/>
        <v>1558519</v>
      </c>
      <c r="V5" s="66">
        <f t="shared" si="0"/>
        <v>2752689</v>
      </c>
      <c r="W5" s="66">
        <f t="shared" si="0"/>
        <v>9179000</v>
      </c>
      <c r="X5" s="66">
        <f t="shared" si="0"/>
        <v>-6426311</v>
      </c>
      <c r="Y5" s="103">
        <f>+IF(W5&lt;&gt;0,+(X5/W5)*100,0)</f>
        <v>-70.01101427170717</v>
      </c>
      <c r="Z5" s="119">
        <f>SUM(Z6:Z8)</f>
        <v>9179000</v>
      </c>
    </row>
    <row r="6" spans="1:26" ht="13.5">
      <c r="A6" s="104" t="s">
        <v>74</v>
      </c>
      <c r="B6" s="102"/>
      <c r="C6" s="121">
        <v>218095</v>
      </c>
      <c r="D6" s="122">
        <v>5762000</v>
      </c>
      <c r="E6" s="26">
        <v>5762000</v>
      </c>
      <c r="F6" s="26">
        <v>18953</v>
      </c>
      <c r="G6" s="26">
        <v>35198</v>
      </c>
      <c r="H6" s="26">
        <v>18799</v>
      </c>
      <c r="I6" s="26">
        <v>72950</v>
      </c>
      <c r="J6" s="26">
        <v>2328</v>
      </c>
      <c r="K6" s="26">
        <v>21230</v>
      </c>
      <c r="L6" s="26">
        <v>14542</v>
      </c>
      <c r="M6" s="26">
        <v>38100</v>
      </c>
      <c r="N6" s="26">
        <v>2666</v>
      </c>
      <c r="O6" s="26">
        <v>14790</v>
      </c>
      <c r="P6" s="26">
        <v>399</v>
      </c>
      <c r="Q6" s="26">
        <v>17855</v>
      </c>
      <c r="R6" s="26">
        <v>100376</v>
      </c>
      <c r="S6" s="26">
        <v>15578</v>
      </c>
      <c r="T6" s="26">
        <v>159524</v>
      </c>
      <c r="U6" s="26">
        <v>275478</v>
      </c>
      <c r="V6" s="26">
        <v>404383</v>
      </c>
      <c r="W6" s="26">
        <v>5762000</v>
      </c>
      <c r="X6" s="26">
        <v>-5357617</v>
      </c>
      <c r="Y6" s="106">
        <v>-92.98</v>
      </c>
      <c r="Z6" s="28">
        <v>5762000</v>
      </c>
    </row>
    <row r="7" spans="1:26" ht="13.5">
      <c r="A7" s="104" t="s">
        <v>75</v>
      </c>
      <c r="B7" s="102"/>
      <c r="C7" s="123">
        <v>661261</v>
      </c>
      <c r="D7" s="124">
        <v>2790000</v>
      </c>
      <c r="E7" s="125">
        <v>2790000</v>
      </c>
      <c r="F7" s="125">
        <v>70655</v>
      </c>
      <c r="G7" s="125">
        <v>265695</v>
      </c>
      <c r="H7" s="125">
        <v>71021</v>
      </c>
      <c r="I7" s="125">
        <v>407371</v>
      </c>
      <c r="J7" s="125">
        <v>585510</v>
      </c>
      <c r="K7" s="125">
        <v>57445</v>
      </c>
      <c r="L7" s="125"/>
      <c r="M7" s="125">
        <v>642955</v>
      </c>
      <c r="N7" s="125">
        <v>-514776</v>
      </c>
      <c r="O7" s="125">
        <v>245657</v>
      </c>
      <c r="P7" s="125">
        <v>46999</v>
      </c>
      <c r="Q7" s="125">
        <v>-222120</v>
      </c>
      <c r="R7" s="125">
        <v>4570</v>
      </c>
      <c r="S7" s="125">
        <v>636859</v>
      </c>
      <c r="T7" s="125">
        <v>86641</v>
      </c>
      <c r="U7" s="125">
        <v>728070</v>
      </c>
      <c r="V7" s="125">
        <v>1556276</v>
      </c>
      <c r="W7" s="125">
        <v>2790000</v>
      </c>
      <c r="X7" s="125">
        <v>-1233724</v>
      </c>
      <c r="Y7" s="107">
        <v>-44.22</v>
      </c>
      <c r="Z7" s="200">
        <v>2790000</v>
      </c>
    </row>
    <row r="8" spans="1:26" ht="13.5">
      <c r="A8" s="104" t="s">
        <v>76</v>
      </c>
      <c r="B8" s="102"/>
      <c r="C8" s="121">
        <v>7252228</v>
      </c>
      <c r="D8" s="122">
        <v>627000</v>
      </c>
      <c r="E8" s="26">
        <v>627000</v>
      </c>
      <c r="F8" s="26"/>
      <c r="G8" s="26">
        <v>30430</v>
      </c>
      <c r="H8" s="26">
        <v>289</v>
      </c>
      <c r="I8" s="26">
        <v>30719</v>
      </c>
      <c r="J8" s="26">
        <v>20069</v>
      </c>
      <c r="K8" s="26">
        <v>54023</v>
      </c>
      <c r="L8" s="26">
        <v>56465</v>
      </c>
      <c r="M8" s="26">
        <v>130557</v>
      </c>
      <c r="N8" s="26">
        <v>27710</v>
      </c>
      <c r="O8" s="26"/>
      <c r="P8" s="26">
        <v>48073</v>
      </c>
      <c r="Q8" s="26">
        <v>75783</v>
      </c>
      <c r="R8" s="26">
        <v>13848</v>
      </c>
      <c r="S8" s="26">
        <v>38654</v>
      </c>
      <c r="T8" s="26">
        <v>502469</v>
      </c>
      <c r="U8" s="26">
        <v>554971</v>
      </c>
      <c r="V8" s="26">
        <v>792030</v>
      </c>
      <c r="W8" s="26">
        <v>627000</v>
      </c>
      <c r="X8" s="26">
        <v>165030</v>
      </c>
      <c r="Y8" s="106">
        <v>26.32</v>
      </c>
      <c r="Z8" s="28">
        <v>627000</v>
      </c>
    </row>
    <row r="9" spans="1:26" ht="13.5">
      <c r="A9" s="101" t="s">
        <v>77</v>
      </c>
      <c r="B9" s="102"/>
      <c r="C9" s="119">
        <f aca="true" t="shared" si="1" ref="C9:X9">SUM(C10:C14)</f>
        <v>8474701</v>
      </c>
      <c r="D9" s="120">
        <f t="shared" si="1"/>
        <v>11571300</v>
      </c>
      <c r="E9" s="66">
        <f t="shared" si="1"/>
        <v>11571300</v>
      </c>
      <c r="F9" s="66">
        <f t="shared" si="1"/>
        <v>5945</v>
      </c>
      <c r="G9" s="66">
        <f t="shared" si="1"/>
        <v>153271</v>
      </c>
      <c r="H9" s="66">
        <f t="shared" si="1"/>
        <v>133327</v>
      </c>
      <c r="I9" s="66">
        <f t="shared" si="1"/>
        <v>292543</v>
      </c>
      <c r="J9" s="66">
        <f t="shared" si="1"/>
        <v>263676</v>
      </c>
      <c r="K9" s="66">
        <f t="shared" si="1"/>
        <v>3088632</v>
      </c>
      <c r="L9" s="66">
        <f t="shared" si="1"/>
        <v>1110638</v>
      </c>
      <c r="M9" s="66">
        <f t="shared" si="1"/>
        <v>4462946</v>
      </c>
      <c r="N9" s="66">
        <f t="shared" si="1"/>
        <v>179525</v>
      </c>
      <c r="O9" s="66">
        <f t="shared" si="1"/>
        <v>1229159</v>
      </c>
      <c r="P9" s="66">
        <f t="shared" si="1"/>
        <v>5076376</v>
      </c>
      <c r="Q9" s="66">
        <f t="shared" si="1"/>
        <v>6485060</v>
      </c>
      <c r="R9" s="66">
        <f t="shared" si="1"/>
        <v>75875</v>
      </c>
      <c r="S9" s="66">
        <f t="shared" si="1"/>
        <v>121338</v>
      </c>
      <c r="T9" s="66">
        <f t="shared" si="1"/>
        <v>-2026348</v>
      </c>
      <c r="U9" s="66">
        <f t="shared" si="1"/>
        <v>-1829135</v>
      </c>
      <c r="V9" s="66">
        <f t="shared" si="1"/>
        <v>9411414</v>
      </c>
      <c r="W9" s="66">
        <f t="shared" si="1"/>
        <v>11571300</v>
      </c>
      <c r="X9" s="66">
        <f t="shared" si="1"/>
        <v>-2159886</v>
      </c>
      <c r="Y9" s="103">
        <f>+IF(W9&lt;&gt;0,+(X9/W9)*100,0)</f>
        <v>-18.66588888024682</v>
      </c>
      <c r="Z9" s="68">
        <f>SUM(Z10:Z14)</f>
        <v>11571300</v>
      </c>
    </row>
    <row r="10" spans="1:26" ht="13.5">
      <c r="A10" s="104" t="s">
        <v>78</v>
      </c>
      <c r="B10" s="102"/>
      <c r="C10" s="121">
        <v>197372</v>
      </c>
      <c r="D10" s="122">
        <v>286300</v>
      </c>
      <c r="E10" s="26">
        <v>286300</v>
      </c>
      <c r="F10" s="26"/>
      <c r="G10" s="26">
        <v>8486</v>
      </c>
      <c r="H10" s="26">
        <v>15000</v>
      </c>
      <c r="I10" s="26">
        <v>23486</v>
      </c>
      <c r="J10" s="26">
        <v>97341</v>
      </c>
      <c r="K10" s="26">
        <v>60428</v>
      </c>
      <c r="L10" s="26">
        <v>18010</v>
      </c>
      <c r="M10" s="26">
        <v>175779</v>
      </c>
      <c r="N10" s="26">
        <v>63225</v>
      </c>
      <c r="O10" s="26">
        <v>11442</v>
      </c>
      <c r="P10" s="26">
        <v>31723</v>
      </c>
      <c r="Q10" s="26">
        <v>106390</v>
      </c>
      <c r="R10" s="26">
        <v>3789</v>
      </c>
      <c r="S10" s="26">
        <v>3263</v>
      </c>
      <c r="T10" s="26">
        <v>20779</v>
      </c>
      <c r="U10" s="26">
        <v>27831</v>
      </c>
      <c r="V10" s="26">
        <v>333486</v>
      </c>
      <c r="W10" s="26">
        <v>286300</v>
      </c>
      <c r="X10" s="26">
        <v>47186</v>
      </c>
      <c r="Y10" s="106">
        <v>16.48</v>
      </c>
      <c r="Z10" s="28">
        <v>286300</v>
      </c>
    </row>
    <row r="11" spans="1:26" ht="13.5">
      <c r="A11" s="104" t="s">
        <v>79</v>
      </c>
      <c r="B11" s="102"/>
      <c r="C11" s="121">
        <v>710514</v>
      </c>
      <c r="D11" s="122">
        <v>2660000</v>
      </c>
      <c r="E11" s="26">
        <v>2660000</v>
      </c>
      <c r="F11" s="26">
        <v>5945</v>
      </c>
      <c r="G11" s="26">
        <v>5271</v>
      </c>
      <c r="H11" s="26">
        <v>556</v>
      </c>
      <c r="I11" s="26">
        <v>11772</v>
      </c>
      <c r="J11" s="26">
        <v>15041</v>
      </c>
      <c r="K11" s="26">
        <v>135266</v>
      </c>
      <c r="L11" s="26">
        <v>25313</v>
      </c>
      <c r="M11" s="26">
        <v>175620</v>
      </c>
      <c r="N11" s="26">
        <v>37500</v>
      </c>
      <c r="O11" s="26">
        <v>151427</v>
      </c>
      <c r="P11" s="26">
        <v>46690</v>
      </c>
      <c r="Q11" s="26">
        <v>235617</v>
      </c>
      <c r="R11" s="26">
        <v>71443</v>
      </c>
      <c r="S11" s="26">
        <v>12335</v>
      </c>
      <c r="T11" s="26">
        <v>140691</v>
      </c>
      <c r="U11" s="26">
        <v>224469</v>
      </c>
      <c r="V11" s="26">
        <v>647478</v>
      </c>
      <c r="W11" s="26">
        <v>2660000</v>
      </c>
      <c r="X11" s="26">
        <v>-2012522</v>
      </c>
      <c r="Y11" s="106">
        <v>-75.66</v>
      </c>
      <c r="Z11" s="28">
        <v>2660000</v>
      </c>
    </row>
    <row r="12" spans="1:26" ht="13.5">
      <c r="A12" s="104" t="s">
        <v>80</v>
      </c>
      <c r="B12" s="102"/>
      <c r="C12" s="121">
        <v>529158</v>
      </c>
      <c r="D12" s="122">
        <v>400000</v>
      </c>
      <c r="E12" s="26">
        <v>400000</v>
      </c>
      <c r="F12" s="26"/>
      <c r="G12" s="26">
        <v>136263</v>
      </c>
      <c r="H12" s="26">
        <v>8356</v>
      </c>
      <c r="I12" s="26">
        <v>144619</v>
      </c>
      <c r="J12" s="26">
        <v>16898</v>
      </c>
      <c r="K12" s="26">
        <v>98030</v>
      </c>
      <c r="L12" s="26">
        <v>4446</v>
      </c>
      <c r="M12" s="26">
        <v>119374</v>
      </c>
      <c r="N12" s="26"/>
      <c r="O12" s="26">
        <v>3421</v>
      </c>
      <c r="P12" s="26"/>
      <c r="Q12" s="26">
        <v>3421</v>
      </c>
      <c r="R12" s="26"/>
      <c r="S12" s="26">
        <v>-450</v>
      </c>
      <c r="T12" s="26">
        <v>100502</v>
      </c>
      <c r="U12" s="26">
        <v>100052</v>
      </c>
      <c r="V12" s="26">
        <v>367466</v>
      </c>
      <c r="W12" s="26">
        <v>400000</v>
      </c>
      <c r="X12" s="26">
        <v>-32534</v>
      </c>
      <c r="Y12" s="106">
        <v>-8.13</v>
      </c>
      <c r="Z12" s="28">
        <v>400000</v>
      </c>
    </row>
    <row r="13" spans="1:26" ht="13.5">
      <c r="A13" s="104" t="s">
        <v>81</v>
      </c>
      <c r="B13" s="102"/>
      <c r="C13" s="121">
        <v>7037657</v>
      </c>
      <c r="D13" s="122">
        <v>8225000</v>
      </c>
      <c r="E13" s="26">
        <v>8225000</v>
      </c>
      <c r="F13" s="26"/>
      <c r="G13" s="26">
        <v>3251</v>
      </c>
      <c r="H13" s="26">
        <v>109415</v>
      </c>
      <c r="I13" s="26">
        <v>112666</v>
      </c>
      <c r="J13" s="26">
        <v>134396</v>
      </c>
      <c r="K13" s="26">
        <v>2794908</v>
      </c>
      <c r="L13" s="26">
        <v>1062869</v>
      </c>
      <c r="M13" s="26">
        <v>3992173</v>
      </c>
      <c r="N13" s="26">
        <v>78800</v>
      </c>
      <c r="O13" s="26">
        <v>1062869</v>
      </c>
      <c r="P13" s="26">
        <v>4997963</v>
      </c>
      <c r="Q13" s="26">
        <v>6139632</v>
      </c>
      <c r="R13" s="26">
        <v>643</v>
      </c>
      <c r="S13" s="26">
        <v>106190</v>
      </c>
      <c r="T13" s="26">
        <v>-2288320</v>
      </c>
      <c r="U13" s="26">
        <v>-2181487</v>
      </c>
      <c r="V13" s="26">
        <v>8062984</v>
      </c>
      <c r="W13" s="26">
        <v>8225000</v>
      </c>
      <c r="X13" s="26">
        <v>-162016</v>
      </c>
      <c r="Y13" s="106">
        <v>-1.97</v>
      </c>
      <c r="Z13" s="28">
        <v>8225000</v>
      </c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/>
      <c r="Z14" s="200"/>
    </row>
    <row r="15" spans="1:26" ht="13.5">
      <c r="A15" s="101" t="s">
        <v>83</v>
      </c>
      <c r="B15" s="108"/>
      <c r="C15" s="119">
        <f aca="true" t="shared" si="2" ref="C15:X15">SUM(C16:C18)</f>
        <v>5840159</v>
      </c>
      <c r="D15" s="120">
        <f t="shared" si="2"/>
        <v>7136000</v>
      </c>
      <c r="E15" s="66">
        <f t="shared" si="2"/>
        <v>7136000</v>
      </c>
      <c r="F15" s="66">
        <f t="shared" si="2"/>
        <v>696574</v>
      </c>
      <c r="G15" s="66">
        <f t="shared" si="2"/>
        <v>898763</v>
      </c>
      <c r="H15" s="66">
        <f t="shared" si="2"/>
        <v>436403</v>
      </c>
      <c r="I15" s="66">
        <f t="shared" si="2"/>
        <v>2031740</v>
      </c>
      <c r="J15" s="66">
        <f t="shared" si="2"/>
        <v>1038346</v>
      </c>
      <c r="K15" s="66">
        <f t="shared" si="2"/>
        <v>407348</v>
      </c>
      <c r="L15" s="66">
        <f t="shared" si="2"/>
        <v>599247</v>
      </c>
      <c r="M15" s="66">
        <f t="shared" si="2"/>
        <v>2044941</v>
      </c>
      <c r="N15" s="66">
        <f t="shared" si="2"/>
        <v>-335329</v>
      </c>
      <c r="O15" s="66">
        <f t="shared" si="2"/>
        <v>291793</v>
      </c>
      <c r="P15" s="66">
        <f t="shared" si="2"/>
        <v>261469</v>
      </c>
      <c r="Q15" s="66">
        <f t="shared" si="2"/>
        <v>217933</v>
      </c>
      <c r="R15" s="66">
        <f t="shared" si="2"/>
        <v>176612</v>
      </c>
      <c r="S15" s="66">
        <f t="shared" si="2"/>
        <v>235485</v>
      </c>
      <c r="T15" s="66">
        <f t="shared" si="2"/>
        <v>73584</v>
      </c>
      <c r="U15" s="66">
        <f t="shared" si="2"/>
        <v>485681</v>
      </c>
      <c r="V15" s="66">
        <f t="shared" si="2"/>
        <v>4780295</v>
      </c>
      <c r="W15" s="66">
        <f t="shared" si="2"/>
        <v>7136000</v>
      </c>
      <c r="X15" s="66">
        <f t="shared" si="2"/>
        <v>-2355705</v>
      </c>
      <c r="Y15" s="103">
        <f>+IF(W15&lt;&gt;0,+(X15/W15)*100,0)</f>
        <v>-33.01156109865471</v>
      </c>
      <c r="Z15" s="68">
        <f>SUM(Z16:Z18)</f>
        <v>7136000</v>
      </c>
    </row>
    <row r="16" spans="1:26" ht="13.5">
      <c r="A16" s="104" t="s">
        <v>84</v>
      </c>
      <c r="B16" s="102"/>
      <c r="C16" s="121">
        <v>43345</v>
      </c>
      <c r="D16" s="122">
        <v>974000</v>
      </c>
      <c r="E16" s="26">
        <v>974000</v>
      </c>
      <c r="F16" s="26"/>
      <c r="G16" s="26"/>
      <c r="H16" s="26"/>
      <c r="I16" s="26"/>
      <c r="J16" s="26"/>
      <c r="K16" s="26">
        <v>35000</v>
      </c>
      <c r="L16" s="26">
        <v>538338</v>
      </c>
      <c r="M16" s="26">
        <v>573338</v>
      </c>
      <c r="N16" s="26">
        <v>-572329</v>
      </c>
      <c r="O16" s="26">
        <v>7489</v>
      </c>
      <c r="P16" s="26">
        <v>11256</v>
      </c>
      <c r="Q16" s="26">
        <v>-553584</v>
      </c>
      <c r="R16" s="26"/>
      <c r="S16" s="26"/>
      <c r="T16" s="26">
        <v>43112</v>
      </c>
      <c r="U16" s="26">
        <v>43112</v>
      </c>
      <c r="V16" s="26">
        <v>62866</v>
      </c>
      <c r="W16" s="26">
        <v>974000</v>
      </c>
      <c r="X16" s="26">
        <v>-911134</v>
      </c>
      <c r="Y16" s="106">
        <v>-93.55</v>
      </c>
      <c r="Z16" s="28">
        <v>974000</v>
      </c>
    </row>
    <row r="17" spans="1:26" ht="13.5">
      <c r="A17" s="104" t="s">
        <v>85</v>
      </c>
      <c r="B17" s="102"/>
      <c r="C17" s="121">
        <v>5796814</v>
      </c>
      <c r="D17" s="122">
        <v>6162000</v>
      </c>
      <c r="E17" s="26">
        <v>6162000</v>
      </c>
      <c r="F17" s="26">
        <v>696574</v>
      </c>
      <c r="G17" s="26">
        <v>898763</v>
      </c>
      <c r="H17" s="26">
        <v>436403</v>
      </c>
      <c r="I17" s="26">
        <v>2031740</v>
      </c>
      <c r="J17" s="26">
        <v>1038346</v>
      </c>
      <c r="K17" s="26">
        <v>372348</v>
      </c>
      <c r="L17" s="26">
        <v>60909</v>
      </c>
      <c r="M17" s="26">
        <v>1471603</v>
      </c>
      <c r="N17" s="26">
        <v>237000</v>
      </c>
      <c r="O17" s="26">
        <v>284304</v>
      </c>
      <c r="P17" s="26">
        <v>250213</v>
      </c>
      <c r="Q17" s="26">
        <v>771517</v>
      </c>
      <c r="R17" s="26">
        <v>176612</v>
      </c>
      <c r="S17" s="26">
        <v>235485</v>
      </c>
      <c r="T17" s="26">
        <v>30472</v>
      </c>
      <c r="U17" s="26">
        <v>442569</v>
      </c>
      <c r="V17" s="26">
        <v>4717429</v>
      </c>
      <c r="W17" s="26">
        <v>6162000</v>
      </c>
      <c r="X17" s="26">
        <v>-1444571</v>
      </c>
      <c r="Y17" s="106">
        <v>-23.44</v>
      </c>
      <c r="Z17" s="28">
        <v>6162000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101" t="s">
        <v>87</v>
      </c>
      <c r="B19" s="108"/>
      <c r="C19" s="119">
        <f aca="true" t="shared" si="3" ref="C19:X19">SUM(C20:C23)</f>
        <v>24162952</v>
      </c>
      <c r="D19" s="120">
        <f t="shared" si="3"/>
        <v>29824730</v>
      </c>
      <c r="E19" s="66">
        <f t="shared" si="3"/>
        <v>29824730</v>
      </c>
      <c r="F19" s="66">
        <f t="shared" si="3"/>
        <v>1862198</v>
      </c>
      <c r="G19" s="66">
        <f t="shared" si="3"/>
        <v>2444100</v>
      </c>
      <c r="H19" s="66">
        <f t="shared" si="3"/>
        <v>1222696</v>
      </c>
      <c r="I19" s="66">
        <f t="shared" si="3"/>
        <v>5528994</v>
      </c>
      <c r="J19" s="66">
        <f t="shared" si="3"/>
        <v>2367326</v>
      </c>
      <c r="K19" s="66">
        <f t="shared" si="3"/>
        <v>2522380</v>
      </c>
      <c r="L19" s="66">
        <f t="shared" si="3"/>
        <v>1531579</v>
      </c>
      <c r="M19" s="66">
        <f t="shared" si="3"/>
        <v>6421285</v>
      </c>
      <c r="N19" s="66">
        <f t="shared" si="3"/>
        <v>805185</v>
      </c>
      <c r="O19" s="66">
        <f t="shared" si="3"/>
        <v>960593</v>
      </c>
      <c r="P19" s="66">
        <f t="shared" si="3"/>
        <v>2304514</v>
      </c>
      <c r="Q19" s="66">
        <f t="shared" si="3"/>
        <v>4070292</v>
      </c>
      <c r="R19" s="66">
        <f t="shared" si="3"/>
        <v>1617135</v>
      </c>
      <c r="S19" s="66">
        <f t="shared" si="3"/>
        <v>1708289</v>
      </c>
      <c r="T19" s="66">
        <f t="shared" si="3"/>
        <v>1811924</v>
      </c>
      <c r="U19" s="66">
        <f t="shared" si="3"/>
        <v>5137348</v>
      </c>
      <c r="V19" s="66">
        <f t="shared" si="3"/>
        <v>21157919</v>
      </c>
      <c r="W19" s="66">
        <f t="shared" si="3"/>
        <v>29824730</v>
      </c>
      <c r="X19" s="66">
        <f t="shared" si="3"/>
        <v>-8666811</v>
      </c>
      <c r="Y19" s="103">
        <f>+IF(W19&lt;&gt;0,+(X19/W19)*100,0)</f>
        <v>-29.05914320096108</v>
      </c>
      <c r="Z19" s="68">
        <f>SUM(Z20:Z23)</f>
        <v>29824730</v>
      </c>
    </row>
    <row r="20" spans="1:26" ht="13.5">
      <c r="A20" s="104" t="s">
        <v>88</v>
      </c>
      <c r="B20" s="102"/>
      <c r="C20" s="121">
        <v>5713527</v>
      </c>
      <c r="D20" s="122">
        <v>4200000</v>
      </c>
      <c r="E20" s="26">
        <v>4200000</v>
      </c>
      <c r="F20" s="26"/>
      <c r="G20" s="26">
        <v>152199</v>
      </c>
      <c r="H20" s="26">
        <v>6873</v>
      </c>
      <c r="I20" s="26">
        <v>159072</v>
      </c>
      <c r="J20" s="26">
        <v>77505</v>
      </c>
      <c r="K20" s="26">
        <v>111501</v>
      </c>
      <c r="L20" s="26">
        <v>235907</v>
      </c>
      <c r="M20" s="26">
        <v>424913</v>
      </c>
      <c r="N20" s="26"/>
      <c r="O20" s="26">
        <v>-1103</v>
      </c>
      <c r="P20" s="26"/>
      <c r="Q20" s="26">
        <v>-1103</v>
      </c>
      <c r="R20" s="26">
        <v>832520</v>
      </c>
      <c r="S20" s="26">
        <v>305091</v>
      </c>
      <c r="T20" s="26">
        <v>93120</v>
      </c>
      <c r="U20" s="26">
        <v>1230731</v>
      </c>
      <c r="V20" s="26">
        <v>1813613</v>
      </c>
      <c r="W20" s="26">
        <v>4200000</v>
      </c>
      <c r="X20" s="26">
        <v>-2386387</v>
      </c>
      <c r="Y20" s="106">
        <v>-56.82</v>
      </c>
      <c r="Z20" s="28">
        <v>4200000</v>
      </c>
    </row>
    <row r="21" spans="1:26" ht="13.5">
      <c r="A21" s="104" t="s">
        <v>89</v>
      </c>
      <c r="B21" s="102"/>
      <c r="C21" s="121">
        <v>741120</v>
      </c>
      <c r="D21" s="122">
        <v>6175000</v>
      </c>
      <c r="E21" s="26">
        <v>6175000</v>
      </c>
      <c r="F21" s="26">
        <v>18275</v>
      </c>
      <c r="G21" s="26">
        <v>190183</v>
      </c>
      <c r="H21" s="26">
        <v>18815</v>
      </c>
      <c r="I21" s="26">
        <v>227273</v>
      </c>
      <c r="J21" s="26"/>
      <c r="K21" s="26">
        <v>842210</v>
      </c>
      <c r="L21" s="26">
        <v>382753</v>
      </c>
      <c r="M21" s="26">
        <v>1224963</v>
      </c>
      <c r="N21" s="26">
        <v>367948</v>
      </c>
      <c r="O21" s="26"/>
      <c r="P21" s="26">
        <v>1069961</v>
      </c>
      <c r="Q21" s="26">
        <v>1437909</v>
      </c>
      <c r="R21" s="26">
        <v>228475</v>
      </c>
      <c r="S21" s="26">
        <v>1019101</v>
      </c>
      <c r="T21" s="26">
        <v>510510</v>
      </c>
      <c r="U21" s="26">
        <v>1758086</v>
      </c>
      <c r="V21" s="26">
        <v>4648231</v>
      </c>
      <c r="W21" s="26">
        <v>6175000</v>
      </c>
      <c r="X21" s="26">
        <v>-1526769</v>
      </c>
      <c r="Y21" s="106">
        <v>-24.73</v>
      </c>
      <c r="Z21" s="28">
        <v>6175000</v>
      </c>
    </row>
    <row r="22" spans="1:26" ht="13.5">
      <c r="A22" s="104" t="s">
        <v>90</v>
      </c>
      <c r="B22" s="102"/>
      <c r="C22" s="123">
        <v>17708305</v>
      </c>
      <c r="D22" s="124">
        <v>19449730</v>
      </c>
      <c r="E22" s="125">
        <v>19449730</v>
      </c>
      <c r="F22" s="125">
        <v>1843923</v>
      </c>
      <c r="G22" s="125">
        <v>2101718</v>
      </c>
      <c r="H22" s="125">
        <v>1197008</v>
      </c>
      <c r="I22" s="125">
        <v>5142649</v>
      </c>
      <c r="J22" s="125">
        <v>2289821</v>
      </c>
      <c r="K22" s="125">
        <v>1568669</v>
      </c>
      <c r="L22" s="125">
        <v>912919</v>
      </c>
      <c r="M22" s="125">
        <v>4771409</v>
      </c>
      <c r="N22" s="125">
        <v>437237</v>
      </c>
      <c r="O22" s="125">
        <v>961696</v>
      </c>
      <c r="P22" s="125">
        <v>1234553</v>
      </c>
      <c r="Q22" s="125">
        <v>2633486</v>
      </c>
      <c r="R22" s="125">
        <v>556140</v>
      </c>
      <c r="S22" s="125">
        <v>384097</v>
      </c>
      <c r="T22" s="125">
        <v>1208294</v>
      </c>
      <c r="U22" s="125">
        <v>2148531</v>
      </c>
      <c r="V22" s="125">
        <v>14696075</v>
      </c>
      <c r="W22" s="125">
        <v>19449730</v>
      </c>
      <c r="X22" s="125">
        <v>-4753655</v>
      </c>
      <c r="Y22" s="107">
        <v>-24.44</v>
      </c>
      <c r="Z22" s="200">
        <v>19449730</v>
      </c>
    </row>
    <row r="23" spans="1:26" ht="13.5">
      <c r="A23" s="104" t="s">
        <v>91</v>
      </c>
      <c r="B23" s="102"/>
      <c r="C23" s="121"/>
      <c r="D23" s="12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101" t="s">
        <v>92</v>
      </c>
      <c r="B24" s="108"/>
      <c r="C24" s="119">
        <v>39216</v>
      </c>
      <c r="D24" s="120">
        <v>61000</v>
      </c>
      <c r="E24" s="66">
        <v>61000</v>
      </c>
      <c r="F24" s="66"/>
      <c r="G24" s="66"/>
      <c r="H24" s="66"/>
      <c r="I24" s="66"/>
      <c r="J24" s="66">
        <v>2683</v>
      </c>
      <c r="K24" s="66"/>
      <c r="L24" s="66">
        <v>7895</v>
      </c>
      <c r="M24" s="66">
        <v>10578</v>
      </c>
      <c r="N24" s="66"/>
      <c r="O24" s="66"/>
      <c r="P24" s="66">
        <v>26375</v>
      </c>
      <c r="Q24" s="66">
        <v>26375</v>
      </c>
      <c r="R24" s="66">
        <v>9620</v>
      </c>
      <c r="S24" s="66">
        <v>270</v>
      </c>
      <c r="T24" s="66"/>
      <c r="U24" s="66">
        <v>9890</v>
      </c>
      <c r="V24" s="66">
        <v>46843</v>
      </c>
      <c r="W24" s="66">
        <v>61000</v>
      </c>
      <c r="X24" s="66">
        <v>-14157</v>
      </c>
      <c r="Y24" s="103">
        <v>-23.21</v>
      </c>
      <c r="Z24" s="68">
        <v>61000</v>
      </c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46648612</v>
      </c>
      <c r="D25" s="206">
        <f t="shared" si="4"/>
        <v>57772030</v>
      </c>
      <c r="E25" s="195">
        <f t="shared" si="4"/>
        <v>57772030</v>
      </c>
      <c r="F25" s="195">
        <f t="shared" si="4"/>
        <v>2654325</v>
      </c>
      <c r="G25" s="195">
        <f t="shared" si="4"/>
        <v>3827457</v>
      </c>
      <c r="H25" s="195">
        <f t="shared" si="4"/>
        <v>1882535</v>
      </c>
      <c r="I25" s="195">
        <f t="shared" si="4"/>
        <v>8364317</v>
      </c>
      <c r="J25" s="195">
        <f t="shared" si="4"/>
        <v>4279938</v>
      </c>
      <c r="K25" s="195">
        <f t="shared" si="4"/>
        <v>6151058</v>
      </c>
      <c r="L25" s="195">
        <f t="shared" si="4"/>
        <v>3320366</v>
      </c>
      <c r="M25" s="195">
        <f t="shared" si="4"/>
        <v>13751362</v>
      </c>
      <c r="N25" s="195">
        <f t="shared" si="4"/>
        <v>164981</v>
      </c>
      <c r="O25" s="195">
        <f t="shared" si="4"/>
        <v>2741992</v>
      </c>
      <c r="P25" s="195">
        <f t="shared" si="4"/>
        <v>7764205</v>
      </c>
      <c r="Q25" s="195">
        <f t="shared" si="4"/>
        <v>10671178</v>
      </c>
      <c r="R25" s="195">
        <f t="shared" si="4"/>
        <v>1998036</v>
      </c>
      <c r="S25" s="195">
        <f t="shared" si="4"/>
        <v>2756473</v>
      </c>
      <c r="T25" s="195">
        <f t="shared" si="4"/>
        <v>607794</v>
      </c>
      <c r="U25" s="195">
        <f t="shared" si="4"/>
        <v>5362303</v>
      </c>
      <c r="V25" s="195">
        <f t="shared" si="4"/>
        <v>38149160</v>
      </c>
      <c r="W25" s="195">
        <f t="shared" si="4"/>
        <v>57772030</v>
      </c>
      <c r="X25" s="195">
        <f t="shared" si="4"/>
        <v>-19622870</v>
      </c>
      <c r="Y25" s="207">
        <f>+IF(W25&lt;&gt;0,+(X25/W25)*100,0)</f>
        <v>-33.96603858303058</v>
      </c>
      <c r="Z25" s="208">
        <f>+Z5+Z9+Z15+Z19+Z24</f>
        <v>57772030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>
        <v>18978792</v>
      </c>
      <c r="D28" s="122">
        <v>18099310</v>
      </c>
      <c r="E28" s="26">
        <v>18099310</v>
      </c>
      <c r="F28" s="26">
        <v>2450182</v>
      </c>
      <c r="G28" s="26">
        <v>2460437</v>
      </c>
      <c r="H28" s="26"/>
      <c r="I28" s="26">
        <v>4910619</v>
      </c>
      <c r="J28" s="26">
        <v>4282414</v>
      </c>
      <c r="K28" s="26">
        <v>496708</v>
      </c>
      <c r="L28" s="26">
        <v>2851621</v>
      </c>
      <c r="M28" s="26">
        <v>7630743</v>
      </c>
      <c r="N28" s="26">
        <v>346046</v>
      </c>
      <c r="O28" s="26">
        <v>798569</v>
      </c>
      <c r="P28" s="26">
        <v>993663</v>
      </c>
      <c r="Q28" s="26">
        <v>2138278</v>
      </c>
      <c r="R28" s="26">
        <v>1393205</v>
      </c>
      <c r="S28" s="26">
        <v>468726</v>
      </c>
      <c r="T28" s="26">
        <v>1049073</v>
      </c>
      <c r="U28" s="26">
        <v>2911004</v>
      </c>
      <c r="V28" s="26">
        <v>17590644</v>
      </c>
      <c r="W28" s="26">
        <v>18099310</v>
      </c>
      <c r="X28" s="26">
        <v>-508666</v>
      </c>
      <c r="Y28" s="106">
        <v>-2.81</v>
      </c>
      <c r="Z28" s="121">
        <v>18099310</v>
      </c>
    </row>
    <row r="29" spans="1:26" ht="13.5">
      <c r="A29" s="210" t="s">
        <v>137</v>
      </c>
      <c r="B29" s="102"/>
      <c r="C29" s="121">
        <v>7148358</v>
      </c>
      <c r="D29" s="122">
        <v>15466000</v>
      </c>
      <c r="E29" s="26">
        <v>15466000</v>
      </c>
      <c r="F29" s="26"/>
      <c r="G29" s="26"/>
      <c r="H29" s="26"/>
      <c r="I29" s="26"/>
      <c r="J29" s="26">
        <v>236766</v>
      </c>
      <c r="K29" s="26">
        <v>2794908</v>
      </c>
      <c r="L29" s="26">
        <v>1062869</v>
      </c>
      <c r="M29" s="26">
        <v>4094543</v>
      </c>
      <c r="N29" s="26">
        <v>108800</v>
      </c>
      <c r="O29" s="26">
        <v>1200331</v>
      </c>
      <c r="P29" s="26">
        <v>5043963</v>
      </c>
      <c r="Q29" s="26">
        <v>6353094</v>
      </c>
      <c r="R29" s="26">
        <v>65365</v>
      </c>
      <c r="S29" s="26">
        <v>307791</v>
      </c>
      <c r="T29" s="26">
        <v>-2680681</v>
      </c>
      <c r="U29" s="26">
        <v>-2307525</v>
      </c>
      <c r="V29" s="26">
        <v>8140112</v>
      </c>
      <c r="W29" s="26">
        <v>15466000</v>
      </c>
      <c r="X29" s="26">
        <v>-7325888</v>
      </c>
      <c r="Y29" s="106">
        <v>-47.37</v>
      </c>
      <c r="Z29" s="28">
        <v>15466000</v>
      </c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26127150</v>
      </c>
      <c r="D32" s="187">
        <f t="shared" si="5"/>
        <v>33565310</v>
      </c>
      <c r="E32" s="43">
        <f t="shared" si="5"/>
        <v>33565310</v>
      </c>
      <c r="F32" s="43">
        <f t="shared" si="5"/>
        <v>2450182</v>
      </c>
      <c r="G32" s="43">
        <f t="shared" si="5"/>
        <v>2460437</v>
      </c>
      <c r="H32" s="43">
        <f t="shared" si="5"/>
        <v>0</v>
      </c>
      <c r="I32" s="43">
        <f t="shared" si="5"/>
        <v>4910619</v>
      </c>
      <c r="J32" s="43">
        <f t="shared" si="5"/>
        <v>4519180</v>
      </c>
      <c r="K32" s="43">
        <f t="shared" si="5"/>
        <v>3291616</v>
      </c>
      <c r="L32" s="43">
        <f t="shared" si="5"/>
        <v>3914490</v>
      </c>
      <c r="M32" s="43">
        <f t="shared" si="5"/>
        <v>11725286</v>
      </c>
      <c r="N32" s="43">
        <f t="shared" si="5"/>
        <v>454846</v>
      </c>
      <c r="O32" s="43">
        <f t="shared" si="5"/>
        <v>1998900</v>
      </c>
      <c r="P32" s="43">
        <f t="shared" si="5"/>
        <v>6037626</v>
      </c>
      <c r="Q32" s="43">
        <f t="shared" si="5"/>
        <v>8491372</v>
      </c>
      <c r="R32" s="43">
        <f t="shared" si="5"/>
        <v>1458570</v>
      </c>
      <c r="S32" s="43">
        <f t="shared" si="5"/>
        <v>776517</v>
      </c>
      <c r="T32" s="43">
        <f t="shared" si="5"/>
        <v>-1631608</v>
      </c>
      <c r="U32" s="43">
        <f t="shared" si="5"/>
        <v>603479</v>
      </c>
      <c r="V32" s="43">
        <f t="shared" si="5"/>
        <v>25730756</v>
      </c>
      <c r="W32" s="43">
        <f t="shared" si="5"/>
        <v>33565310</v>
      </c>
      <c r="X32" s="43">
        <f t="shared" si="5"/>
        <v>-7834554</v>
      </c>
      <c r="Y32" s="188">
        <f>+IF(W32&lt;&gt;0,+(X32/W32)*100,0)</f>
        <v>-23.341223423826563</v>
      </c>
      <c r="Z32" s="45">
        <f>SUM(Z28:Z31)</f>
        <v>33565310</v>
      </c>
    </row>
    <row r="33" spans="1:26" ht="13.5">
      <c r="A33" s="213" t="s">
        <v>50</v>
      </c>
      <c r="B33" s="102" t="s">
        <v>140</v>
      </c>
      <c r="C33" s="121">
        <v>762356</v>
      </c>
      <c r="D33" s="122">
        <v>5225000</v>
      </c>
      <c r="E33" s="26">
        <v>5225000</v>
      </c>
      <c r="F33" s="26"/>
      <c r="G33" s="26">
        <v>156782</v>
      </c>
      <c r="H33" s="26"/>
      <c r="I33" s="26">
        <v>156782</v>
      </c>
      <c r="J33" s="26">
        <v>18815</v>
      </c>
      <c r="K33" s="26">
        <v>35000</v>
      </c>
      <c r="L33" s="26">
        <v>1292021</v>
      </c>
      <c r="M33" s="26">
        <v>1345836</v>
      </c>
      <c r="N33" s="26">
        <v>367948</v>
      </c>
      <c r="O33" s="26">
        <v>1380</v>
      </c>
      <c r="P33" s="26">
        <v>462912</v>
      </c>
      <c r="Q33" s="26">
        <v>832240</v>
      </c>
      <c r="R33" s="26">
        <v>228475</v>
      </c>
      <c r="S33" s="26">
        <v>1507892</v>
      </c>
      <c r="T33" s="26">
        <v>174194</v>
      </c>
      <c r="U33" s="26">
        <v>1910561</v>
      </c>
      <c r="V33" s="26">
        <v>4245419</v>
      </c>
      <c r="W33" s="26">
        <v>5225000</v>
      </c>
      <c r="X33" s="26">
        <v>-979581</v>
      </c>
      <c r="Y33" s="106">
        <v>-18.75</v>
      </c>
      <c r="Z33" s="28">
        <v>5225000</v>
      </c>
    </row>
    <row r="34" spans="1:26" ht="13.5">
      <c r="A34" s="213" t="s">
        <v>51</v>
      </c>
      <c r="B34" s="102" t="s">
        <v>125</v>
      </c>
      <c r="C34" s="121">
        <v>11738999</v>
      </c>
      <c r="D34" s="122">
        <v>8403420</v>
      </c>
      <c r="E34" s="26">
        <v>8403420</v>
      </c>
      <c r="F34" s="26">
        <v>1583</v>
      </c>
      <c r="G34" s="26">
        <v>156808</v>
      </c>
      <c r="H34" s="26"/>
      <c r="I34" s="26">
        <v>158391</v>
      </c>
      <c r="J34" s="26">
        <v>15041</v>
      </c>
      <c r="K34" s="26">
        <v>22108</v>
      </c>
      <c r="L34" s="26">
        <v>256704</v>
      </c>
      <c r="M34" s="26">
        <v>293853</v>
      </c>
      <c r="N34" s="26">
        <v>234950</v>
      </c>
      <c r="O34" s="26">
        <v>513870</v>
      </c>
      <c r="P34" s="26">
        <v>381494</v>
      </c>
      <c r="Q34" s="26">
        <v>1130314</v>
      </c>
      <c r="R34" s="26">
        <v>143193</v>
      </c>
      <c r="S34" s="26">
        <v>67123</v>
      </c>
      <c r="T34" s="26">
        <v>836503</v>
      </c>
      <c r="U34" s="26">
        <v>1046819</v>
      </c>
      <c r="V34" s="26">
        <v>2629377</v>
      </c>
      <c r="W34" s="26">
        <v>8403420</v>
      </c>
      <c r="X34" s="26">
        <v>-5774043</v>
      </c>
      <c r="Y34" s="106">
        <v>-68.71</v>
      </c>
      <c r="Z34" s="28">
        <v>8403420</v>
      </c>
    </row>
    <row r="35" spans="1:26" ht="13.5">
      <c r="A35" s="213" t="s">
        <v>52</v>
      </c>
      <c r="B35" s="102"/>
      <c r="C35" s="121">
        <v>8020106</v>
      </c>
      <c r="D35" s="122">
        <v>10578300</v>
      </c>
      <c r="E35" s="26">
        <v>10578300</v>
      </c>
      <c r="F35" s="26">
        <v>196829</v>
      </c>
      <c r="G35" s="26">
        <v>1059162</v>
      </c>
      <c r="H35" s="26"/>
      <c r="I35" s="26">
        <v>1255991</v>
      </c>
      <c r="J35" s="26">
        <v>1443748</v>
      </c>
      <c r="K35" s="26">
        <v>602843</v>
      </c>
      <c r="L35" s="26">
        <v>221545</v>
      </c>
      <c r="M35" s="26">
        <v>2268136</v>
      </c>
      <c r="N35" s="26">
        <v>-449821</v>
      </c>
      <c r="O35" s="26">
        <v>360128</v>
      </c>
      <c r="P35" s="26">
        <v>301718</v>
      </c>
      <c r="Q35" s="26">
        <v>212025</v>
      </c>
      <c r="R35" s="26">
        <v>174915</v>
      </c>
      <c r="S35" s="26">
        <v>403838</v>
      </c>
      <c r="T35" s="26">
        <v>1228705</v>
      </c>
      <c r="U35" s="26">
        <v>1807458</v>
      </c>
      <c r="V35" s="26">
        <v>5543610</v>
      </c>
      <c r="W35" s="26">
        <v>10578300</v>
      </c>
      <c r="X35" s="26">
        <v>-5034690</v>
      </c>
      <c r="Y35" s="106">
        <v>-47.59</v>
      </c>
      <c r="Z35" s="28">
        <v>10578300</v>
      </c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46648611</v>
      </c>
      <c r="D36" s="194">
        <f t="shared" si="6"/>
        <v>57772030</v>
      </c>
      <c r="E36" s="196">
        <f t="shared" si="6"/>
        <v>57772030</v>
      </c>
      <c r="F36" s="196">
        <f t="shared" si="6"/>
        <v>2648594</v>
      </c>
      <c r="G36" s="196">
        <f t="shared" si="6"/>
        <v>3833189</v>
      </c>
      <c r="H36" s="196">
        <f t="shared" si="6"/>
        <v>0</v>
      </c>
      <c r="I36" s="196">
        <f t="shared" si="6"/>
        <v>6481783</v>
      </c>
      <c r="J36" s="196">
        <f t="shared" si="6"/>
        <v>5996784</v>
      </c>
      <c r="K36" s="196">
        <f t="shared" si="6"/>
        <v>3951567</v>
      </c>
      <c r="L36" s="196">
        <f t="shared" si="6"/>
        <v>5684760</v>
      </c>
      <c r="M36" s="196">
        <f t="shared" si="6"/>
        <v>15633111</v>
      </c>
      <c r="N36" s="196">
        <f t="shared" si="6"/>
        <v>607923</v>
      </c>
      <c r="O36" s="196">
        <f t="shared" si="6"/>
        <v>2874278</v>
      </c>
      <c r="P36" s="196">
        <f t="shared" si="6"/>
        <v>7183750</v>
      </c>
      <c r="Q36" s="196">
        <f t="shared" si="6"/>
        <v>10665951</v>
      </c>
      <c r="R36" s="196">
        <f t="shared" si="6"/>
        <v>2005153</v>
      </c>
      <c r="S36" s="196">
        <f t="shared" si="6"/>
        <v>2755370</v>
      </c>
      <c r="T36" s="196">
        <f t="shared" si="6"/>
        <v>607794</v>
      </c>
      <c r="U36" s="196">
        <f t="shared" si="6"/>
        <v>5368317</v>
      </c>
      <c r="V36" s="196">
        <f t="shared" si="6"/>
        <v>38149162</v>
      </c>
      <c r="W36" s="196">
        <f t="shared" si="6"/>
        <v>57772030</v>
      </c>
      <c r="X36" s="196">
        <f t="shared" si="6"/>
        <v>-19622868</v>
      </c>
      <c r="Y36" s="197">
        <f>+IF(W36&lt;&gt;0,+(X36/W36)*100,0)</f>
        <v>-33.966035121147726</v>
      </c>
      <c r="Z36" s="215">
        <f>SUM(Z32:Z35)</f>
        <v>57772030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>
        <v>5696427</v>
      </c>
      <c r="D6" s="25">
        <v>9222715</v>
      </c>
      <c r="E6" s="26">
        <v>9222715</v>
      </c>
      <c r="F6" s="26">
        <v>8431000</v>
      </c>
      <c r="G6" s="26">
        <v>8602034</v>
      </c>
      <c r="H6" s="26">
        <v>3388517</v>
      </c>
      <c r="I6" s="26">
        <v>20421551</v>
      </c>
      <c r="J6" s="26">
        <v>1885257</v>
      </c>
      <c r="K6" s="26">
        <v>7972630</v>
      </c>
      <c r="L6" s="26">
        <v>6382211</v>
      </c>
      <c r="M6" s="26">
        <v>16240098</v>
      </c>
      <c r="N6" s="26">
        <v>3198712</v>
      </c>
      <c r="O6" s="26">
        <v>2154463</v>
      </c>
      <c r="P6" s="26">
        <v>15687832</v>
      </c>
      <c r="Q6" s="26">
        <v>21041007</v>
      </c>
      <c r="R6" s="26">
        <v>11176323</v>
      </c>
      <c r="S6" s="26">
        <v>6182199</v>
      </c>
      <c r="T6" s="26"/>
      <c r="U6" s="26">
        <v>17358522</v>
      </c>
      <c r="V6" s="26">
        <v>75061178</v>
      </c>
      <c r="W6" s="26">
        <v>9222715</v>
      </c>
      <c r="X6" s="26">
        <v>65838463</v>
      </c>
      <c r="Y6" s="106">
        <v>713.87</v>
      </c>
      <c r="Z6" s="28">
        <v>9222715</v>
      </c>
    </row>
    <row r="7" spans="1:26" ht="13.5">
      <c r="A7" s="225" t="s">
        <v>146</v>
      </c>
      <c r="B7" s="158" t="s">
        <v>71</v>
      </c>
      <c r="C7" s="121"/>
      <c r="D7" s="25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106"/>
      <c r="Z7" s="28"/>
    </row>
    <row r="8" spans="1:26" ht="13.5">
      <c r="A8" s="225" t="s">
        <v>147</v>
      </c>
      <c r="B8" s="158" t="s">
        <v>71</v>
      </c>
      <c r="C8" s="121">
        <v>21896403</v>
      </c>
      <c r="D8" s="25">
        <v>20926308</v>
      </c>
      <c r="E8" s="26">
        <v>20926308</v>
      </c>
      <c r="F8" s="26">
        <v>30591279</v>
      </c>
      <c r="G8" s="26">
        <v>26913082</v>
      </c>
      <c r="H8" s="26">
        <v>30162411</v>
      </c>
      <c r="I8" s="26">
        <v>87666772</v>
      </c>
      <c r="J8" s="26">
        <v>30822066</v>
      </c>
      <c r="K8" s="26">
        <v>25257040</v>
      </c>
      <c r="L8" s="26">
        <v>25262990</v>
      </c>
      <c r="M8" s="26">
        <v>81342096</v>
      </c>
      <c r="N8" s="26">
        <v>26539880</v>
      </c>
      <c r="O8" s="26">
        <v>27358455</v>
      </c>
      <c r="P8" s="26">
        <v>25868689</v>
      </c>
      <c r="Q8" s="26">
        <v>79767024</v>
      </c>
      <c r="R8" s="26">
        <v>25966794</v>
      </c>
      <c r="S8" s="26">
        <v>28524394</v>
      </c>
      <c r="T8" s="26">
        <v>28076726</v>
      </c>
      <c r="U8" s="26">
        <v>82567914</v>
      </c>
      <c r="V8" s="26">
        <v>331343806</v>
      </c>
      <c r="W8" s="26">
        <v>20926308</v>
      </c>
      <c r="X8" s="26">
        <v>310417498</v>
      </c>
      <c r="Y8" s="106">
        <v>1483.38</v>
      </c>
      <c r="Z8" s="28">
        <v>20926308</v>
      </c>
    </row>
    <row r="9" spans="1:26" ht="13.5">
      <c r="A9" s="225" t="s">
        <v>148</v>
      </c>
      <c r="B9" s="158"/>
      <c r="C9" s="121">
        <v>9451767</v>
      </c>
      <c r="D9" s="25">
        <v>4000000</v>
      </c>
      <c r="E9" s="26">
        <v>4000000</v>
      </c>
      <c r="F9" s="26">
        <v>6007682</v>
      </c>
      <c r="G9" s="26">
        <v>7568152</v>
      </c>
      <c r="H9" s="26">
        <v>3086022</v>
      </c>
      <c r="I9" s="26">
        <v>16661856</v>
      </c>
      <c r="J9" s="26">
        <v>4214620</v>
      </c>
      <c r="K9" s="26">
        <v>3342255</v>
      </c>
      <c r="L9" s="26">
        <v>5950216</v>
      </c>
      <c r="M9" s="26">
        <v>13507091</v>
      </c>
      <c r="N9" s="26">
        <v>6274199</v>
      </c>
      <c r="O9" s="26">
        <v>4756925</v>
      </c>
      <c r="P9" s="26">
        <v>2124849</v>
      </c>
      <c r="Q9" s="26">
        <v>13155973</v>
      </c>
      <c r="R9" s="26">
        <v>2440144</v>
      </c>
      <c r="S9" s="26">
        <v>3581890</v>
      </c>
      <c r="T9" s="26">
        <v>3950952</v>
      </c>
      <c r="U9" s="26">
        <v>9972986</v>
      </c>
      <c r="V9" s="26">
        <v>53297906</v>
      </c>
      <c r="W9" s="26">
        <v>4000000</v>
      </c>
      <c r="X9" s="26">
        <v>49297906</v>
      </c>
      <c r="Y9" s="106">
        <v>1232.45</v>
      </c>
      <c r="Z9" s="28">
        <v>4000000</v>
      </c>
    </row>
    <row r="10" spans="1:26" ht="13.5">
      <c r="A10" s="225" t="s">
        <v>149</v>
      </c>
      <c r="B10" s="158"/>
      <c r="C10" s="121">
        <v>25950</v>
      </c>
      <c r="D10" s="25">
        <v>30000</v>
      </c>
      <c r="E10" s="26">
        <v>30000</v>
      </c>
      <c r="F10" s="125">
        <v>25950</v>
      </c>
      <c r="G10" s="125">
        <v>25950</v>
      </c>
      <c r="H10" s="125">
        <v>25950</v>
      </c>
      <c r="I10" s="26">
        <v>77850</v>
      </c>
      <c r="J10" s="125">
        <v>25950</v>
      </c>
      <c r="K10" s="125">
        <v>25950</v>
      </c>
      <c r="L10" s="26">
        <v>25950</v>
      </c>
      <c r="M10" s="125">
        <v>77850</v>
      </c>
      <c r="N10" s="125">
        <v>25950</v>
      </c>
      <c r="O10" s="125">
        <v>25950</v>
      </c>
      <c r="P10" s="26">
        <v>25950</v>
      </c>
      <c r="Q10" s="125">
        <v>77850</v>
      </c>
      <c r="R10" s="125">
        <v>25950</v>
      </c>
      <c r="S10" s="26">
        <v>25950</v>
      </c>
      <c r="T10" s="125">
        <v>25950</v>
      </c>
      <c r="U10" s="125">
        <v>77850</v>
      </c>
      <c r="V10" s="125">
        <v>311400</v>
      </c>
      <c r="W10" s="26">
        <v>30000</v>
      </c>
      <c r="X10" s="125">
        <v>281400</v>
      </c>
      <c r="Y10" s="107">
        <v>938</v>
      </c>
      <c r="Z10" s="200">
        <v>30000</v>
      </c>
    </row>
    <row r="11" spans="1:26" ht="13.5">
      <c r="A11" s="225" t="s">
        <v>150</v>
      </c>
      <c r="B11" s="158" t="s">
        <v>95</v>
      </c>
      <c r="C11" s="121">
        <v>1923487</v>
      </c>
      <c r="D11" s="25">
        <v>2120000</v>
      </c>
      <c r="E11" s="26">
        <v>2120000</v>
      </c>
      <c r="F11" s="26">
        <v>1918114</v>
      </c>
      <c r="G11" s="26">
        <v>1920587</v>
      </c>
      <c r="H11" s="26">
        <v>1940191</v>
      </c>
      <c r="I11" s="26">
        <v>5778892</v>
      </c>
      <c r="J11" s="26">
        <v>1722674</v>
      </c>
      <c r="K11" s="26">
        <v>1944632</v>
      </c>
      <c r="L11" s="26">
        <v>1920597</v>
      </c>
      <c r="M11" s="26">
        <v>5587903</v>
      </c>
      <c r="N11" s="26">
        <v>1486179</v>
      </c>
      <c r="O11" s="26">
        <v>1959992</v>
      </c>
      <c r="P11" s="26">
        <v>1990470</v>
      </c>
      <c r="Q11" s="26">
        <v>5436641</v>
      </c>
      <c r="R11" s="26">
        <v>1906613</v>
      </c>
      <c r="S11" s="26">
        <v>1928266</v>
      </c>
      <c r="T11" s="26">
        <v>1712426</v>
      </c>
      <c r="U11" s="26">
        <v>5547305</v>
      </c>
      <c r="V11" s="26">
        <v>22350741</v>
      </c>
      <c r="W11" s="26">
        <v>2120000</v>
      </c>
      <c r="X11" s="26">
        <v>20230741</v>
      </c>
      <c r="Y11" s="106">
        <v>954.28</v>
      </c>
      <c r="Z11" s="28">
        <v>2120000</v>
      </c>
    </row>
    <row r="12" spans="1:26" ht="13.5">
      <c r="A12" s="226" t="s">
        <v>55</v>
      </c>
      <c r="B12" s="227"/>
      <c r="C12" s="138">
        <f aca="true" t="shared" si="0" ref="C12:X12">SUM(C6:C11)</f>
        <v>38994034</v>
      </c>
      <c r="D12" s="38">
        <f t="shared" si="0"/>
        <v>36299023</v>
      </c>
      <c r="E12" s="39">
        <f t="shared" si="0"/>
        <v>36299023</v>
      </c>
      <c r="F12" s="39">
        <f t="shared" si="0"/>
        <v>46974025</v>
      </c>
      <c r="G12" s="39">
        <f t="shared" si="0"/>
        <v>45029805</v>
      </c>
      <c r="H12" s="39">
        <f t="shared" si="0"/>
        <v>38603091</v>
      </c>
      <c r="I12" s="39">
        <f t="shared" si="0"/>
        <v>130606921</v>
      </c>
      <c r="J12" s="39">
        <f t="shared" si="0"/>
        <v>38670567</v>
      </c>
      <c r="K12" s="39">
        <f t="shared" si="0"/>
        <v>38542507</v>
      </c>
      <c r="L12" s="39">
        <f t="shared" si="0"/>
        <v>39541964</v>
      </c>
      <c r="M12" s="39">
        <f t="shared" si="0"/>
        <v>116755038</v>
      </c>
      <c r="N12" s="39">
        <f t="shared" si="0"/>
        <v>37524920</v>
      </c>
      <c r="O12" s="39">
        <f t="shared" si="0"/>
        <v>36255785</v>
      </c>
      <c r="P12" s="39">
        <f t="shared" si="0"/>
        <v>45697790</v>
      </c>
      <c r="Q12" s="39">
        <f t="shared" si="0"/>
        <v>119478495</v>
      </c>
      <c r="R12" s="39">
        <f t="shared" si="0"/>
        <v>41515824</v>
      </c>
      <c r="S12" s="39">
        <f t="shared" si="0"/>
        <v>40242699</v>
      </c>
      <c r="T12" s="39">
        <f t="shared" si="0"/>
        <v>33766054</v>
      </c>
      <c r="U12" s="39">
        <f t="shared" si="0"/>
        <v>115524577</v>
      </c>
      <c r="V12" s="39">
        <f t="shared" si="0"/>
        <v>482365031</v>
      </c>
      <c r="W12" s="39">
        <f t="shared" si="0"/>
        <v>36299023</v>
      </c>
      <c r="X12" s="39">
        <f t="shared" si="0"/>
        <v>446066008</v>
      </c>
      <c r="Y12" s="140">
        <f>+IF(W12&lt;&gt;0,+(X12/W12)*100,0)</f>
        <v>1228.8650523734482</v>
      </c>
      <c r="Z12" s="40">
        <f>SUM(Z6:Z11)</f>
        <v>36299023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>
        <v>712952</v>
      </c>
      <c r="D15" s="25">
        <v>670000</v>
      </c>
      <c r="E15" s="26">
        <v>670000</v>
      </c>
      <c r="F15" s="26">
        <v>712952</v>
      </c>
      <c r="G15" s="26">
        <v>712952</v>
      </c>
      <c r="H15" s="26">
        <v>712952</v>
      </c>
      <c r="I15" s="26">
        <v>2138856</v>
      </c>
      <c r="J15" s="26">
        <v>712952</v>
      </c>
      <c r="K15" s="26">
        <v>712952</v>
      </c>
      <c r="L15" s="26">
        <v>712952</v>
      </c>
      <c r="M15" s="26">
        <v>2138856</v>
      </c>
      <c r="N15" s="26">
        <v>712952</v>
      </c>
      <c r="O15" s="26">
        <v>712952</v>
      </c>
      <c r="P15" s="26">
        <v>712952</v>
      </c>
      <c r="Q15" s="26">
        <v>2138856</v>
      </c>
      <c r="R15" s="26">
        <v>712952</v>
      </c>
      <c r="S15" s="26">
        <v>712952</v>
      </c>
      <c r="T15" s="26">
        <v>712952</v>
      </c>
      <c r="U15" s="26">
        <v>2138856</v>
      </c>
      <c r="V15" s="26">
        <v>8555424</v>
      </c>
      <c r="W15" s="26">
        <v>670000</v>
      </c>
      <c r="X15" s="26">
        <v>7885424</v>
      </c>
      <c r="Y15" s="106">
        <v>1176.93</v>
      </c>
      <c r="Z15" s="28">
        <v>670000</v>
      </c>
    </row>
    <row r="16" spans="1:26" ht="13.5">
      <c r="A16" s="225" t="s">
        <v>153</v>
      </c>
      <c r="B16" s="158"/>
      <c r="C16" s="121"/>
      <c r="D16" s="25"/>
      <c r="E16" s="26"/>
      <c r="F16" s="125"/>
      <c r="G16" s="125"/>
      <c r="H16" s="125"/>
      <c r="I16" s="26"/>
      <c r="J16" s="125"/>
      <c r="K16" s="125"/>
      <c r="L16" s="26"/>
      <c r="M16" s="125"/>
      <c r="N16" s="125"/>
      <c r="O16" s="125"/>
      <c r="P16" s="26"/>
      <c r="Q16" s="125"/>
      <c r="R16" s="125"/>
      <c r="S16" s="26"/>
      <c r="T16" s="125"/>
      <c r="U16" s="125"/>
      <c r="V16" s="125"/>
      <c r="W16" s="26"/>
      <c r="X16" s="125"/>
      <c r="Y16" s="107"/>
      <c r="Z16" s="200"/>
    </row>
    <row r="17" spans="1:26" ht="13.5">
      <c r="A17" s="225" t="s">
        <v>154</v>
      </c>
      <c r="B17" s="158"/>
      <c r="C17" s="121">
        <v>14038290</v>
      </c>
      <c r="D17" s="25"/>
      <c r="E17" s="26"/>
      <c r="F17" s="26">
        <v>14038290</v>
      </c>
      <c r="G17" s="26">
        <v>14038290</v>
      </c>
      <c r="H17" s="26">
        <v>14038290</v>
      </c>
      <c r="I17" s="26">
        <v>42114870</v>
      </c>
      <c r="J17" s="26">
        <v>14038290</v>
      </c>
      <c r="K17" s="26">
        <v>14038290</v>
      </c>
      <c r="L17" s="26">
        <v>14038290</v>
      </c>
      <c r="M17" s="26">
        <v>42114870</v>
      </c>
      <c r="N17" s="26">
        <v>14038290</v>
      </c>
      <c r="O17" s="26">
        <v>14038290</v>
      </c>
      <c r="P17" s="26">
        <v>14038290</v>
      </c>
      <c r="Q17" s="26">
        <v>42114870</v>
      </c>
      <c r="R17" s="26">
        <v>14038290</v>
      </c>
      <c r="S17" s="26">
        <v>14038290</v>
      </c>
      <c r="T17" s="26">
        <v>14038290</v>
      </c>
      <c r="U17" s="26">
        <v>42114870</v>
      </c>
      <c r="V17" s="26">
        <v>168459480</v>
      </c>
      <c r="W17" s="26"/>
      <c r="X17" s="26">
        <v>168459480</v>
      </c>
      <c r="Y17" s="106"/>
      <c r="Z17" s="28"/>
    </row>
    <row r="18" spans="1:26" ht="13.5">
      <c r="A18" s="225" t="s">
        <v>155</v>
      </c>
      <c r="B18" s="158"/>
      <c r="C18" s="121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225" t="s">
        <v>156</v>
      </c>
      <c r="B19" s="158" t="s">
        <v>98</v>
      </c>
      <c r="C19" s="121">
        <v>179131656</v>
      </c>
      <c r="D19" s="25">
        <v>257983220</v>
      </c>
      <c r="E19" s="26">
        <v>257983220</v>
      </c>
      <c r="F19" s="26">
        <v>179131656</v>
      </c>
      <c r="G19" s="26">
        <v>179131656</v>
      </c>
      <c r="H19" s="26">
        <v>179131656</v>
      </c>
      <c r="I19" s="26">
        <v>537394968</v>
      </c>
      <c r="J19" s="26">
        <v>179131656</v>
      </c>
      <c r="K19" s="26">
        <v>179131656</v>
      </c>
      <c r="L19" s="26">
        <v>179131656</v>
      </c>
      <c r="M19" s="26">
        <v>537394968</v>
      </c>
      <c r="N19" s="26">
        <v>177103771</v>
      </c>
      <c r="O19" s="26">
        <v>177103771</v>
      </c>
      <c r="P19" s="26">
        <v>177103771</v>
      </c>
      <c r="Q19" s="26">
        <v>531311313</v>
      </c>
      <c r="R19" s="26">
        <v>177103771</v>
      </c>
      <c r="S19" s="26">
        <v>177103771</v>
      </c>
      <c r="T19" s="26">
        <v>177103771</v>
      </c>
      <c r="U19" s="26">
        <v>531311313</v>
      </c>
      <c r="V19" s="26">
        <v>2137412562</v>
      </c>
      <c r="W19" s="26">
        <v>257983220</v>
      </c>
      <c r="X19" s="26">
        <v>1879429342</v>
      </c>
      <c r="Y19" s="106">
        <v>728.51</v>
      </c>
      <c r="Z19" s="28">
        <v>257983220</v>
      </c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>
        <v>871841</v>
      </c>
      <c r="D22" s="25"/>
      <c r="E22" s="26"/>
      <c r="F22" s="26">
        <v>871841</v>
      </c>
      <c r="G22" s="26">
        <v>871841</v>
      </c>
      <c r="H22" s="26">
        <v>871841</v>
      </c>
      <c r="I22" s="26">
        <v>2615523</v>
      </c>
      <c r="J22" s="26">
        <v>871841</v>
      </c>
      <c r="K22" s="26">
        <v>871841</v>
      </c>
      <c r="L22" s="26">
        <v>871841</v>
      </c>
      <c r="M22" s="26">
        <v>2615523</v>
      </c>
      <c r="N22" s="26">
        <v>871841</v>
      </c>
      <c r="O22" s="26">
        <v>871841</v>
      </c>
      <c r="P22" s="26">
        <v>871841</v>
      </c>
      <c r="Q22" s="26">
        <v>2615523</v>
      </c>
      <c r="R22" s="26">
        <v>871841</v>
      </c>
      <c r="S22" s="26">
        <v>871841</v>
      </c>
      <c r="T22" s="26">
        <v>871841</v>
      </c>
      <c r="U22" s="26">
        <v>2615523</v>
      </c>
      <c r="V22" s="26">
        <v>10462092</v>
      </c>
      <c r="W22" s="26"/>
      <c r="X22" s="26">
        <v>10462092</v>
      </c>
      <c r="Y22" s="106"/>
      <c r="Z22" s="28"/>
    </row>
    <row r="23" spans="1:26" ht="13.5">
      <c r="A23" s="225" t="s">
        <v>160</v>
      </c>
      <c r="B23" s="158"/>
      <c r="C23" s="121"/>
      <c r="D23" s="25"/>
      <c r="E23" s="26"/>
      <c r="F23" s="125"/>
      <c r="G23" s="125"/>
      <c r="H23" s="125"/>
      <c r="I23" s="26"/>
      <c r="J23" s="125"/>
      <c r="K23" s="125"/>
      <c r="L23" s="26"/>
      <c r="M23" s="125"/>
      <c r="N23" s="125"/>
      <c r="O23" s="125"/>
      <c r="P23" s="26"/>
      <c r="Q23" s="125"/>
      <c r="R23" s="125"/>
      <c r="S23" s="26"/>
      <c r="T23" s="125"/>
      <c r="U23" s="125"/>
      <c r="V23" s="125"/>
      <c r="W23" s="26"/>
      <c r="X23" s="125"/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194754739</v>
      </c>
      <c r="D24" s="42">
        <f t="shared" si="1"/>
        <v>258653220</v>
      </c>
      <c r="E24" s="43">
        <f t="shared" si="1"/>
        <v>258653220</v>
      </c>
      <c r="F24" s="43">
        <f t="shared" si="1"/>
        <v>194754739</v>
      </c>
      <c r="G24" s="43">
        <f t="shared" si="1"/>
        <v>194754739</v>
      </c>
      <c r="H24" s="43">
        <f t="shared" si="1"/>
        <v>194754739</v>
      </c>
      <c r="I24" s="43">
        <f t="shared" si="1"/>
        <v>584264217</v>
      </c>
      <c r="J24" s="43">
        <f t="shared" si="1"/>
        <v>194754739</v>
      </c>
      <c r="K24" s="43">
        <f t="shared" si="1"/>
        <v>194754739</v>
      </c>
      <c r="L24" s="43">
        <f t="shared" si="1"/>
        <v>194754739</v>
      </c>
      <c r="M24" s="43">
        <f t="shared" si="1"/>
        <v>584264217</v>
      </c>
      <c r="N24" s="43">
        <f t="shared" si="1"/>
        <v>192726854</v>
      </c>
      <c r="O24" s="43">
        <f t="shared" si="1"/>
        <v>192726854</v>
      </c>
      <c r="P24" s="43">
        <f t="shared" si="1"/>
        <v>192726854</v>
      </c>
      <c r="Q24" s="43">
        <f t="shared" si="1"/>
        <v>578180562</v>
      </c>
      <c r="R24" s="43">
        <f t="shared" si="1"/>
        <v>192726854</v>
      </c>
      <c r="S24" s="43">
        <f t="shared" si="1"/>
        <v>192726854</v>
      </c>
      <c r="T24" s="43">
        <f t="shared" si="1"/>
        <v>192726854</v>
      </c>
      <c r="U24" s="43">
        <f t="shared" si="1"/>
        <v>578180562</v>
      </c>
      <c r="V24" s="43">
        <f t="shared" si="1"/>
        <v>2324889558</v>
      </c>
      <c r="W24" s="43">
        <f t="shared" si="1"/>
        <v>258653220</v>
      </c>
      <c r="X24" s="43">
        <f t="shared" si="1"/>
        <v>2066236338</v>
      </c>
      <c r="Y24" s="188">
        <f>+IF(W24&lt;&gt;0,+(X24/W24)*100,0)</f>
        <v>798.8442355366773</v>
      </c>
      <c r="Z24" s="45">
        <f>SUM(Z15:Z23)</f>
        <v>258653220</v>
      </c>
    </row>
    <row r="25" spans="1:26" ht="13.5">
      <c r="A25" s="226" t="s">
        <v>161</v>
      </c>
      <c r="B25" s="227"/>
      <c r="C25" s="138">
        <f aca="true" t="shared" si="2" ref="C25:X25">+C12+C24</f>
        <v>233748773</v>
      </c>
      <c r="D25" s="38">
        <f t="shared" si="2"/>
        <v>294952243</v>
      </c>
      <c r="E25" s="39">
        <f t="shared" si="2"/>
        <v>294952243</v>
      </c>
      <c r="F25" s="39">
        <f t="shared" si="2"/>
        <v>241728764</v>
      </c>
      <c r="G25" s="39">
        <f t="shared" si="2"/>
        <v>239784544</v>
      </c>
      <c r="H25" s="39">
        <f t="shared" si="2"/>
        <v>233357830</v>
      </c>
      <c r="I25" s="39">
        <f t="shared" si="2"/>
        <v>714871138</v>
      </c>
      <c r="J25" s="39">
        <f t="shared" si="2"/>
        <v>233425306</v>
      </c>
      <c r="K25" s="39">
        <f t="shared" si="2"/>
        <v>233297246</v>
      </c>
      <c r="L25" s="39">
        <f t="shared" si="2"/>
        <v>234296703</v>
      </c>
      <c r="M25" s="39">
        <f t="shared" si="2"/>
        <v>701019255</v>
      </c>
      <c r="N25" s="39">
        <f t="shared" si="2"/>
        <v>230251774</v>
      </c>
      <c r="O25" s="39">
        <f t="shared" si="2"/>
        <v>228982639</v>
      </c>
      <c r="P25" s="39">
        <f t="shared" si="2"/>
        <v>238424644</v>
      </c>
      <c r="Q25" s="39">
        <f t="shared" si="2"/>
        <v>697659057</v>
      </c>
      <c r="R25" s="39">
        <f t="shared" si="2"/>
        <v>234242678</v>
      </c>
      <c r="S25" s="39">
        <f t="shared" si="2"/>
        <v>232969553</v>
      </c>
      <c r="T25" s="39">
        <f t="shared" si="2"/>
        <v>226492908</v>
      </c>
      <c r="U25" s="39">
        <f t="shared" si="2"/>
        <v>693705139</v>
      </c>
      <c r="V25" s="39">
        <f t="shared" si="2"/>
        <v>2807254589</v>
      </c>
      <c r="W25" s="39">
        <f t="shared" si="2"/>
        <v>294952243</v>
      </c>
      <c r="X25" s="39">
        <f t="shared" si="2"/>
        <v>2512302346</v>
      </c>
      <c r="Y25" s="140">
        <f>+IF(W25&lt;&gt;0,+(X25/W25)*100,0)</f>
        <v>851.7658046763861</v>
      </c>
      <c r="Z25" s="40">
        <f>+Z12+Z24</f>
        <v>294952243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>
        <v>2872347</v>
      </c>
      <c r="U29" s="26">
        <v>2872347</v>
      </c>
      <c r="V29" s="26">
        <v>2872347</v>
      </c>
      <c r="W29" s="26"/>
      <c r="X29" s="26">
        <v>2872347</v>
      </c>
      <c r="Y29" s="106"/>
      <c r="Z29" s="28"/>
    </row>
    <row r="30" spans="1:26" ht="13.5">
      <c r="A30" s="225" t="s">
        <v>51</v>
      </c>
      <c r="B30" s="158" t="s">
        <v>93</v>
      </c>
      <c r="C30" s="121">
        <v>4454060</v>
      </c>
      <c r="D30" s="25">
        <v>3400000</v>
      </c>
      <c r="E30" s="26">
        <v>3400000</v>
      </c>
      <c r="F30" s="26">
        <v>4454060</v>
      </c>
      <c r="G30" s="26">
        <v>4454060</v>
      </c>
      <c r="H30" s="26">
        <v>4454060</v>
      </c>
      <c r="I30" s="26">
        <v>13362180</v>
      </c>
      <c r="J30" s="26">
        <v>4454060</v>
      </c>
      <c r="K30" s="26">
        <v>4454060</v>
      </c>
      <c r="L30" s="26">
        <v>4454060</v>
      </c>
      <c r="M30" s="26">
        <v>13362180</v>
      </c>
      <c r="N30" s="26">
        <v>4454060</v>
      </c>
      <c r="O30" s="26">
        <v>4454060</v>
      </c>
      <c r="P30" s="26">
        <v>4454060</v>
      </c>
      <c r="Q30" s="26">
        <v>13362180</v>
      </c>
      <c r="R30" s="26">
        <v>4454060</v>
      </c>
      <c r="S30" s="26">
        <v>4454060</v>
      </c>
      <c r="T30" s="26">
        <v>919783</v>
      </c>
      <c r="U30" s="26">
        <v>9827903</v>
      </c>
      <c r="V30" s="26">
        <v>49914443</v>
      </c>
      <c r="W30" s="26">
        <v>3400000</v>
      </c>
      <c r="X30" s="26">
        <v>46514443</v>
      </c>
      <c r="Y30" s="106">
        <v>1368.07</v>
      </c>
      <c r="Z30" s="28">
        <v>3400000</v>
      </c>
    </row>
    <row r="31" spans="1:26" ht="13.5">
      <c r="A31" s="225" t="s">
        <v>165</v>
      </c>
      <c r="B31" s="158"/>
      <c r="C31" s="121">
        <v>2390239</v>
      </c>
      <c r="D31" s="25">
        <v>2700000</v>
      </c>
      <c r="E31" s="26">
        <v>2700000</v>
      </c>
      <c r="F31" s="26">
        <v>2403100</v>
      </c>
      <c r="G31" s="26">
        <v>2426143</v>
      </c>
      <c r="H31" s="26">
        <v>2437221</v>
      </c>
      <c r="I31" s="26">
        <v>7266464</v>
      </c>
      <c r="J31" s="26">
        <v>2458131</v>
      </c>
      <c r="K31" s="26">
        <v>2459849</v>
      </c>
      <c r="L31" s="26">
        <v>2470556</v>
      </c>
      <c r="M31" s="26">
        <v>7388536</v>
      </c>
      <c r="N31" s="26">
        <v>2479726</v>
      </c>
      <c r="O31" s="26">
        <v>2490221</v>
      </c>
      <c r="P31" s="26">
        <v>2503581</v>
      </c>
      <c r="Q31" s="26">
        <v>7473528</v>
      </c>
      <c r="R31" s="26">
        <v>2519584</v>
      </c>
      <c r="S31" s="26">
        <v>2539722</v>
      </c>
      <c r="T31" s="26">
        <v>2558040</v>
      </c>
      <c r="U31" s="26">
        <v>7617346</v>
      </c>
      <c r="V31" s="26">
        <v>29745874</v>
      </c>
      <c r="W31" s="26">
        <v>2700000</v>
      </c>
      <c r="X31" s="26">
        <v>27045874</v>
      </c>
      <c r="Y31" s="106">
        <v>1001.7</v>
      </c>
      <c r="Z31" s="28">
        <v>2700000</v>
      </c>
    </row>
    <row r="32" spans="1:26" ht="13.5">
      <c r="A32" s="225" t="s">
        <v>166</v>
      </c>
      <c r="B32" s="158" t="s">
        <v>93</v>
      </c>
      <c r="C32" s="121">
        <v>14899619</v>
      </c>
      <c r="D32" s="25">
        <v>6900000</v>
      </c>
      <c r="E32" s="26">
        <v>6900000</v>
      </c>
      <c r="F32" s="26">
        <v>10344910</v>
      </c>
      <c r="G32" s="26">
        <v>11969532</v>
      </c>
      <c r="H32" s="26">
        <v>10277749</v>
      </c>
      <c r="I32" s="26">
        <v>32592191</v>
      </c>
      <c r="J32" s="26">
        <v>10904645</v>
      </c>
      <c r="K32" s="26">
        <v>14885002</v>
      </c>
      <c r="L32" s="26">
        <v>12599546</v>
      </c>
      <c r="M32" s="26">
        <v>38389193</v>
      </c>
      <c r="N32" s="26">
        <v>11743040</v>
      </c>
      <c r="O32" s="26">
        <v>11489700</v>
      </c>
      <c r="P32" s="26">
        <v>17178790</v>
      </c>
      <c r="Q32" s="26">
        <v>40411530</v>
      </c>
      <c r="R32" s="26">
        <v>15255180</v>
      </c>
      <c r="S32" s="26">
        <v>15822320</v>
      </c>
      <c r="T32" s="26">
        <v>17209153</v>
      </c>
      <c r="U32" s="26">
        <v>48286653</v>
      </c>
      <c r="V32" s="26">
        <v>159679567</v>
      </c>
      <c r="W32" s="26">
        <v>6900000</v>
      </c>
      <c r="X32" s="26">
        <v>152779567</v>
      </c>
      <c r="Y32" s="106">
        <v>2214.2</v>
      </c>
      <c r="Z32" s="28">
        <v>6900000</v>
      </c>
    </row>
    <row r="33" spans="1:26" ht="13.5">
      <c r="A33" s="225" t="s">
        <v>167</v>
      </c>
      <c r="B33" s="158"/>
      <c r="C33" s="121">
        <v>6645040</v>
      </c>
      <c r="D33" s="25">
        <v>7100000</v>
      </c>
      <c r="E33" s="26">
        <v>7100000</v>
      </c>
      <c r="F33" s="26">
        <v>6638807</v>
      </c>
      <c r="G33" s="26">
        <v>6627328</v>
      </c>
      <c r="H33" s="26">
        <v>6626413</v>
      </c>
      <c r="I33" s="26">
        <v>19892548</v>
      </c>
      <c r="J33" s="26">
        <v>6623926</v>
      </c>
      <c r="K33" s="26">
        <v>6608412</v>
      </c>
      <c r="L33" s="26">
        <v>6581699</v>
      </c>
      <c r="M33" s="26">
        <v>19814037</v>
      </c>
      <c r="N33" s="26">
        <v>6560173</v>
      </c>
      <c r="O33" s="26">
        <v>6450852</v>
      </c>
      <c r="P33" s="26">
        <v>6429940</v>
      </c>
      <c r="Q33" s="26">
        <v>19440965</v>
      </c>
      <c r="R33" s="26">
        <v>6426018</v>
      </c>
      <c r="S33" s="26">
        <v>6415893</v>
      </c>
      <c r="T33" s="26">
        <v>6388631</v>
      </c>
      <c r="U33" s="26">
        <v>19230542</v>
      </c>
      <c r="V33" s="26">
        <v>78378092</v>
      </c>
      <c r="W33" s="26">
        <v>7100000</v>
      </c>
      <c r="X33" s="26">
        <v>71278092</v>
      </c>
      <c r="Y33" s="106">
        <v>1003.92</v>
      </c>
      <c r="Z33" s="28">
        <v>7100000</v>
      </c>
    </row>
    <row r="34" spans="1:26" ht="13.5">
      <c r="A34" s="226" t="s">
        <v>57</v>
      </c>
      <c r="B34" s="227"/>
      <c r="C34" s="138">
        <f aca="true" t="shared" si="3" ref="C34:X34">SUM(C29:C33)</f>
        <v>28388958</v>
      </c>
      <c r="D34" s="38">
        <f t="shared" si="3"/>
        <v>20100000</v>
      </c>
      <c r="E34" s="39">
        <f t="shared" si="3"/>
        <v>20100000</v>
      </c>
      <c r="F34" s="39">
        <f t="shared" si="3"/>
        <v>23840877</v>
      </c>
      <c r="G34" s="39">
        <f t="shared" si="3"/>
        <v>25477063</v>
      </c>
      <c r="H34" s="39">
        <f t="shared" si="3"/>
        <v>23795443</v>
      </c>
      <c r="I34" s="39">
        <f t="shared" si="3"/>
        <v>73113383</v>
      </c>
      <c r="J34" s="39">
        <f t="shared" si="3"/>
        <v>24440762</v>
      </c>
      <c r="K34" s="39">
        <f t="shared" si="3"/>
        <v>28407323</v>
      </c>
      <c r="L34" s="39">
        <f t="shared" si="3"/>
        <v>26105861</v>
      </c>
      <c r="M34" s="39">
        <f t="shared" si="3"/>
        <v>78953946</v>
      </c>
      <c r="N34" s="39">
        <f t="shared" si="3"/>
        <v>25236999</v>
      </c>
      <c r="O34" s="39">
        <f t="shared" si="3"/>
        <v>24884833</v>
      </c>
      <c r="P34" s="39">
        <f t="shared" si="3"/>
        <v>30566371</v>
      </c>
      <c r="Q34" s="39">
        <f t="shared" si="3"/>
        <v>80688203</v>
      </c>
      <c r="R34" s="39">
        <f t="shared" si="3"/>
        <v>28654842</v>
      </c>
      <c r="S34" s="39">
        <f t="shared" si="3"/>
        <v>29231995</v>
      </c>
      <c r="T34" s="39">
        <f t="shared" si="3"/>
        <v>29947954</v>
      </c>
      <c r="U34" s="39">
        <f t="shared" si="3"/>
        <v>87834791</v>
      </c>
      <c r="V34" s="39">
        <f t="shared" si="3"/>
        <v>320590323</v>
      </c>
      <c r="W34" s="39">
        <f t="shared" si="3"/>
        <v>20100000</v>
      </c>
      <c r="X34" s="39">
        <f t="shared" si="3"/>
        <v>300490323</v>
      </c>
      <c r="Y34" s="140">
        <f>+IF(W34&lt;&gt;0,+(X34/W34)*100,0)</f>
        <v>1494.9767313432837</v>
      </c>
      <c r="Z34" s="40">
        <f>SUM(Z29:Z33)</f>
        <v>20100000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>
        <v>29442421</v>
      </c>
      <c r="D37" s="25">
        <v>45230927</v>
      </c>
      <c r="E37" s="26">
        <v>45230927</v>
      </c>
      <c r="F37" s="26">
        <v>29260033</v>
      </c>
      <c r="G37" s="26">
        <v>29031309</v>
      </c>
      <c r="H37" s="26">
        <v>28774875</v>
      </c>
      <c r="I37" s="26">
        <v>87066217</v>
      </c>
      <c r="J37" s="26">
        <v>28589430</v>
      </c>
      <c r="K37" s="26">
        <v>28369607</v>
      </c>
      <c r="L37" s="26">
        <v>25504468</v>
      </c>
      <c r="M37" s="26">
        <v>82463505</v>
      </c>
      <c r="N37" s="26">
        <v>25326765</v>
      </c>
      <c r="O37" s="26">
        <v>25148697</v>
      </c>
      <c r="P37" s="26">
        <v>24842608</v>
      </c>
      <c r="Q37" s="26">
        <v>75318070</v>
      </c>
      <c r="R37" s="26">
        <v>24707025</v>
      </c>
      <c r="S37" s="26">
        <v>24487202</v>
      </c>
      <c r="T37" s="26">
        <v>25222883</v>
      </c>
      <c r="U37" s="26">
        <v>74417110</v>
      </c>
      <c r="V37" s="26">
        <v>319264902</v>
      </c>
      <c r="W37" s="26">
        <v>45230927</v>
      </c>
      <c r="X37" s="26">
        <v>274033975</v>
      </c>
      <c r="Y37" s="106">
        <v>605.86</v>
      </c>
      <c r="Z37" s="28">
        <v>45230927</v>
      </c>
    </row>
    <row r="38" spans="1:26" ht="13.5">
      <c r="A38" s="225" t="s">
        <v>167</v>
      </c>
      <c r="B38" s="158"/>
      <c r="C38" s="121">
        <v>20912323</v>
      </c>
      <c r="D38" s="25">
        <v>16589275</v>
      </c>
      <c r="E38" s="26">
        <v>16589275</v>
      </c>
      <c r="F38" s="26">
        <v>20912323</v>
      </c>
      <c r="G38" s="26">
        <v>20802441</v>
      </c>
      <c r="H38" s="26">
        <v>20747500</v>
      </c>
      <c r="I38" s="26">
        <v>62462264</v>
      </c>
      <c r="J38" s="26">
        <v>20692559</v>
      </c>
      <c r="K38" s="26">
        <v>20637618</v>
      </c>
      <c r="L38" s="26">
        <v>20582677</v>
      </c>
      <c r="M38" s="26">
        <v>61912854</v>
      </c>
      <c r="N38" s="26">
        <v>20524338</v>
      </c>
      <c r="O38" s="26">
        <v>20470234</v>
      </c>
      <c r="P38" s="26">
        <v>20414381</v>
      </c>
      <c r="Q38" s="26">
        <v>61408953</v>
      </c>
      <c r="R38" s="26">
        <v>20358528</v>
      </c>
      <c r="S38" s="26">
        <v>20302675</v>
      </c>
      <c r="T38" s="26">
        <v>20246822</v>
      </c>
      <c r="U38" s="26">
        <v>60908025</v>
      </c>
      <c r="V38" s="26">
        <v>246692096</v>
      </c>
      <c r="W38" s="26">
        <v>16589275</v>
      </c>
      <c r="X38" s="26">
        <v>230102821</v>
      </c>
      <c r="Y38" s="106">
        <v>1387.06</v>
      </c>
      <c r="Z38" s="28">
        <v>16589275</v>
      </c>
    </row>
    <row r="39" spans="1:26" ht="13.5">
      <c r="A39" s="226" t="s">
        <v>58</v>
      </c>
      <c r="B39" s="229"/>
      <c r="C39" s="138">
        <f aca="true" t="shared" si="4" ref="C39:X39">SUM(C37:C38)</f>
        <v>50354744</v>
      </c>
      <c r="D39" s="42">
        <f t="shared" si="4"/>
        <v>61820202</v>
      </c>
      <c r="E39" s="43">
        <f t="shared" si="4"/>
        <v>61820202</v>
      </c>
      <c r="F39" s="43">
        <f t="shared" si="4"/>
        <v>50172356</v>
      </c>
      <c r="G39" s="43">
        <f t="shared" si="4"/>
        <v>49833750</v>
      </c>
      <c r="H39" s="43">
        <f t="shared" si="4"/>
        <v>49522375</v>
      </c>
      <c r="I39" s="43">
        <f t="shared" si="4"/>
        <v>149528481</v>
      </c>
      <c r="J39" s="43">
        <f t="shared" si="4"/>
        <v>49281989</v>
      </c>
      <c r="K39" s="43">
        <f t="shared" si="4"/>
        <v>49007225</v>
      </c>
      <c r="L39" s="43">
        <f t="shared" si="4"/>
        <v>46087145</v>
      </c>
      <c r="M39" s="43">
        <f t="shared" si="4"/>
        <v>144376359</v>
      </c>
      <c r="N39" s="43">
        <f t="shared" si="4"/>
        <v>45851103</v>
      </c>
      <c r="O39" s="43">
        <f t="shared" si="4"/>
        <v>45618931</v>
      </c>
      <c r="P39" s="43">
        <f t="shared" si="4"/>
        <v>45256989</v>
      </c>
      <c r="Q39" s="43">
        <f t="shared" si="4"/>
        <v>136727023</v>
      </c>
      <c r="R39" s="43">
        <f t="shared" si="4"/>
        <v>45065553</v>
      </c>
      <c r="S39" s="43">
        <f t="shared" si="4"/>
        <v>44789877</v>
      </c>
      <c r="T39" s="43">
        <f t="shared" si="4"/>
        <v>45469705</v>
      </c>
      <c r="U39" s="43">
        <f t="shared" si="4"/>
        <v>135325135</v>
      </c>
      <c r="V39" s="43">
        <f t="shared" si="4"/>
        <v>565956998</v>
      </c>
      <c r="W39" s="43">
        <f t="shared" si="4"/>
        <v>61820202</v>
      </c>
      <c r="X39" s="43">
        <f t="shared" si="4"/>
        <v>504136796</v>
      </c>
      <c r="Y39" s="188">
        <f>+IF(W39&lt;&gt;0,+(X39/W39)*100,0)</f>
        <v>815.4887556012839</v>
      </c>
      <c r="Z39" s="45">
        <f>SUM(Z37:Z38)</f>
        <v>61820202</v>
      </c>
    </row>
    <row r="40" spans="1:26" ht="13.5">
      <c r="A40" s="226" t="s">
        <v>169</v>
      </c>
      <c r="B40" s="227"/>
      <c r="C40" s="138">
        <f aca="true" t="shared" si="5" ref="C40:X40">+C34+C39</f>
        <v>78743702</v>
      </c>
      <c r="D40" s="38">
        <f t="shared" si="5"/>
        <v>81920202</v>
      </c>
      <c r="E40" s="39">
        <f t="shared" si="5"/>
        <v>81920202</v>
      </c>
      <c r="F40" s="39">
        <f t="shared" si="5"/>
        <v>74013233</v>
      </c>
      <c r="G40" s="39">
        <f t="shared" si="5"/>
        <v>75310813</v>
      </c>
      <c r="H40" s="39">
        <f t="shared" si="5"/>
        <v>73317818</v>
      </c>
      <c r="I40" s="39">
        <f t="shared" si="5"/>
        <v>222641864</v>
      </c>
      <c r="J40" s="39">
        <f t="shared" si="5"/>
        <v>73722751</v>
      </c>
      <c r="K40" s="39">
        <f t="shared" si="5"/>
        <v>77414548</v>
      </c>
      <c r="L40" s="39">
        <f t="shared" si="5"/>
        <v>72193006</v>
      </c>
      <c r="M40" s="39">
        <f t="shared" si="5"/>
        <v>223330305</v>
      </c>
      <c r="N40" s="39">
        <f t="shared" si="5"/>
        <v>71088102</v>
      </c>
      <c r="O40" s="39">
        <f t="shared" si="5"/>
        <v>70503764</v>
      </c>
      <c r="P40" s="39">
        <f t="shared" si="5"/>
        <v>75823360</v>
      </c>
      <c r="Q40" s="39">
        <f t="shared" si="5"/>
        <v>217415226</v>
      </c>
      <c r="R40" s="39">
        <f t="shared" si="5"/>
        <v>73720395</v>
      </c>
      <c r="S40" s="39">
        <f t="shared" si="5"/>
        <v>74021872</v>
      </c>
      <c r="T40" s="39">
        <f t="shared" si="5"/>
        <v>75417659</v>
      </c>
      <c r="U40" s="39">
        <f t="shared" si="5"/>
        <v>223159926</v>
      </c>
      <c r="V40" s="39">
        <f t="shared" si="5"/>
        <v>886547321</v>
      </c>
      <c r="W40" s="39">
        <f t="shared" si="5"/>
        <v>81920202</v>
      </c>
      <c r="X40" s="39">
        <f t="shared" si="5"/>
        <v>804627119</v>
      </c>
      <c r="Y40" s="140">
        <f>+IF(W40&lt;&gt;0,+(X40/W40)*100,0)</f>
        <v>982.208416673582</v>
      </c>
      <c r="Z40" s="40">
        <f>+Z34+Z39</f>
        <v>81920202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155005071</v>
      </c>
      <c r="D42" s="234">
        <f t="shared" si="6"/>
        <v>213032041</v>
      </c>
      <c r="E42" s="235">
        <f t="shared" si="6"/>
        <v>213032041</v>
      </c>
      <c r="F42" s="235">
        <f t="shared" si="6"/>
        <v>167715531</v>
      </c>
      <c r="G42" s="235">
        <f t="shared" si="6"/>
        <v>164473731</v>
      </c>
      <c r="H42" s="235">
        <f t="shared" si="6"/>
        <v>160040012</v>
      </c>
      <c r="I42" s="235">
        <f t="shared" si="6"/>
        <v>492229274</v>
      </c>
      <c r="J42" s="235">
        <f t="shared" si="6"/>
        <v>159702555</v>
      </c>
      <c r="K42" s="235">
        <f t="shared" si="6"/>
        <v>155882698</v>
      </c>
      <c r="L42" s="235">
        <f t="shared" si="6"/>
        <v>162103697</v>
      </c>
      <c r="M42" s="235">
        <f t="shared" si="6"/>
        <v>477688950</v>
      </c>
      <c r="N42" s="235">
        <f t="shared" si="6"/>
        <v>159163672</v>
      </c>
      <c r="O42" s="235">
        <f t="shared" si="6"/>
        <v>158478875</v>
      </c>
      <c r="P42" s="235">
        <f t="shared" si="6"/>
        <v>162601284</v>
      </c>
      <c r="Q42" s="235">
        <f t="shared" si="6"/>
        <v>480243831</v>
      </c>
      <c r="R42" s="235">
        <f t="shared" si="6"/>
        <v>160522283</v>
      </c>
      <c r="S42" s="235">
        <f t="shared" si="6"/>
        <v>158947681</v>
      </c>
      <c r="T42" s="235">
        <f t="shared" si="6"/>
        <v>151075249</v>
      </c>
      <c r="U42" s="235">
        <f t="shared" si="6"/>
        <v>470545213</v>
      </c>
      <c r="V42" s="235">
        <f t="shared" si="6"/>
        <v>1920707268</v>
      </c>
      <c r="W42" s="235">
        <f t="shared" si="6"/>
        <v>213032041</v>
      </c>
      <c r="X42" s="235">
        <f t="shared" si="6"/>
        <v>1707675227</v>
      </c>
      <c r="Y42" s="236">
        <f>+IF(W42&lt;&gt;0,+(X42/W42)*100,0)</f>
        <v>801.6048754844348</v>
      </c>
      <c r="Z42" s="237">
        <f>+Z25-Z40</f>
        <v>213032041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>
        <v>151240968</v>
      </c>
      <c r="D45" s="25">
        <v>212832041</v>
      </c>
      <c r="E45" s="26">
        <v>212832041</v>
      </c>
      <c r="F45" s="26">
        <v>164154585</v>
      </c>
      <c r="G45" s="26">
        <v>162128756</v>
      </c>
      <c r="H45" s="26">
        <v>157695037</v>
      </c>
      <c r="I45" s="26">
        <v>483978378</v>
      </c>
      <c r="J45" s="26">
        <v>158758779</v>
      </c>
      <c r="K45" s="26">
        <v>155563871</v>
      </c>
      <c r="L45" s="26">
        <v>162265385</v>
      </c>
      <c r="M45" s="26">
        <v>476588035</v>
      </c>
      <c r="N45" s="26">
        <v>159110487</v>
      </c>
      <c r="O45" s="26">
        <v>159303294</v>
      </c>
      <c r="P45" s="26">
        <v>164083359</v>
      </c>
      <c r="Q45" s="26">
        <v>482497140</v>
      </c>
      <c r="R45" s="26">
        <v>162322467</v>
      </c>
      <c r="S45" s="26">
        <v>161718824</v>
      </c>
      <c r="T45" s="26">
        <v>154940641</v>
      </c>
      <c r="U45" s="26">
        <v>478981932</v>
      </c>
      <c r="V45" s="26">
        <v>1922045485</v>
      </c>
      <c r="W45" s="26">
        <v>212832041</v>
      </c>
      <c r="X45" s="26">
        <v>1709213444</v>
      </c>
      <c r="Y45" s="105">
        <v>803.08</v>
      </c>
      <c r="Z45" s="28">
        <v>212832041</v>
      </c>
    </row>
    <row r="46" spans="1:26" ht="13.5">
      <c r="A46" s="225" t="s">
        <v>173</v>
      </c>
      <c r="B46" s="158" t="s">
        <v>93</v>
      </c>
      <c r="C46" s="121">
        <v>3764101</v>
      </c>
      <c r="D46" s="25">
        <v>200000</v>
      </c>
      <c r="E46" s="26">
        <v>200000</v>
      </c>
      <c r="F46" s="26">
        <v>3560944</v>
      </c>
      <c r="G46" s="26">
        <v>2344974</v>
      </c>
      <c r="H46" s="26">
        <v>2344974</v>
      </c>
      <c r="I46" s="26">
        <v>8250892</v>
      </c>
      <c r="J46" s="26">
        <v>943779</v>
      </c>
      <c r="K46" s="26">
        <v>318827</v>
      </c>
      <c r="L46" s="26">
        <v>-161687</v>
      </c>
      <c r="M46" s="26">
        <v>1100919</v>
      </c>
      <c r="N46" s="26">
        <v>53184</v>
      </c>
      <c r="O46" s="26">
        <v>-824419</v>
      </c>
      <c r="P46" s="26">
        <v>-1482076</v>
      </c>
      <c r="Q46" s="26">
        <v>-2253311</v>
      </c>
      <c r="R46" s="26">
        <v>-1800184</v>
      </c>
      <c r="S46" s="26">
        <v>-2771146</v>
      </c>
      <c r="T46" s="26">
        <v>-3865391</v>
      </c>
      <c r="U46" s="26">
        <v>-8436721</v>
      </c>
      <c r="V46" s="26">
        <v>-1338221</v>
      </c>
      <c r="W46" s="26">
        <v>200000</v>
      </c>
      <c r="X46" s="26">
        <v>-1538221</v>
      </c>
      <c r="Y46" s="105">
        <v>-769.11</v>
      </c>
      <c r="Z46" s="28">
        <v>200000</v>
      </c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155005069</v>
      </c>
      <c r="D48" s="240">
        <f t="shared" si="7"/>
        <v>213032041</v>
      </c>
      <c r="E48" s="195">
        <f t="shared" si="7"/>
        <v>213032041</v>
      </c>
      <c r="F48" s="195">
        <f t="shared" si="7"/>
        <v>167715529</v>
      </c>
      <c r="G48" s="195">
        <f t="shared" si="7"/>
        <v>164473730</v>
      </c>
      <c r="H48" s="195">
        <f t="shared" si="7"/>
        <v>160040011</v>
      </c>
      <c r="I48" s="195">
        <f t="shared" si="7"/>
        <v>492229270</v>
      </c>
      <c r="J48" s="195">
        <f t="shared" si="7"/>
        <v>159702558</v>
      </c>
      <c r="K48" s="195">
        <f t="shared" si="7"/>
        <v>155882698</v>
      </c>
      <c r="L48" s="195">
        <f t="shared" si="7"/>
        <v>162103698</v>
      </c>
      <c r="M48" s="195">
        <f t="shared" si="7"/>
        <v>477688954</v>
      </c>
      <c r="N48" s="195">
        <f t="shared" si="7"/>
        <v>159163671</v>
      </c>
      <c r="O48" s="195">
        <f t="shared" si="7"/>
        <v>158478875</v>
      </c>
      <c r="P48" s="195">
        <f t="shared" si="7"/>
        <v>162601283</v>
      </c>
      <c r="Q48" s="195">
        <f t="shared" si="7"/>
        <v>480243829</v>
      </c>
      <c r="R48" s="195">
        <f t="shared" si="7"/>
        <v>160522283</v>
      </c>
      <c r="S48" s="195">
        <f t="shared" si="7"/>
        <v>158947678</v>
      </c>
      <c r="T48" s="195">
        <f t="shared" si="7"/>
        <v>151075250</v>
      </c>
      <c r="U48" s="195">
        <f t="shared" si="7"/>
        <v>470545211</v>
      </c>
      <c r="V48" s="195">
        <f t="shared" si="7"/>
        <v>1920707264</v>
      </c>
      <c r="W48" s="195">
        <f t="shared" si="7"/>
        <v>213032041</v>
      </c>
      <c r="X48" s="195">
        <f t="shared" si="7"/>
        <v>1707675223</v>
      </c>
      <c r="Y48" s="241">
        <f>+IF(W48&lt;&gt;0,+(X48/W48)*100,0)</f>
        <v>801.6048736067828</v>
      </c>
      <c r="Z48" s="208">
        <f>SUM(Z45:Z47)</f>
        <v>213032041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90352442</v>
      </c>
      <c r="D6" s="25">
        <v>107137000</v>
      </c>
      <c r="E6" s="26">
        <v>107137000</v>
      </c>
      <c r="F6" s="26">
        <v>9306967</v>
      </c>
      <c r="G6" s="26">
        <v>12702720</v>
      </c>
      <c r="H6" s="26">
        <v>20948128</v>
      </c>
      <c r="I6" s="26">
        <v>42957815</v>
      </c>
      <c r="J6" s="26">
        <v>11139228</v>
      </c>
      <c r="K6" s="26">
        <v>14217917</v>
      </c>
      <c r="L6" s="26">
        <v>21843414</v>
      </c>
      <c r="M6" s="26">
        <v>47200559</v>
      </c>
      <c r="N6" s="26">
        <v>11834666</v>
      </c>
      <c r="O6" s="26">
        <v>9289583</v>
      </c>
      <c r="P6" s="26">
        <v>21069666</v>
      </c>
      <c r="Q6" s="26">
        <v>42193915</v>
      </c>
      <c r="R6" s="26">
        <v>8994146</v>
      </c>
      <c r="S6" s="26">
        <v>9278227</v>
      </c>
      <c r="T6" s="26">
        <v>12006555</v>
      </c>
      <c r="U6" s="26">
        <v>30278928</v>
      </c>
      <c r="V6" s="26">
        <v>162631217</v>
      </c>
      <c r="W6" s="26">
        <v>107137000</v>
      </c>
      <c r="X6" s="26">
        <v>55494217</v>
      </c>
      <c r="Y6" s="106">
        <v>51.8</v>
      </c>
      <c r="Z6" s="28">
        <v>107137000</v>
      </c>
    </row>
    <row r="7" spans="1:26" ht="13.5">
      <c r="A7" s="225" t="s">
        <v>180</v>
      </c>
      <c r="B7" s="158" t="s">
        <v>71</v>
      </c>
      <c r="C7" s="121">
        <v>29453022</v>
      </c>
      <c r="D7" s="25">
        <v>73005000</v>
      </c>
      <c r="E7" s="26">
        <v>73005000</v>
      </c>
      <c r="F7" s="26">
        <v>12299569</v>
      </c>
      <c r="G7" s="26">
        <v>5150000</v>
      </c>
      <c r="H7" s="26"/>
      <c r="I7" s="26">
        <v>17449569</v>
      </c>
      <c r="J7" s="26">
        <v>3125000</v>
      </c>
      <c r="K7" s="26">
        <v>3544908</v>
      </c>
      <c r="L7" s="26">
        <v>4385739</v>
      </c>
      <c r="M7" s="26">
        <v>11055647</v>
      </c>
      <c r="N7" s="26">
        <v>278800</v>
      </c>
      <c r="O7" s="26">
        <v>1930000</v>
      </c>
      <c r="P7" s="26">
        <v>12476181</v>
      </c>
      <c r="Q7" s="26">
        <v>14684981</v>
      </c>
      <c r="R7" s="26"/>
      <c r="S7" s="26">
        <v>2200000</v>
      </c>
      <c r="T7" s="26"/>
      <c r="U7" s="26">
        <v>2200000</v>
      </c>
      <c r="V7" s="26">
        <v>45390197</v>
      </c>
      <c r="W7" s="26">
        <v>73005000</v>
      </c>
      <c r="X7" s="26">
        <v>-27614803</v>
      </c>
      <c r="Y7" s="106">
        <v>-37.83</v>
      </c>
      <c r="Z7" s="28">
        <v>73005000</v>
      </c>
    </row>
    <row r="8" spans="1:26" ht="13.5">
      <c r="A8" s="225" t="s">
        <v>181</v>
      </c>
      <c r="B8" s="158" t="s">
        <v>71</v>
      </c>
      <c r="C8" s="121">
        <v>26891506</v>
      </c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225" t="s">
        <v>182</v>
      </c>
      <c r="B9" s="158"/>
      <c r="C9" s="121">
        <v>2290752</v>
      </c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106"/>
      <c r="Z9" s="28"/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-107990113</v>
      </c>
      <c r="D12" s="25">
        <v>-56376000</v>
      </c>
      <c r="E12" s="26">
        <v>-56376000</v>
      </c>
      <c r="F12" s="26">
        <v>-3965185</v>
      </c>
      <c r="G12" s="26">
        <v>-4053463</v>
      </c>
      <c r="H12" s="26">
        <v>-4097594</v>
      </c>
      <c r="I12" s="26">
        <v>-12116242</v>
      </c>
      <c r="J12" s="26">
        <v>-4077365</v>
      </c>
      <c r="K12" s="26">
        <v>-6483470</v>
      </c>
      <c r="L12" s="26">
        <v>-4119552</v>
      </c>
      <c r="M12" s="26">
        <v>-14680387</v>
      </c>
      <c r="N12" s="26">
        <v>-4088226</v>
      </c>
      <c r="O12" s="26">
        <v>-4011821</v>
      </c>
      <c r="P12" s="26">
        <v>-4058820</v>
      </c>
      <c r="Q12" s="26">
        <v>-12158867</v>
      </c>
      <c r="R12" s="26">
        <v>-4475884</v>
      </c>
      <c r="S12" s="26">
        <v>-4242112</v>
      </c>
      <c r="T12" s="26">
        <v>-4503935</v>
      </c>
      <c r="U12" s="26">
        <v>-13221931</v>
      </c>
      <c r="V12" s="26">
        <v>-52177427</v>
      </c>
      <c r="W12" s="26">
        <v>-56376000</v>
      </c>
      <c r="X12" s="26">
        <v>4198573</v>
      </c>
      <c r="Y12" s="106">
        <v>-7.45</v>
      </c>
      <c r="Z12" s="28">
        <v>-56376000</v>
      </c>
    </row>
    <row r="13" spans="1:26" ht="13.5">
      <c r="A13" s="225" t="s">
        <v>39</v>
      </c>
      <c r="B13" s="158"/>
      <c r="C13" s="121">
        <v>-4720873</v>
      </c>
      <c r="D13" s="25">
        <v>-87949000</v>
      </c>
      <c r="E13" s="26">
        <v>-87949000</v>
      </c>
      <c r="F13" s="26">
        <v>-23222271</v>
      </c>
      <c r="G13" s="26">
        <v>-13404057</v>
      </c>
      <c r="H13" s="26">
        <v>-14150532</v>
      </c>
      <c r="I13" s="26">
        <v>-50776860</v>
      </c>
      <c r="J13" s="26">
        <v>-11134193</v>
      </c>
      <c r="K13" s="26">
        <v>-7283885</v>
      </c>
      <c r="L13" s="26">
        <v>-22178847</v>
      </c>
      <c r="M13" s="26">
        <v>-40596925</v>
      </c>
      <c r="N13" s="26">
        <v>-9952046</v>
      </c>
      <c r="O13" s="26">
        <v>-11745758</v>
      </c>
      <c r="P13" s="26">
        <v>-12479890</v>
      </c>
      <c r="Q13" s="26">
        <v>-34177694</v>
      </c>
      <c r="R13" s="26">
        <v>-10085031</v>
      </c>
      <c r="S13" s="26">
        <v>-10712935</v>
      </c>
      <c r="T13" s="26">
        <v>-14377258</v>
      </c>
      <c r="U13" s="26">
        <v>-35175224</v>
      </c>
      <c r="V13" s="26">
        <v>-160726703</v>
      </c>
      <c r="W13" s="26">
        <v>-87949000</v>
      </c>
      <c r="X13" s="26">
        <v>-72777703</v>
      </c>
      <c r="Y13" s="106">
        <v>82.75</v>
      </c>
      <c r="Z13" s="28">
        <v>-87949000</v>
      </c>
    </row>
    <row r="14" spans="1:26" ht="13.5">
      <c r="A14" s="225" t="s">
        <v>41</v>
      </c>
      <c r="B14" s="158" t="s">
        <v>71</v>
      </c>
      <c r="C14" s="121">
        <v>-7053277</v>
      </c>
      <c r="D14" s="25"/>
      <c r="E14" s="26"/>
      <c r="F14" s="26"/>
      <c r="G14" s="26"/>
      <c r="H14" s="26"/>
      <c r="I14" s="26"/>
      <c r="J14" s="26"/>
      <c r="K14" s="26"/>
      <c r="L14" s="26">
        <v>-103705</v>
      </c>
      <c r="M14" s="26">
        <v>-103705</v>
      </c>
      <c r="N14" s="26"/>
      <c r="O14" s="26">
        <v>-116450</v>
      </c>
      <c r="P14" s="26"/>
      <c r="Q14" s="26">
        <v>-116450</v>
      </c>
      <c r="R14" s="26"/>
      <c r="S14" s="26"/>
      <c r="T14" s="26"/>
      <c r="U14" s="26"/>
      <c r="V14" s="26">
        <v>-220155</v>
      </c>
      <c r="W14" s="26"/>
      <c r="X14" s="26">
        <v>-220155</v>
      </c>
      <c r="Y14" s="106"/>
      <c r="Z14" s="28"/>
    </row>
    <row r="15" spans="1:26" ht="13.5">
      <c r="A15" s="226" t="s">
        <v>186</v>
      </c>
      <c r="B15" s="227"/>
      <c r="C15" s="138">
        <f aca="true" t="shared" si="0" ref="C15:X15">SUM(C6:C14)</f>
        <v>29223459</v>
      </c>
      <c r="D15" s="38">
        <f t="shared" si="0"/>
        <v>35817000</v>
      </c>
      <c r="E15" s="39">
        <f t="shared" si="0"/>
        <v>35817000</v>
      </c>
      <c r="F15" s="39">
        <f t="shared" si="0"/>
        <v>-5580920</v>
      </c>
      <c r="G15" s="39">
        <f t="shared" si="0"/>
        <v>395200</v>
      </c>
      <c r="H15" s="39">
        <f t="shared" si="0"/>
        <v>2700002</v>
      </c>
      <c r="I15" s="39">
        <f t="shared" si="0"/>
        <v>-2485718</v>
      </c>
      <c r="J15" s="39">
        <f t="shared" si="0"/>
        <v>-947330</v>
      </c>
      <c r="K15" s="39">
        <f t="shared" si="0"/>
        <v>3995470</v>
      </c>
      <c r="L15" s="39">
        <f t="shared" si="0"/>
        <v>-172951</v>
      </c>
      <c r="M15" s="39">
        <f t="shared" si="0"/>
        <v>2875189</v>
      </c>
      <c r="N15" s="39">
        <f t="shared" si="0"/>
        <v>-1926806</v>
      </c>
      <c r="O15" s="39">
        <f t="shared" si="0"/>
        <v>-4654446</v>
      </c>
      <c r="P15" s="39">
        <f t="shared" si="0"/>
        <v>17007137</v>
      </c>
      <c r="Q15" s="39">
        <f t="shared" si="0"/>
        <v>10425885</v>
      </c>
      <c r="R15" s="39">
        <f t="shared" si="0"/>
        <v>-5566769</v>
      </c>
      <c r="S15" s="39">
        <f t="shared" si="0"/>
        <v>-3476820</v>
      </c>
      <c r="T15" s="39">
        <f t="shared" si="0"/>
        <v>-6874638</v>
      </c>
      <c r="U15" s="39">
        <f t="shared" si="0"/>
        <v>-15918227</v>
      </c>
      <c r="V15" s="39">
        <f t="shared" si="0"/>
        <v>-5102871</v>
      </c>
      <c r="W15" s="39">
        <f t="shared" si="0"/>
        <v>35817000</v>
      </c>
      <c r="X15" s="39">
        <f t="shared" si="0"/>
        <v>-40919871</v>
      </c>
      <c r="Y15" s="140">
        <f>+IF(W15&lt;&gt;0,+(X15/W15)*100,0)</f>
        <v>-114.24706424323645</v>
      </c>
      <c r="Z15" s="40">
        <f>SUM(Z6:Z14)</f>
        <v>35817000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>
        <v>176201</v>
      </c>
      <c r="D19" s="25"/>
      <c r="E19" s="26"/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/>
      <c r="X19" s="125"/>
      <c r="Y19" s="107"/>
      <c r="Z19" s="200"/>
    </row>
    <row r="20" spans="1:26" ht="13.5">
      <c r="A20" s="225" t="s">
        <v>189</v>
      </c>
      <c r="B20" s="158"/>
      <c r="C20" s="121"/>
      <c r="D20" s="242"/>
      <c r="E20" s="125"/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190</v>
      </c>
      <c r="B21" s="158"/>
      <c r="C21" s="123"/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06"/>
      <c r="Z22" s="28"/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>
        <v>-46811903</v>
      </c>
      <c r="D24" s="25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106"/>
      <c r="Z24" s="28"/>
    </row>
    <row r="25" spans="1:26" ht="13.5">
      <c r="A25" s="226" t="s">
        <v>193</v>
      </c>
      <c r="B25" s="227"/>
      <c r="C25" s="138">
        <f aca="true" t="shared" si="1" ref="C25:X25">SUM(C19:C24)</f>
        <v>-46635702</v>
      </c>
      <c r="D25" s="38">
        <f t="shared" si="1"/>
        <v>0</v>
      </c>
      <c r="E25" s="39">
        <f t="shared" si="1"/>
        <v>0</v>
      </c>
      <c r="F25" s="39">
        <f t="shared" si="1"/>
        <v>0</v>
      </c>
      <c r="G25" s="39">
        <f t="shared" si="1"/>
        <v>0</v>
      </c>
      <c r="H25" s="39">
        <f t="shared" si="1"/>
        <v>0</v>
      </c>
      <c r="I25" s="39">
        <f t="shared" si="1"/>
        <v>0</v>
      </c>
      <c r="J25" s="39">
        <f t="shared" si="1"/>
        <v>0</v>
      </c>
      <c r="K25" s="39">
        <f t="shared" si="1"/>
        <v>0</v>
      </c>
      <c r="L25" s="39">
        <f t="shared" si="1"/>
        <v>0</v>
      </c>
      <c r="M25" s="39">
        <f t="shared" si="1"/>
        <v>0</v>
      </c>
      <c r="N25" s="39">
        <f t="shared" si="1"/>
        <v>0</v>
      </c>
      <c r="O25" s="39">
        <f t="shared" si="1"/>
        <v>0</v>
      </c>
      <c r="P25" s="39">
        <f t="shared" si="1"/>
        <v>0</v>
      </c>
      <c r="Q25" s="39">
        <f t="shared" si="1"/>
        <v>0</v>
      </c>
      <c r="R25" s="39">
        <f t="shared" si="1"/>
        <v>0</v>
      </c>
      <c r="S25" s="39">
        <f t="shared" si="1"/>
        <v>0</v>
      </c>
      <c r="T25" s="39">
        <f t="shared" si="1"/>
        <v>0</v>
      </c>
      <c r="U25" s="39">
        <f t="shared" si="1"/>
        <v>0</v>
      </c>
      <c r="V25" s="39">
        <f t="shared" si="1"/>
        <v>0</v>
      </c>
      <c r="W25" s="39">
        <f t="shared" si="1"/>
        <v>0</v>
      </c>
      <c r="X25" s="39">
        <f t="shared" si="1"/>
        <v>0</v>
      </c>
      <c r="Y25" s="140">
        <f>+IF(W25&lt;&gt;0,+(X25/W25)*100,0)</f>
        <v>0</v>
      </c>
      <c r="Z25" s="40">
        <f>SUM(Z19:Z24)</f>
        <v>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196</v>
      </c>
      <c r="B30" s="158"/>
      <c r="C30" s="121">
        <v>15000000</v>
      </c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197</v>
      </c>
      <c r="B31" s="158"/>
      <c r="C31" s="121">
        <v>136916</v>
      </c>
      <c r="D31" s="25"/>
      <c r="E31" s="26"/>
      <c r="F31" s="26"/>
      <c r="G31" s="125"/>
      <c r="H31" s="125"/>
      <c r="I31" s="125"/>
      <c r="J31" s="26"/>
      <c r="K31" s="26"/>
      <c r="L31" s="26"/>
      <c r="M31" s="26"/>
      <c r="N31" s="125"/>
      <c r="O31" s="125"/>
      <c r="P31" s="125"/>
      <c r="Q31" s="26"/>
      <c r="R31" s="26"/>
      <c r="S31" s="26"/>
      <c r="T31" s="26"/>
      <c r="U31" s="125"/>
      <c r="V31" s="125"/>
      <c r="W31" s="125"/>
      <c r="X31" s="26"/>
      <c r="Y31" s="106"/>
      <c r="Z31" s="28"/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>
        <v>-1755492</v>
      </c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26" t="s">
        <v>199</v>
      </c>
      <c r="B34" s="227"/>
      <c r="C34" s="138">
        <f aca="true" t="shared" si="2" ref="C34:X34">SUM(C29:C33)</f>
        <v>13381424</v>
      </c>
      <c r="D34" s="38">
        <f t="shared" si="2"/>
        <v>0</v>
      </c>
      <c r="E34" s="39">
        <f t="shared" si="2"/>
        <v>0</v>
      </c>
      <c r="F34" s="39">
        <f t="shared" si="2"/>
        <v>0</v>
      </c>
      <c r="G34" s="39">
        <f t="shared" si="2"/>
        <v>0</v>
      </c>
      <c r="H34" s="39">
        <f t="shared" si="2"/>
        <v>0</v>
      </c>
      <c r="I34" s="39">
        <f t="shared" si="2"/>
        <v>0</v>
      </c>
      <c r="J34" s="39">
        <f t="shared" si="2"/>
        <v>0</v>
      </c>
      <c r="K34" s="39">
        <f t="shared" si="2"/>
        <v>0</v>
      </c>
      <c r="L34" s="39">
        <f t="shared" si="2"/>
        <v>0</v>
      </c>
      <c r="M34" s="39">
        <f t="shared" si="2"/>
        <v>0</v>
      </c>
      <c r="N34" s="39">
        <f t="shared" si="2"/>
        <v>0</v>
      </c>
      <c r="O34" s="39">
        <f t="shared" si="2"/>
        <v>0</v>
      </c>
      <c r="P34" s="39">
        <f t="shared" si="2"/>
        <v>0</v>
      </c>
      <c r="Q34" s="39">
        <f t="shared" si="2"/>
        <v>0</v>
      </c>
      <c r="R34" s="39">
        <f t="shared" si="2"/>
        <v>0</v>
      </c>
      <c r="S34" s="39">
        <f t="shared" si="2"/>
        <v>0</v>
      </c>
      <c r="T34" s="39">
        <f t="shared" si="2"/>
        <v>0</v>
      </c>
      <c r="U34" s="39">
        <f t="shared" si="2"/>
        <v>0</v>
      </c>
      <c r="V34" s="39">
        <f t="shared" si="2"/>
        <v>0</v>
      </c>
      <c r="W34" s="39">
        <f t="shared" si="2"/>
        <v>0</v>
      </c>
      <c r="X34" s="39">
        <f t="shared" si="2"/>
        <v>0</v>
      </c>
      <c r="Y34" s="140">
        <f>+IF(W34&lt;&gt;0,+(X34/W34)*100,0)</f>
        <v>0</v>
      </c>
      <c r="Z34" s="40">
        <f>SUM(Z29:Z33)</f>
        <v>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-4030819</v>
      </c>
      <c r="D36" s="65">
        <f t="shared" si="3"/>
        <v>35817000</v>
      </c>
      <c r="E36" s="66">
        <f t="shared" si="3"/>
        <v>35817000</v>
      </c>
      <c r="F36" s="66">
        <f t="shared" si="3"/>
        <v>-5580920</v>
      </c>
      <c r="G36" s="66">
        <f t="shared" si="3"/>
        <v>395200</v>
      </c>
      <c r="H36" s="66">
        <f t="shared" si="3"/>
        <v>2700002</v>
      </c>
      <c r="I36" s="66">
        <f t="shared" si="3"/>
        <v>-2485718</v>
      </c>
      <c r="J36" s="66">
        <f t="shared" si="3"/>
        <v>-947330</v>
      </c>
      <c r="K36" s="66">
        <f t="shared" si="3"/>
        <v>3995470</v>
      </c>
      <c r="L36" s="66">
        <f t="shared" si="3"/>
        <v>-172951</v>
      </c>
      <c r="M36" s="66">
        <f t="shared" si="3"/>
        <v>2875189</v>
      </c>
      <c r="N36" s="66">
        <f t="shared" si="3"/>
        <v>-1926806</v>
      </c>
      <c r="O36" s="66">
        <f t="shared" si="3"/>
        <v>-4654446</v>
      </c>
      <c r="P36" s="66">
        <f t="shared" si="3"/>
        <v>17007137</v>
      </c>
      <c r="Q36" s="66">
        <f t="shared" si="3"/>
        <v>10425885</v>
      </c>
      <c r="R36" s="66">
        <f t="shared" si="3"/>
        <v>-5566769</v>
      </c>
      <c r="S36" s="66">
        <f t="shared" si="3"/>
        <v>-3476820</v>
      </c>
      <c r="T36" s="66">
        <f t="shared" si="3"/>
        <v>-6874638</v>
      </c>
      <c r="U36" s="66">
        <f t="shared" si="3"/>
        <v>-15918227</v>
      </c>
      <c r="V36" s="66">
        <f t="shared" si="3"/>
        <v>-5102871</v>
      </c>
      <c r="W36" s="66">
        <f t="shared" si="3"/>
        <v>35817000</v>
      </c>
      <c r="X36" s="66">
        <f t="shared" si="3"/>
        <v>-40919871</v>
      </c>
      <c r="Y36" s="103">
        <f>+IF(W36&lt;&gt;0,+(X36/W36)*100,0)</f>
        <v>-114.24706424323645</v>
      </c>
      <c r="Z36" s="68">
        <f>+Z15+Z25+Z34</f>
        <v>35817000</v>
      </c>
    </row>
    <row r="37" spans="1:26" ht="13.5">
      <c r="A37" s="225" t="s">
        <v>201</v>
      </c>
      <c r="B37" s="158" t="s">
        <v>95</v>
      </c>
      <c r="C37" s="119">
        <v>9727245</v>
      </c>
      <c r="D37" s="65"/>
      <c r="E37" s="66"/>
      <c r="F37" s="66">
        <v>6625173</v>
      </c>
      <c r="G37" s="66">
        <v>1044253</v>
      </c>
      <c r="H37" s="66">
        <v>1439453</v>
      </c>
      <c r="I37" s="66">
        <v>6625173</v>
      </c>
      <c r="J37" s="66">
        <v>4139455</v>
      </c>
      <c r="K37" s="66">
        <v>3192125</v>
      </c>
      <c r="L37" s="66">
        <v>7187595</v>
      </c>
      <c r="M37" s="66">
        <v>4139455</v>
      </c>
      <c r="N37" s="66">
        <v>7014644</v>
      </c>
      <c r="O37" s="66">
        <v>5087838</v>
      </c>
      <c r="P37" s="66">
        <v>433392</v>
      </c>
      <c r="Q37" s="66">
        <v>7014644</v>
      </c>
      <c r="R37" s="66">
        <v>17440529</v>
      </c>
      <c r="S37" s="66">
        <v>11873760</v>
      </c>
      <c r="T37" s="66">
        <v>8396940</v>
      </c>
      <c r="U37" s="66">
        <v>17440529</v>
      </c>
      <c r="V37" s="66">
        <v>6625173</v>
      </c>
      <c r="W37" s="66"/>
      <c r="X37" s="66">
        <v>6625173</v>
      </c>
      <c r="Y37" s="103"/>
      <c r="Z37" s="68"/>
    </row>
    <row r="38" spans="1:26" ht="13.5">
      <c r="A38" s="243" t="s">
        <v>202</v>
      </c>
      <c r="B38" s="232" t="s">
        <v>95</v>
      </c>
      <c r="C38" s="233">
        <v>5696427</v>
      </c>
      <c r="D38" s="234">
        <v>35817000</v>
      </c>
      <c r="E38" s="235">
        <v>35817000</v>
      </c>
      <c r="F38" s="235">
        <v>1044253</v>
      </c>
      <c r="G38" s="235">
        <v>1439453</v>
      </c>
      <c r="H38" s="235">
        <v>4139455</v>
      </c>
      <c r="I38" s="235">
        <v>4139455</v>
      </c>
      <c r="J38" s="235">
        <v>3192125</v>
      </c>
      <c r="K38" s="235">
        <v>7187595</v>
      </c>
      <c r="L38" s="235">
        <v>7014644</v>
      </c>
      <c r="M38" s="235">
        <v>7014644</v>
      </c>
      <c r="N38" s="235">
        <v>5087838</v>
      </c>
      <c r="O38" s="235">
        <v>433392</v>
      </c>
      <c r="P38" s="235">
        <v>17440529</v>
      </c>
      <c r="Q38" s="235">
        <v>17440529</v>
      </c>
      <c r="R38" s="235">
        <v>11873760</v>
      </c>
      <c r="S38" s="235">
        <v>8396940</v>
      </c>
      <c r="T38" s="235">
        <v>1522302</v>
      </c>
      <c r="U38" s="235">
        <v>1522302</v>
      </c>
      <c r="V38" s="235">
        <v>1522302</v>
      </c>
      <c r="W38" s="235">
        <v>35817000</v>
      </c>
      <c r="X38" s="235">
        <v>-34294698</v>
      </c>
      <c r="Y38" s="236">
        <v>-95.75</v>
      </c>
      <c r="Z38" s="237">
        <v>35817000</v>
      </c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2011-08-12T16:25:25Z</dcterms:created>
  <dcterms:modified xsi:type="dcterms:W3CDTF">2011-08-12T16:25:25Z</dcterms:modified>
  <cp:category/>
  <cp:version/>
  <cp:contentType/>
  <cp:contentStatus/>
</cp:coreProperties>
</file>