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<sst xmlns="http://schemas.openxmlformats.org/spreadsheetml/2006/main" count="497" uniqueCount="248">
  <si>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Western Cape: Saldanha Bay(WC014)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</si>
  <si>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</si>
  <si>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</si>
  <si>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</si>
  <si>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</si>
  <si>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</si>
  <si>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</si>
  <si>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</si>
  <si>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</si>
  <si>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</si>
  <si>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</si>
  <si>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</si>
  <si>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</si>
  <si>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</si>
  <si>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</si>
  <si>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</si>
  <si>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</si>
  <si>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</si>
  <si>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</si>
  <si>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</si>
  <si>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</si>
  <si>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</si>
  <si>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</si>
  <si>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</si>
  <si>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</si>
  <si>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</si>
  <si>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</si>
  <si>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</si>
  <si>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</si>
  <si>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</si>
  <si>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</si>
  <si>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</si>
  <si>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</si>
  <si>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</si>
  <si>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</si>
  <si>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</si>
  <si>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</si>
  <si>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</si>
  <si>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</si>
  <si>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</si>
  <si>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</si>
  <si>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</si>
  <si>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</si>
  <si>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</si>
  <si>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</si>
  <si>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</si>
  <si>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</si>
  <si>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</si>
  <si>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</si>
  <si>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</si>
  <si>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</si>
  <si>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</si>
  <si>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</si>
  <si>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</si>
  <si>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</si>
  <si>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</si>
  <si>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</si>
  <si>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</si>
  <si>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</si>
  <si>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</si>
  <si>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</si>
  <si>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</si>
  <si>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</si>
  <si>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</si>
  <si>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</si>
  <si>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</si>
  <si>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</si>
  <si>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</si>
  <si>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</si>
  <si>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Saldanha Bay(WC014)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</si>
  <si>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</si>
  <si>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</si>
  <si>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</si>
  <si>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</si>
  <si>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</si>
  <si>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</si>
  <si>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</si>
  <si>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</si>
  <si>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</si>
  <si>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</si>
  <si>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</si>
  <si>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</si>
  <si>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</si>
  <si>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</si>
  <si>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</si>
  <si>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</si>
  <si>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</si>
  <si>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</si>
  <si>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</si>
  <si>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</si>
  <si>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</si>
  <si>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</si>
  <si>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</si>
  <si>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</si>
  <si>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</si>
  <si>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</si>
  <si>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</si>
  <si>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</si>
  <si>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</si>
  <si>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Saldanha Bay(WC014)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</si>
  <si>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</si>
  <si>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</si>
  <si>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</si>
  <si>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</si>
  <si>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</si>
  <si>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</si>
  <si>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</si>
  <si>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</si>
  <si>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</si>
  <si>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</si>
  <si>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</si>
  <si>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</si>
  <si>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</si>
  <si>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</si>
  <si>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</si>
  <si>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</si>
  <si>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</si>
  <si>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</si>
  <si>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</si>
  <si>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</si>
  <si>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</si>
  <si>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</si>
  <si>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</si>
  <si>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</si>
  <si>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</si>
  <si>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</si>
  <si>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</si>
  <si>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</si>
  <si>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</si>
  <si>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</si>
  <si>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</si>
  <si>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</si>
  <si>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Western Cape: Saldanha Bay(WC014)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</si>
  <si>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</si>
  <si>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</si>
  <si>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</si>
  <si>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</si>
  <si>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</si>
  <si>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</si>
  <si>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</si>
  <si>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</si>
  <si>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</si>
  <si>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Western Cape: Saldanha Bay(WC014)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</si>
  <si>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</si>
  <si>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</si>
  <si>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</si>
  <si>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</si>
  <si>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</si>
  <si>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</si>
  <si>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</si>
  <si>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</si>
  <si>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</si>
  <si>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</si>
  <si>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</si>
  <si>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</si>
  <si>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</si>
  <si>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</si>
  <si>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</si>
  <si>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</si>
  <si>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</si>
  <si>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</si>
  <si>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</si>
  <si>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</si>
  <si>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</si>
  <si>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</si>
  <si>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</si>
  <si>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</si>
  <si>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</si>
  <si>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</si>
  <si>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</si>
  <si>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</si>
  <si>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</si>
  <si>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</si>
  <si>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</si>
  <si>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</si>
  <si>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</si>
  <si>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Saldanha Bay(WC014)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</si>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</sst>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117681637</v>
      </c>
      <c r="C5" s="25">
        <v>116356046</v>
      </c>
      <c r="D5" s="26">
        <v>116356046</v>
      </c>
      <c r="E5" s="26">
        <v>111394193</v>
      </c>
      <c r="F5" s="26">
        <v>135872</v>
      </c>
      <c r="G5" s="26">
        <v>-450699</v>
      </c>
      <c r="H5" s="26">
        <v>111079366</v>
      </c>
      <c r="I5" s="26">
        <v>-1391375</v>
      </c>
      <c r="J5" s="26">
        <v>367722</v>
      </c>
      <c r="K5" s="26">
        <v>339849</v>
      </c>
      <c r="L5" s="26">
        <v>-683804</v>
      </c>
      <c r="M5" s="26">
        <v>2442537</v>
      </c>
      <c r="N5" s="26">
        <v>348649</v>
      </c>
      <c r="O5" s="26">
        <v>326604</v>
      </c>
      <c r="P5" s="26">
        <v>3117790</v>
      </c>
      <c r="Q5" s="26">
        <v>414179</v>
      </c>
      <c r="R5" s="26">
        <v>417518</v>
      </c>
      <c r="S5" s="26">
        <v>207357</v>
      </c>
      <c r="T5" s="26">
        <v>1039054</v>
      </c>
      <c r="U5" s="26">
        <v>114552406</v>
      </c>
      <c r="V5" s="26">
        <v>116356046</v>
      </c>
      <c r="W5" s="26">
        <v>-1803640</v>
      </c>
      <c r="X5" s="27">
        <v>-1.55</v>
      </c>
      <c r="Y5" s="28">
        <v>116356046</v>
      </c>
    </row>
    <row r="6" spans="1:25" ht="13.5">
      <c r="A6" s="24" t="s">
        <v>31</v>
      </c>
      <c r="B6" s="2">
        <v>270343809</v>
      </c>
      <c r="C6" s="25">
        <v>322733037</v>
      </c>
      <c r="D6" s="26">
        <v>322733037</v>
      </c>
      <c r="E6" s="26">
        <v>71977212</v>
      </c>
      <c r="F6" s="26">
        <v>14086213</v>
      </c>
      <c r="G6" s="26">
        <v>23011262</v>
      </c>
      <c r="H6" s="26">
        <v>109074687</v>
      </c>
      <c r="I6" s="26">
        <v>22171811</v>
      </c>
      <c r="J6" s="26">
        <v>36505353</v>
      </c>
      <c r="K6" s="26">
        <v>22335554</v>
      </c>
      <c r="L6" s="26">
        <v>81012718</v>
      </c>
      <c r="M6" s="26">
        <v>23587457</v>
      </c>
      <c r="N6" s="26">
        <v>23020644</v>
      </c>
      <c r="O6" s="26">
        <v>26618324</v>
      </c>
      <c r="P6" s="26">
        <v>73226425</v>
      </c>
      <c r="Q6" s="26">
        <v>22885400</v>
      </c>
      <c r="R6" s="26">
        <v>25661919</v>
      </c>
      <c r="S6" s="26">
        <v>24142870</v>
      </c>
      <c r="T6" s="26">
        <v>72690189</v>
      </c>
      <c r="U6" s="26">
        <v>336004019</v>
      </c>
      <c r="V6" s="26">
        <v>322733037</v>
      </c>
      <c r="W6" s="26">
        <v>13270982</v>
      </c>
      <c r="X6" s="27">
        <v>4.11</v>
      </c>
      <c r="Y6" s="28">
        <v>322733037</v>
      </c>
    </row>
    <row r="7" spans="1:25" ht="13.5">
      <c r="A7" s="24" t="s">
        <v>32</v>
      </c>
      <c r="B7" s="2">
        <v>28290646</v>
      </c>
      <c r="C7" s="25">
        <v>21000000</v>
      </c>
      <c r="D7" s="26">
        <v>21000000</v>
      </c>
      <c r="E7" s="26">
        <v>-6240960</v>
      </c>
      <c r="F7" s="26">
        <v>0</v>
      </c>
      <c r="G7" s="26">
        <v>0</v>
      </c>
      <c r="H7" s="26">
        <v>-6240960</v>
      </c>
      <c r="I7" s="26">
        <v>0</v>
      </c>
      <c r="J7" s="26">
        <v>3493504</v>
      </c>
      <c r="K7" s="26">
        <v>2682855</v>
      </c>
      <c r="L7" s="26">
        <v>6176359</v>
      </c>
      <c r="M7" s="26">
        <v>203176</v>
      </c>
      <c r="N7" s="26">
        <v>108965</v>
      </c>
      <c r="O7" s="26">
        <v>4415129</v>
      </c>
      <c r="P7" s="26">
        <v>4727270</v>
      </c>
      <c r="Q7" s="26">
        <v>3323926</v>
      </c>
      <c r="R7" s="26">
        <v>3803230</v>
      </c>
      <c r="S7" s="26">
        <v>6490631</v>
      </c>
      <c r="T7" s="26">
        <v>13617787</v>
      </c>
      <c r="U7" s="26">
        <v>18280456</v>
      </c>
      <c r="V7" s="26">
        <v>21000000</v>
      </c>
      <c r="W7" s="26">
        <v>-2719544</v>
      </c>
      <c r="X7" s="27">
        <v>-12.95</v>
      </c>
      <c r="Y7" s="28">
        <v>21000000</v>
      </c>
    </row>
    <row r="8" spans="1:25" ht="13.5">
      <c r="A8" s="24" t="s">
        <v>33</v>
      </c>
      <c r="B8" s="2">
        <v>44588974</v>
      </c>
      <c r="C8" s="25">
        <v>122647281</v>
      </c>
      <c r="D8" s="26">
        <v>122647281</v>
      </c>
      <c r="E8" s="26">
        <v>11183484</v>
      </c>
      <c r="F8" s="26">
        <v>-40255</v>
      </c>
      <c r="G8" s="26">
        <v>-847239</v>
      </c>
      <c r="H8" s="26">
        <v>10295990</v>
      </c>
      <c r="I8" s="26">
        <v>0</v>
      </c>
      <c r="J8" s="26">
        <v>80169</v>
      </c>
      <c r="K8" s="26">
        <v>9162113</v>
      </c>
      <c r="L8" s="26">
        <v>9242282</v>
      </c>
      <c r="M8" s="26">
        <v>0</v>
      </c>
      <c r="N8" s="26">
        <v>742075</v>
      </c>
      <c r="O8" s="26">
        <v>6710088</v>
      </c>
      <c r="P8" s="26">
        <v>7452163</v>
      </c>
      <c r="Q8" s="26">
        <v>87254</v>
      </c>
      <c r="R8" s="26">
        <v>0</v>
      </c>
      <c r="S8" s="26">
        <v>1088737</v>
      </c>
      <c r="T8" s="26">
        <v>1175991</v>
      </c>
      <c r="U8" s="26">
        <v>28166426</v>
      </c>
      <c r="V8" s="26">
        <v>122647281</v>
      </c>
      <c r="W8" s="26">
        <v>-94480855</v>
      </c>
      <c r="X8" s="27">
        <v>-77.03</v>
      </c>
      <c r="Y8" s="28">
        <v>122647281</v>
      </c>
    </row>
    <row r="9" spans="1:25" ht="13.5">
      <c r="A9" s="24" t="s">
        <v>34</v>
      </c>
      <c r="B9" s="2">
        <v>16689701</v>
      </c>
      <c r="C9" s="25">
        <v>29156986</v>
      </c>
      <c r="D9" s="26">
        <v>29156986</v>
      </c>
      <c r="E9" s="26">
        <v>1416506</v>
      </c>
      <c r="F9" s="26">
        <v>-3225982</v>
      </c>
      <c r="G9" s="26">
        <v>1807517</v>
      </c>
      <c r="H9" s="26">
        <v>-1959</v>
      </c>
      <c r="I9" s="26">
        <v>2910073</v>
      </c>
      <c r="J9" s="26">
        <v>3295540</v>
      </c>
      <c r="K9" s="26">
        <v>2865185</v>
      </c>
      <c r="L9" s="26">
        <v>9070798</v>
      </c>
      <c r="M9" s="26">
        <v>1709956</v>
      </c>
      <c r="N9" s="26">
        <v>1940543</v>
      </c>
      <c r="O9" s="26">
        <v>2238538</v>
      </c>
      <c r="P9" s="26">
        <v>5889037</v>
      </c>
      <c r="Q9" s="26">
        <v>1358732</v>
      </c>
      <c r="R9" s="26">
        <v>2057149</v>
      </c>
      <c r="S9" s="26">
        <v>1820582</v>
      </c>
      <c r="T9" s="26">
        <v>5236463</v>
      </c>
      <c r="U9" s="26">
        <v>20194339</v>
      </c>
      <c r="V9" s="26">
        <v>29156986</v>
      </c>
      <c r="W9" s="26">
        <v>-8962647</v>
      </c>
      <c r="X9" s="27">
        <v>-30.74</v>
      </c>
      <c r="Y9" s="28">
        <v>29156986</v>
      </c>
    </row>
    <row r="10" spans="1:25" ht="25.5">
      <c r="A10" s="29" t="s">
        <v>212</v>
      </c>
      <c r="B10" s="30">
        <f>SUM(B5:B9)</f>
        <v>477594767</v>
      </c>
      <c r="C10" s="31">
        <f aca="true" t="shared" si="0" ref="C10:Y10">SUM(C5:C9)</f>
        <v>611893350</v>
      </c>
      <c r="D10" s="32">
        <f t="shared" si="0"/>
        <v>611893350</v>
      </c>
      <c r="E10" s="32">
        <f t="shared" si="0"/>
        <v>189730435</v>
      </c>
      <c r="F10" s="32">
        <f t="shared" si="0"/>
        <v>10955848</v>
      </c>
      <c r="G10" s="32">
        <f t="shared" si="0"/>
        <v>23520841</v>
      </c>
      <c r="H10" s="32">
        <f t="shared" si="0"/>
        <v>224207124</v>
      </c>
      <c r="I10" s="32">
        <f t="shared" si="0"/>
        <v>23690509</v>
      </c>
      <c r="J10" s="32">
        <f t="shared" si="0"/>
        <v>43742288</v>
      </c>
      <c r="K10" s="32">
        <f t="shared" si="0"/>
        <v>37385556</v>
      </c>
      <c r="L10" s="32">
        <f t="shared" si="0"/>
        <v>104818353</v>
      </c>
      <c r="M10" s="32">
        <f t="shared" si="0"/>
        <v>27943126</v>
      </c>
      <c r="N10" s="32">
        <f t="shared" si="0"/>
        <v>26160876</v>
      </c>
      <c r="O10" s="32">
        <f t="shared" si="0"/>
        <v>40308683</v>
      </c>
      <c r="P10" s="32">
        <f t="shared" si="0"/>
        <v>94412685</v>
      </c>
      <c r="Q10" s="32">
        <f t="shared" si="0"/>
        <v>28069491</v>
      </c>
      <c r="R10" s="32">
        <f t="shared" si="0"/>
        <v>31939816</v>
      </c>
      <c r="S10" s="32">
        <f t="shared" si="0"/>
        <v>33750177</v>
      </c>
      <c r="T10" s="32">
        <f t="shared" si="0"/>
        <v>93759484</v>
      </c>
      <c r="U10" s="32">
        <f t="shared" si="0"/>
        <v>517197646</v>
      </c>
      <c r="V10" s="32">
        <f t="shared" si="0"/>
        <v>611893350</v>
      </c>
      <c r="W10" s="32">
        <f t="shared" si="0"/>
        <v>-94695704</v>
      </c>
      <c r="X10" s="33">
        <f>+IF(V10&lt;&gt;0,(W10/V10)*100,0)</f>
        <v>-15.475851143013731</v>
      </c>
      <c r="Y10" s="34">
        <f t="shared" si="0"/>
        <v>611893350</v>
      </c>
    </row>
    <row r="11" spans="1:25" ht="13.5">
      <c r="A11" s="24" t="s">
        <v>36</v>
      </c>
      <c r="B11" s="2">
        <v>125037487</v>
      </c>
      <c r="C11" s="25">
        <v>161400278</v>
      </c>
      <c r="D11" s="26">
        <v>161400278</v>
      </c>
      <c r="E11" s="26">
        <v>10704349</v>
      </c>
      <c r="F11" s="26">
        <v>9086417</v>
      </c>
      <c r="G11" s="26">
        <v>9665668</v>
      </c>
      <c r="H11" s="26">
        <v>29456434</v>
      </c>
      <c r="I11" s="26">
        <v>10027584</v>
      </c>
      <c r="J11" s="26">
        <v>19246904</v>
      </c>
      <c r="K11" s="26">
        <v>10485561</v>
      </c>
      <c r="L11" s="26">
        <v>39760049</v>
      </c>
      <c r="M11" s="26">
        <v>11405422</v>
      </c>
      <c r="N11" s="26">
        <v>11644388</v>
      </c>
      <c r="O11" s="26">
        <v>239487</v>
      </c>
      <c r="P11" s="26">
        <v>23289297</v>
      </c>
      <c r="Q11" s="26">
        <v>23853957</v>
      </c>
      <c r="R11" s="26">
        <v>-1324160</v>
      </c>
      <c r="S11" s="26">
        <v>18421459</v>
      </c>
      <c r="T11" s="26">
        <v>40951256</v>
      </c>
      <c r="U11" s="26">
        <v>133457036</v>
      </c>
      <c r="V11" s="26">
        <v>161400278</v>
      </c>
      <c r="W11" s="26">
        <v>-27943242</v>
      </c>
      <c r="X11" s="27">
        <v>-17.31</v>
      </c>
      <c r="Y11" s="28">
        <v>161400278</v>
      </c>
    </row>
    <row r="12" spans="1:25" ht="13.5">
      <c r="A12" s="24" t="s">
        <v>37</v>
      </c>
      <c r="B12" s="2">
        <v>5755882</v>
      </c>
      <c r="C12" s="25">
        <v>7100824</v>
      </c>
      <c r="D12" s="26">
        <v>7100824</v>
      </c>
      <c r="E12" s="26">
        <v>488305</v>
      </c>
      <c r="F12" s="26">
        <v>505849</v>
      </c>
      <c r="G12" s="26">
        <v>561119</v>
      </c>
      <c r="H12" s="26">
        <v>1555273</v>
      </c>
      <c r="I12" s="26">
        <v>366375</v>
      </c>
      <c r="J12" s="26">
        <v>478167</v>
      </c>
      <c r="K12" s="26">
        <v>619729</v>
      </c>
      <c r="L12" s="26">
        <v>1464271</v>
      </c>
      <c r="M12" s="26">
        <v>483811</v>
      </c>
      <c r="N12" s="26">
        <v>502964</v>
      </c>
      <c r="O12" s="26">
        <v>0</v>
      </c>
      <c r="P12" s="26">
        <v>986775</v>
      </c>
      <c r="Q12" s="26">
        <v>977191</v>
      </c>
      <c r="R12" s="26">
        <v>3642</v>
      </c>
      <c r="S12" s="26">
        <v>1100916</v>
      </c>
      <c r="T12" s="26">
        <v>2081749</v>
      </c>
      <c r="U12" s="26">
        <v>6088068</v>
      </c>
      <c r="V12" s="26">
        <v>7100824</v>
      </c>
      <c r="W12" s="26">
        <v>-1012756</v>
      </c>
      <c r="X12" s="27">
        <v>-14.26</v>
      </c>
      <c r="Y12" s="28">
        <v>7100824</v>
      </c>
    </row>
    <row r="13" spans="1:25" ht="13.5">
      <c r="A13" s="24" t="s">
        <v>213</v>
      </c>
      <c r="B13" s="2">
        <v>76592436</v>
      </c>
      <c r="C13" s="25">
        <v>45900899</v>
      </c>
      <c r="D13" s="26">
        <v>45900899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-395</v>
      </c>
      <c r="P13" s="26">
        <v>-395</v>
      </c>
      <c r="Q13" s="26">
        <v>0</v>
      </c>
      <c r="R13" s="26">
        <v>0</v>
      </c>
      <c r="S13" s="26">
        <v>-1976</v>
      </c>
      <c r="T13" s="26">
        <v>-1976</v>
      </c>
      <c r="U13" s="26">
        <v>-2371</v>
      </c>
      <c r="V13" s="26">
        <v>45900899</v>
      </c>
      <c r="W13" s="26">
        <v>-45903270</v>
      </c>
      <c r="X13" s="27">
        <v>-100.01</v>
      </c>
      <c r="Y13" s="28">
        <v>45900899</v>
      </c>
    </row>
    <row r="14" spans="1:25" ht="13.5">
      <c r="A14" s="24" t="s">
        <v>39</v>
      </c>
      <c r="B14" s="2">
        <v>5850962</v>
      </c>
      <c r="C14" s="25">
        <v>15933548</v>
      </c>
      <c r="D14" s="26">
        <v>15933548</v>
      </c>
      <c r="E14" s="26">
        <v>0</v>
      </c>
      <c r="F14" s="26">
        <v>0</v>
      </c>
      <c r="G14" s="26">
        <v>5793</v>
      </c>
      <c r="H14" s="26">
        <v>5793</v>
      </c>
      <c r="I14" s="26">
        <v>0</v>
      </c>
      <c r="J14" s="26">
        <v>0</v>
      </c>
      <c r="K14" s="26">
        <v>3927648</v>
      </c>
      <c r="L14" s="26">
        <v>3927648</v>
      </c>
      <c r="M14" s="26">
        <v>0</v>
      </c>
      <c r="N14" s="26">
        <v>0</v>
      </c>
      <c r="O14" s="26">
        <v>5409</v>
      </c>
      <c r="P14" s="26">
        <v>5409</v>
      </c>
      <c r="Q14" s="26">
        <v>156969</v>
      </c>
      <c r="R14" s="26">
        <v>0</v>
      </c>
      <c r="S14" s="26">
        <v>3629549</v>
      </c>
      <c r="T14" s="26">
        <v>3786518</v>
      </c>
      <c r="U14" s="26">
        <v>7725368</v>
      </c>
      <c r="V14" s="26">
        <v>15933548</v>
      </c>
      <c r="W14" s="26">
        <v>-8208180</v>
      </c>
      <c r="X14" s="27">
        <v>-51.52</v>
      </c>
      <c r="Y14" s="28">
        <v>15933548</v>
      </c>
    </row>
    <row r="15" spans="1:25" ht="13.5">
      <c r="A15" s="24" t="s">
        <v>40</v>
      </c>
      <c r="B15" s="2">
        <v>116182815</v>
      </c>
      <c r="C15" s="25">
        <v>141790700</v>
      </c>
      <c r="D15" s="26">
        <v>141790700</v>
      </c>
      <c r="E15" s="26">
        <v>2301363</v>
      </c>
      <c r="F15" s="26">
        <v>16640451</v>
      </c>
      <c r="G15" s="26">
        <v>16458676</v>
      </c>
      <c r="H15" s="26">
        <v>35400490</v>
      </c>
      <c r="I15" s="26">
        <v>10355533</v>
      </c>
      <c r="J15" s="26">
        <v>10305037</v>
      </c>
      <c r="K15" s="26">
        <v>10583261</v>
      </c>
      <c r="L15" s="26">
        <v>31243831</v>
      </c>
      <c r="M15" s="26">
        <v>10268819</v>
      </c>
      <c r="N15" s="26">
        <v>11809924</v>
      </c>
      <c r="O15" s="26">
        <v>11116778</v>
      </c>
      <c r="P15" s="26">
        <v>33195521</v>
      </c>
      <c r="Q15" s="26">
        <v>10868828</v>
      </c>
      <c r="R15" s="26">
        <v>11847099</v>
      </c>
      <c r="S15" s="26">
        <v>11074527</v>
      </c>
      <c r="T15" s="26">
        <v>33790454</v>
      </c>
      <c r="U15" s="26">
        <v>133630296</v>
      </c>
      <c r="V15" s="26">
        <v>141790700</v>
      </c>
      <c r="W15" s="26">
        <v>-8160404</v>
      </c>
      <c r="X15" s="27">
        <v>-5.76</v>
      </c>
      <c r="Y15" s="28">
        <v>141790700</v>
      </c>
    </row>
    <row r="16" spans="1:25" ht="13.5">
      <c r="A16" s="35" t="s">
        <v>41</v>
      </c>
      <c r="B16" s="2">
        <v>15069445</v>
      </c>
      <c r="C16" s="25">
        <v>65159290</v>
      </c>
      <c r="D16" s="26">
        <v>65159290</v>
      </c>
      <c r="E16" s="26">
        <v>3698125</v>
      </c>
      <c r="F16" s="26">
        <v>1178883</v>
      </c>
      <c r="G16" s="26">
        <v>1120855</v>
      </c>
      <c r="H16" s="26">
        <v>5997863</v>
      </c>
      <c r="I16" s="26">
        <v>1222778</v>
      </c>
      <c r="J16" s="26">
        <v>1218047</v>
      </c>
      <c r="K16" s="26">
        <v>1017542</v>
      </c>
      <c r="L16" s="26">
        <v>3458367</v>
      </c>
      <c r="M16" s="26">
        <v>1768875</v>
      </c>
      <c r="N16" s="26">
        <v>1003524</v>
      </c>
      <c r="O16" s="26">
        <v>1217319</v>
      </c>
      <c r="P16" s="26">
        <v>3989718</v>
      </c>
      <c r="Q16" s="26">
        <v>1121626</v>
      </c>
      <c r="R16" s="26">
        <v>1096547</v>
      </c>
      <c r="S16" s="26">
        <v>2619922</v>
      </c>
      <c r="T16" s="26">
        <v>4838095</v>
      </c>
      <c r="U16" s="26">
        <v>18284043</v>
      </c>
      <c r="V16" s="26">
        <v>65159290</v>
      </c>
      <c r="W16" s="26">
        <v>-46875247</v>
      </c>
      <c r="X16" s="27">
        <v>-71.94</v>
      </c>
      <c r="Y16" s="28">
        <v>65159290</v>
      </c>
    </row>
    <row r="17" spans="1:25" ht="13.5">
      <c r="A17" s="24" t="s">
        <v>42</v>
      </c>
      <c r="B17" s="2">
        <v>87473107</v>
      </c>
      <c r="C17" s="25">
        <v>104628364</v>
      </c>
      <c r="D17" s="26">
        <v>104628364</v>
      </c>
      <c r="E17" s="26">
        <v>17756356</v>
      </c>
      <c r="F17" s="26">
        <v>-8045709</v>
      </c>
      <c r="G17" s="26">
        <v>3262485</v>
      </c>
      <c r="H17" s="26">
        <v>12973132</v>
      </c>
      <c r="I17" s="26">
        <v>2739903</v>
      </c>
      <c r="J17" s="26">
        <v>7318265</v>
      </c>
      <c r="K17" s="26">
        <v>7883252</v>
      </c>
      <c r="L17" s="26">
        <v>17941420</v>
      </c>
      <c r="M17" s="26">
        <v>8508982</v>
      </c>
      <c r="N17" s="26">
        <v>6253300</v>
      </c>
      <c r="O17" s="26">
        <v>6614878</v>
      </c>
      <c r="P17" s="26">
        <v>21377160</v>
      </c>
      <c r="Q17" s="26">
        <v>5447517</v>
      </c>
      <c r="R17" s="26">
        <v>6641332</v>
      </c>
      <c r="S17" s="26">
        <v>12505520</v>
      </c>
      <c r="T17" s="26">
        <v>24594369</v>
      </c>
      <c r="U17" s="26">
        <v>76886081</v>
      </c>
      <c r="V17" s="26">
        <v>104628364</v>
      </c>
      <c r="W17" s="26">
        <v>-27742283</v>
      </c>
      <c r="X17" s="27">
        <v>-26.52</v>
      </c>
      <c r="Y17" s="28">
        <v>104628364</v>
      </c>
    </row>
    <row r="18" spans="1:25" ht="13.5">
      <c r="A18" s="36" t="s">
        <v>43</v>
      </c>
      <c r="B18" s="37">
        <f>SUM(B11:B17)</f>
        <v>431962134</v>
      </c>
      <c r="C18" s="38">
        <f aca="true" t="shared" si="1" ref="C18:Y18">SUM(C11:C17)</f>
        <v>541913903</v>
      </c>
      <c r="D18" s="39">
        <f t="shared" si="1"/>
        <v>541913903</v>
      </c>
      <c r="E18" s="39">
        <f t="shared" si="1"/>
        <v>34948498</v>
      </c>
      <c r="F18" s="39">
        <f t="shared" si="1"/>
        <v>19365891</v>
      </c>
      <c r="G18" s="39">
        <f t="shared" si="1"/>
        <v>31074596</v>
      </c>
      <c r="H18" s="39">
        <f t="shared" si="1"/>
        <v>85388985</v>
      </c>
      <c r="I18" s="39">
        <f t="shared" si="1"/>
        <v>24712173</v>
      </c>
      <c r="J18" s="39">
        <f t="shared" si="1"/>
        <v>38566420</v>
      </c>
      <c r="K18" s="39">
        <f t="shared" si="1"/>
        <v>34516993</v>
      </c>
      <c r="L18" s="39">
        <f t="shared" si="1"/>
        <v>97795586</v>
      </c>
      <c r="M18" s="39">
        <f t="shared" si="1"/>
        <v>32435909</v>
      </c>
      <c r="N18" s="39">
        <f t="shared" si="1"/>
        <v>31214100</v>
      </c>
      <c r="O18" s="39">
        <f t="shared" si="1"/>
        <v>19193476</v>
      </c>
      <c r="P18" s="39">
        <f t="shared" si="1"/>
        <v>82843485</v>
      </c>
      <c r="Q18" s="39">
        <f t="shared" si="1"/>
        <v>42426088</v>
      </c>
      <c r="R18" s="39">
        <f t="shared" si="1"/>
        <v>18264460</v>
      </c>
      <c r="S18" s="39">
        <f t="shared" si="1"/>
        <v>49349917</v>
      </c>
      <c r="T18" s="39">
        <f t="shared" si="1"/>
        <v>110040465</v>
      </c>
      <c r="U18" s="39">
        <f t="shared" si="1"/>
        <v>376068521</v>
      </c>
      <c r="V18" s="39">
        <f t="shared" si="1"/>
        <v>541913903</v>
      </c>
      <c r="W18" s="39">
        <f t="shared" si="1"/>
        <v>-165845382</v>
      </c>
      <c r="X18" s="33">
        <f>+IF(V18&lt;&gt;0,(W18/V18)*100,0)</f>
        <v>-30.603640372002044</v>
      </c>
      <c r="Y18" s="40">
        <f t="shared" si="1"/>
        <v>541913903</v>
      </c>
    </row>
    <row r="19" spans="1:25" ht="13.5">
      <c r="A19" s="36" t="s">
        <v>44</v>
      </c>
      <c r="B19" s="41">
        <f>+B10-B18</f>
        <v>45632633</v>
      </c>
      <c r="C19" s="42">
        <f aca="true" t="shared" si="2" ref="C19:Y19">+C10-C18</f>
        <v>69979447</v>
      </c>
      <c r="D19" s="43">
        <f t="shared" si="2"/>
        <v>69979447</v>
      </c>
      <c r="E19" s="43">
        <f t="shared" si="2"/>
        <v>154781937</v>
      </c>
      <c r="F19" s="43">
        <f t="shared" si="2"/>
        <v>-8410043</v>
      </c>
      <c r="G19" s="43">
        <f t="shared" si="2"/>
        <v>-7553755</v>
      </c>
      <c r="H19" s="43">
        <f t="shared" si="2"/>
        <v>138818139</v>
      </c>
      <c r="I19" s="43">
        <f t="shared" si="2"/>
        <v>-1021664</v>
      </c>
      <c r="J19" s="43">
        <f t="shared" si="2"/>
        <v>5175868</v>
      </c>
      <c r="K19" s="43">
        <f t="shared" si="2"/>
        <v>2868563</v>
      </c>
      <c r="L19" s="43">
        <f t="shared" si="2"/>
        <v>7022767</v>
      </c>
      <c r="M19" s="43">
        <f t="shared" si="2"/>
        <v>-4492783</v>
      </c>
      <c r="N19" s="43">
        <f t="shared" si="2"/>
        <v>-5053224</v>
      </c>
      <c r="O19" s="43">
        <f t="shared" si="2"/>
        <v>21115207</v>
      </c>
      <c r="P19" s="43">
        <f t="shared" si="2"/>
        <v>11569200</v>
      </c>
      <c r="Q19" s="43">
        <f t="shared" si="2"/>
        <v>-14356597</v>
      </c>
      <c r="R19" s="43">
        <f t="shared" si="2"/>
        <v>13675356</v>
      </c>
      <c r="S19" s="43">
        <f t="shared" si="2"/>
        <v>-15599740</v>
      </c>
      <c r="T19" s="43">
        <f t="shared" si="2"/>
        <v>-16280981</v>
      </c>
      <c r="U19" s="43">
        <f t="shared" si="2"/>
        <v>141129125</v>
      </c>
      <c r="V19" s="43">
        <f>IF(D10=D18,0,V10-V18)</f>
        <v>69979447</v>
      </c>
      <c r="W19" s="43">
        <f t="shared" si="2"/>
        <v>71149678</v>
      </c>
      <c r="X19" s="44">
        <f>+IF(V19&lt;&gt;0,(W19/V19)*100,0)</f>
        <v>101.67224956779096</v>
      </c>
      <c r="Y19" s="45">
        <f t="shared" si="2"/>
        <v>69979447</v>
      </c>
    </row>
    <row r="20" spans="1:25" ht="13.5">
      <c r="A20" s="24" t="s">
        <v>45</v>
      </c>
      <c r="B20" s="2">
        <v>19487</v>
      </c>
      <c r="C20" s="25">
        <v>0</v>
      </c>
      <c r="D20" s="26">
        <v>0</v>
      </c>
      <c r="E20" s="26">
        <v>271</v>
      </c>
      <c r="F20" s="26">
        <v>-271</v>
      </c>
      <c r="G20" s="26">
        <v>462</v>
      </c>
      <c r="H20" s="26">
        <v>462</v>
      </c>
      <c r="I20" s="26">
        <v>3072</v>
      </c>
      <c r="J20" s="26">
        <v>462</v>
      </c>
      <c r="K20" s="26">
        <v>17996</v>
      </c>
      <c r="L20" s="26">
        <v>21530</v>
      </c>
      <c r="M20" s="26">
        <v>1946</v>
      </c>
      <c r="N20" s="26">
        <v>1238</v>
      </c>
      <c r="O20" s="26">
        <v>0</v>
      </c>
      <c r="P20" s="26">
        <v>3184</v>
      </c>
      <c r="Q20" s="26">
        <v>0</v>
      </c>
      <c r="R20" s="26">
        <v>0</v>
      </c>
      <c r="S20" s="26">
        <v>2479</v>
      </c>
      <c r="T20" s="26">
        <v>2479</v>
      </c>
      <c r="U20" s="26">
        <v>27655</v>
      </c>
      <c r="V20" s="26">
        <v>0</v>
      </c>
      <c r="W20" s="26">
        <v>27655</v>
      </c>
      <c r="X20" s="27">
        <v>0</v>
      </c>
      <c r="Y20" s="28">
        <v>0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45652120</v>
      </c>
      <c r="C22" s="53">
        <f aca="true" t="shared" si="3" ref="C22:Y22">SUM(C19:C21)</f>
        <v>69979447</v>
      </c>
      <c r="D22" s="54">
        <f t="shared" si="3"/>
        <v>69979447</v>
      </c>
      <c r="E22" s="54">
        <f t="shared" si="3"/>
        <v>154782208</v>
      </c>
      <c r="F22" s="54">
        <f t="shared" si="3"/>
        <v>-8410314</v>
      </c>
      <c r="G22" s="54">
        <f t="shared" si="3"/>
        <v>-7553293</v>
      </c>
      <c r="H22" s="54">
        <f t="shared" si="3"/>
        <v>138818601</v>
      </c>
      <c r="I22" s="54">
        <f t="shared" si="3"/>
        <v>-1018592</v>
      </c>
      <c r="J22" s="54">
        <f t="shared" si="3"/>
        <v>5176330</v>
      </c>
      <c r="K22" s="54">
        <f t="shared" si="3"/>
        <v>2886559</v>
      </c>
      <c r="L22" s="54">
        <f t="shared" si="3"/>
        <v>7044297</v>
      </c>
      <c r="M22" s="54">
        <f t="shared" si="3"/>
        <v>-4490837</v>
      </c>
      <c r="N22" s="54">
        <f t="shared" si="3"/>
        <v>-5051986</v>
      </c>
      <c r="O22" s="54">
        <f t="shared" si="3"/>
        <v>21115207</v>
      </c>
      <c r="P22" s="54">
        <f t="shared" si="3"/>
        <v>11572384</v>
      </c>
      <c r="Q22" s="54">
        <f t="shared" si="3"/>
        <v>-14356597</v>
      </c>
      <c r="R22" s="54">
        <f t="shared" si="3"/>
        <v>13675356</v>
      </c>
      <c r="S22" s="54">
        <f t="shared" si="3"/>
        <v>-15597261</v>
      </c>
      <c r="T22" s="54">
        <f t="shared" si="3"/>
        <v>-16278502</v>
      </c>
      <c r="U22" s="54">
        <f t="shared" si="3"/>
        <v>141156780</v>
      </c>
      <c r="V22" s="54">
        <f t="shared" si="3"/>
        <v>69979447</v>
      </c>
      <c r="W22" s="54">
        <f t="shared" si="3"/>
        <v>71177333</v>
      </c>
      <c r="X22" s="55">
        <f>+IF(V22&lt;&gt;0,(W22/V22)*100,0)</f>
        <v>101.71176831391651</v>
      </c>
      <c r="Y22" s="56">
        <f t="shared" si="3"/>
        <v>69979447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45652120</v>
      </c>
      <c r="C24" s="42">
        <f aca="true" t="shared" si="4" ref="C24:Y24">SUM(C22:C23)</f>
        <v>69979447</v>
      </c>
      <c r="D24" s="43">
        <f t="shared" si="4"/>
        <v>69979447</v>
      </c>
      <c r="E24" s="43">
        <f t="shared" si="4"/>
        <v>154782208</v>
      </c>
      <c r="F24" s="43">
        <f t="shared" si="4"/>
        <v>-8410314</v>
      </c>
      <c r="G24" s="43">
        <f t="shared" si="4"/>
        <v>-7553293</v>
      </c>
      <c r="H24" s="43">
        <f t="shared" si="4"/>
        <v>138818601</v>
      </c>
      <c r="I24" s="43">
        <f t="shared" si="4"/>
        <v>-1018592</v>
      </c>
      <c r="J24" s="43">
        <f t="shared" si="4"/>
        <v>5176330</v>
      </c>
      <c r="K24" s="43">
        <f t="shared" si="4"/>
        <v>2886559</v>
      </c>
      <c r="L24" s="43">
        <f t="shared" si="4"/>
        <v>7044297</v>
      </c>
      <c r="M24" s="43">
        <f t="shared" si="4"/>
        <v>-4490837</v>
      </c>
      <c r="N24" s="43">
        <f t="shared" si="4"/>
        <v>-5051986</v>
      </c>
      <c r="O24" s="43">
        <f t="shared" si="4"/>
        <v>21115207</v>
      </c>
      <c r="P24" s="43">
        <f t="shared" si="4"/>
        <v>11572384</v>
      </c>
      <c r="Q24" s="43">
        <f t="shared" si="4"/>
        <v>-14356597</v>
      </c>
      <c r="R24" s="43">
        <f t="shared" si="4"/>
        <v>13675356</v>
      </c>
      <c r="S24" s="43">
        <f t="shared" si="4"/>
        <v>-15597261</v>
      </c>
      <c r="T24" s="43">
        <f t="shared" si="4"/>
        <v>-16278502</v>
      </c>
      <c r="U24" s="43">
        <f t="shared" si="4"/>
        <v>141156780</v>
      </c>
      <c r="V24" s="43">
        <f t="shared" si="4"/>
        <v>69979447</v>
      </c>
      <c r="W24" s="43">
        <f t="shared" si="4"/>
        <v>71177333</v>
      </c>
      <c r="X24" s="44">
        <f>+IF(V24&lt;&gt;0,(W24/V24)*100,0)</f>
        <v>101.71176831391651</v>
      </c>
      <c r="Y24" s="45">
        <f t="shared" si="4"/>
        <v>69979447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62933146</v>
      </c>
      <c r="C27" s="65">
        <v>170722589</v>
      </c>
      <c r="D27" s="66">
        <v>170722589</v>
      </c>
      <c r="E27" s="66">
        <v>254918</v>
      </c>
      <c r="F27" s="66">
        <v>1731535</v>
      </c>
      <c r="G27" s="66">
        <v>7576108</v>
      </c>
      <c r="H27" s="66">
        <v>9562561</v>
      </c>
      <c r="I27" s="66">
        <v>3602365</v>
      </c>
      <c r="J27" s="66">
        <v>4452816</v>
      </c>
      <c r="K27" s="66">
        <v>8255773</v>
      </c>
      <c r="L27" s="66">
        <v>16310954</v>
      </c>
      <c r="M27" s="66">
        <v>4335079</v>
      </c>
      <c r="N27" s="66">
        <v>4968000</v>
      </c>
      <c r="O27" s="66">
        <v>8086002</v>
      </c>
      <c r="P27" s="66">
        <v>17389081</v>
      </c>
      <c r="Q27" s="66">
        <v>14804713</v>
      </c>
      <c r="R27" s="66">
        <v>14858961</v>
      </c>
      <c r="S27" s="66">
        <v>30217280</v>
      </c>
      <c r="T27" s="66">
        <v>59880954</v>
      </c>
      <c r="U27" s="66">
        <v>103143550</v>
      </c>
      <c r="V27" s="66">
        <v>170722589</v>
      </c>
      <c r="W27" s="66">
        <v>-67579039</v>
      </c>
      <c r="X27" s="67">
        <v>-39.58</v>
      </c>
      <c r="Y27" s="68">
        <v>170722589</v>
      </c>
    </row>
    <row r="28" spans="1:25" ht="13.5">
      <c r="A28" s="69" t="s">
        <v>45</v>
      </c>
      <c r="B28" s="2">
        <v>9337987</v>
      </c>
      <c r="C28" s="25">
        <v>14057000</v>
      </c>
      <c r="D28" s="26">
        <v>14057000</v>
      </c>
      <c r="E28" s="26">
        <v>39700</v>
      </c>
      <c r="F28" s="26">
        <v>76866</v>
      </c>
      <c r="G28" s="26">
        <v>490982</v>
      </c>
      <c r="H28" s="26">
        <v>607548</v>
      </c>
      <c r="I28" s="26">
        <v>135425</v>
      </c>
      <c r="J28" s="26">
        <v>1688946</v>
      </c>
      <c r="K28" s="26">
        <v>276329</v>
      </c>
      <c r="L28" s="26">
        <v>2100700</v>
      </c>
      <c r="M28" s="26">
        <v>1398436</v>
      </c>
      <c r="N28" s="26">
        <v>1419699</v>
      </c>
      <c r="O28" s="26">
        <v>478951</v>
      </c>
      <c r="P28" s="26">
        <v>3297086</v>
      </c>
      <c r="Q28" s="26">
        <v>1739178</v>
      </c>
      <c r="R28" s="26">
        <v>2666268</v>
      </c>
      <c r="S28" s="26">
        <v>2031365</v>
      </c>
      <c r="T28" s="26">
        <v>6436811</v>
      </c>
      <c r="U28" s="26">
        <v>12442145</v>
      </c>
      <c r="V28" s="26">
        <v>14057000</v>
      </c>
      <c r="W28" s="26">
        <v>-1614855</v>
      </c>
      <c r="X28" s="27">
        <v>-11.49</v>
      </c>
      <c r="Y28" s="28">
        <v>14057000</v>
      </c>
    </row>
    <row r="29" spans="1:25" ht="13.5">
      <c r="A29" s="24" t="s">
        <v>217</v>
      </c>
      <c r="B29" s="2">
        <v>2601941</v>
      </c>
      <c r="C29" s="25">
        <v>34453000</v>
      </c>
      <c r="D29" s="26">
        <v>34453000</v>
      </c>
      <c r="E29" s="26">
        <v>178218</v>
      </c>
      <c r="F29" s="26">
        <v>71287</v>
      </c>
      <c r="G29" s="26">
        <v>5438907</v>
      </c>
      <c r="H29" s="26">
        <v>5688412</v>
      </c>
      <c r="I29" s="26">
        <v>2194006</v>
      </c>
      <c r="J29" s="26">
        <v>579127</v>
      </c>
      <c r="K29" s="26">
        <v>4195673</v>
      </c>
      <c r="L29" s="26">
        <v>6968806</v>
      </c>
      <c r="M29" s="26">
        <v>926337</v>
      </c>
      <c r="N29" s="26">
        <v>357811</v>
      </c>
      <c r="O29" s="26">
        <v>306555</v>
      </c>
      <c r="P29" s="26">
        <v>1590703</v>
      </c>
      <c r="Q29" s="26">
        <v>2775257</v>
      </c>
      <c r="R29" s="26">
        <v>1944076</v>
      </c>
      <c r="S29" s="26">
        <v>1128829</v>
      </c>
      <c r="T29" s="26">
        <v>5848162</v>
      </c>
      <c r="U29" s="26">
        <v>20096083</v>
      </c>
      <c r="V29" s="26">
        <v>34453000</v>
      </c>
      <c r="W29" s="26">
        <v>-14356917</v>
      </c>
      <c r="X29" s="27">
        <v>-41.67</v>
      </c>
      <c r="Y29" s="28">
        <v>34453000</v>
      </c>
    </row>
    <row r="30" spans="1:25" ht="13.5">
      <c r="A30" s="24" t="s">
        <v>51</v>
      </c>
      <c r="B30" s="2">
        <v>19008038</v>
      </c>
      <c r="C30" s="25">
        <v>18894009</v>
      </c>
      <c r="D30" s="26">
        <v>18894009</v>
      </c>
      <c r="E30" s="26">
        <v>0</v>
      </c>
      <c r="F30" s="26">
        <v>4319</v>
      </c>
      <c r="G30" s="26">
        <v>403734</v>
      </c>
      <c r="H30" s="26">
        <v>408053</v>
      </c>
      <c r="I30" s="26">
        <v>2488</v>
      </c>
      <c r="J30" s="26">
        <v>135585</v>
      </c>
      <c r="K30" s="26">
        <v>44941</v>
      </c>
      <c r="L30" s="26">
        <v>183014</v>
      </c>
      <c r="M30" s="26">
        <v>8785</v>
      </c>
      <c r="N30" s="26">
        <v>70539</v>
      </c>
      <c r="O30" s="26">
        <v>3952680</v>
      </c>
      <c r="P30" s="26">
        <v>4032004</v>
      </c>
      <c r="Q30" s="26">
        <v>3408383</v>
      </c>
      <c r="R30" s="26">
        <v>1562524</v>
      </c>
      <c r="S30" s="26">
        <v>3054607</v>
      </c>
      <c r="T30" s="26">
        <v>8025514</v>
      </c>
      <c r="U30" s="26">
        <v>12648585</v>
      </c>
      <c r="V30" s="26">
        <v>18894009</v>
      </c>
      <c r="W30" s="26">
        <v>-6245424</v>
      </c>
      <c r="X30" s="27">
        <v>-33.06</v>
      </c>
      <c r="Y30" s="28">
        <v>18894009</v>
      </c>
    </row>
    <row r="31" spans="1:25" ht="13.5">
      <c r="A31" s="24" t="s">
        <v>52</v>
      </c>
      <c r="B31" s="2">
        <v>34213170</v>
      </c>
      <c r="C31" s="25">
        <v>103318580</v>
      </c>
      <c r="D31" s="26">
        <v>103318580</v>
      </c>
      <c r="E31" s="26">
        <v>37000</v>
      </c>
      <c r="F31" s="26">
        <v>1570715</v>
      </c>
      <c r="G31" s="26">
        <v>1219195</v>
      </c>
      <c r="H31" s="26">
        <v>2826910</v>
      </c>
      <c r="I31" s="26">
        <v>1269934</v>
      </c>
      <c r="J31" s="26">
        <v>2049158</v>
      </c>
      <c r="K31" s="26">
        <v>3738830</v>
      </c>
      <c r="L31" s="26">
        <v>7057922</v>
      </c>
      <c r="M31" s="26">
        <v>2001521</v>
      </c>
      <c r="N31" s="26">
        <v>3119951</v>
      </c>
      <c r="O31" s="26">
        <v>3347816</v>
      </c>
      <c r="P31" s="26">
        <v>8469288</v>
      </c>
      <c r="Q31" s="26">
        <v>6881895</v>
      </c>
      <c r="R31" s="26">
        <v>8396421</v>
      </c>
      <c r="S31" s="26">
        <v>24002479</v>
      </c>
      <c r="T31" s="26">
        <v>39280795</v>
      </c>
      <c r="U31" s="26">
        <v>57634915</v>
      </c>
      <c r="V31" s="26">
        <v>103318580</v>
      </c>
      <c r="W31" s="26">
        <v>-45683665</v>
      </c>
      <c r="X31" s="27">
        <v>-44.22</v>
      </c>
      <c r="Y31" s="28">
        <v>103318580</v>
      </c>
    </row>
    <row r="32" spans="1:25" ht="13.5">
      <c r="A32" s="36" t="s">
        <v>53</v>
      </c>
      <c r="B32" s="3">
        <f>SUM(B28:B31)</f>
        <v>65161136</v>
      </c>
      <c r="C32" s="65">
        <f aca="true" t="shared" si="5" ref="C32:Y32">SUM(C28:C31)</f>
        <v>170722589</v>
      </c>
      <c r="D32" s="66">
        <f t="shared" si="5"/>
        <v>170722589</v>
      </c>
      <c r="E32" s="66">
        <f t="shared" si="5"/>
        <v>254918</v>
      </c>
      <c r="F32" s="66">
        <f t="shared" si="5"/>
        <v>1723187</v>
      </c>
      <c r="G32" s="66">
        <f t="shared" si="5"/>
        <v>7552818</v>
      </c>
      <c r="H32" s="66">
        <f t="shared" si="5"/>
        <v>9530923</v>
      </c>
      <c r="I32" s="66">
        <f t="shared" si="5"/>
        <v>3601853</v>
      </c>
      <c r="J32" s="66">
        <f t="shared" si="5"/>
        <v>4452816</v>
      </c>
      <c r="K32" s="66">
        <f t="shared" si="5"/>
        <v>8255773</v>
      </c>
      <c r="L32" s="66">
        <f t="shared" si="5"/>
        <v>16310442</v>
      </c>
      <c r="M32" s="66">
        <f t="shared" si="5"/>
        <v>4335079</v>
      </c>
      <c r="N32" s="66">
        <f t="shared" si="5"/>
        <v>4968000</v>
      </c>
      <c r="O32" s="66">
        <f t="shared" si="5"/>
        <v>8086002</v>
      </c>
      <c r="P32" s="66">
        <f t="shared" si="5"/>
        <v>17389081</v>
      </c>
      <c r="Q32" s="66">
        <f t="shared" si="5"/>
        <v>14804713</v>
      </c>
      <c r="R32" s="66">
        <f t="shared" si="5"/>
        <v>14569289</v>
      </c>
      <c r="S32" s="66">
        <f t="shared" si="5"/>
        <v>30217280</v>
      </c>
      <c r="T32" s="66">
        <f t="shared" si="5"/>
        <v>59591282</v>
      </c>
      <c r="U32" s="66">
        <f t="shared" si="5"/>
        <v>102821728</v>
      </c>
      <c r="V32" s="66">
        <f t="shared" si="5"/>
        <v>170722589</v>
      </c>
      <c r="W32" s="66">
        <f t="shared" si="5"/>
        <v>-67900861</v>
      </c>
      <c r="X32" s="67">
        <f>+IF(V32&lt;&gt;0,(W32/V32)*100,0)</f>
        <v>-39.77262844813114</v>
      </c>
      <c r="Y32" s="68">
        <f t="shared" si="5"/>
        <v>170722589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0</v>
      </c>
      <c r="C35" s="25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7">
        <v>0</v>
      </c>
      <c r="Y35" s="28">
        <v>0</v>
      </c>
    </row>
    <row r="36" spans="1:25" ht="13.5">
      <c r="A36" s="24" t="s">
        <v>56</v>
      </c>
      <c r="B36" s="2">
        <v>0</v>
      </c>
      <c r="C36" s="25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7">
        <v>0</v>
      </c>
      <c r="Y36" s="28">
        <v>0</v>
      </c>
    </row>
    <row r="37" spans="1:25" ht="13.5">
      <c r="A37" s="24" t="s">
        <v>57</v>
      </c>
      <c r="B37" s="2">
        <v>0</v>
      </c>
      <c r="C37" s="25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7">
        <v>0</v>
      </c>
      <c r="Y37" s="28">
        <v>0</v>
      </c>
    </row>
    <row r="38" spans="1:25" ht="13.5">
      <c r="A38" s="24" t="s">
        <v>58</v>
      </c>
      <c r="B38" s="2">
        <v>0</v>
      </c>
      <c r="C38" s="25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7">
        <v>0</v>
      </c>
      <c r="Y38" s="28">
        <v>0</v>
      </c>
    </row>
    <row r="39" spans="1:25" ht="13.5">
      <c r="A39" s="24" t="s">
        <v>59</v>
      </c>
      <c r="B39" s="2">
        <v>0</v>
      </c>
      <c r="C39" s="25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7">
        <v>0</v>
      </c>
      <c r="Y39" s="28">
        <v>0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44834799</v>
      </c>
      <c r="C42" s="25">
        <v>13961096</v>
      </c>
      <c r="D42" s="26">
        <v>13961096</v>
      </c>
      <c r="E42" s="26">
        <v>-12644988</v>
      </c>
      <c r="F42" s="26">
        <v>90827646</v>
      </c>
      <c r="G42" s="26">
        <v>-27811330</v>
      </c>
      <c r="H42" s="26">
        <v>50371328</v>
      </c>
      <c r="I42" s="26">
        <v>-127566688</v>
      </c>
      <c r="J42" s="26">
        <v>-34256098</v>
      </c>
      <c r="K42" s="26">
        <v>-6559755</v>
      </c>
      <c r="L42" s="26">
        <v>-168382541</v>
      </c>
      <c r="M42" s="26">
        <v>-3863096</v>
      </c>
      <c r="N42" s="26">
        <v>-9169992</v>
      </c>
      <c r="O42" s="26">
        <v>44309056</v>
      </c>
      <c r="P42" s="26">
        <v>31275968</v>
      </c>
      <c r="Q42" s="26">
        <v>78899051</v>
      </c>
      <c r="R42" s="26">
        <v>-11705680</v>
      </c>
      <c r="S42" s="26">
        <v>-62967985</v>
      </c>
      <c r="T42" s="26">
        <v>4225386</v>
      </c>
      <c r="U42" s="26">
        <v>-82509859</v>
      </c>
      <c r="V42" s="26">
        <v>13961096</v>
      </c>
      <c r="W42" s="26">
        <v>-96470955</v>
      </c>
      <c r="X42" s="27">
        <v>-691</v>
      </c>
      <c r="Y42" s="28">
        <v>13961096</v>
      </c>
    </row>
    <row r="43" spans="1:25" ht="13.5">
      <c r="A43" s="24" t="s">
        <v>62</v>
      </c>
      <c r="B43" s="2">
        <v>-10396679</v>
      </c>
      <c r="C43" s="25">
        <v>0</v>
      </c>
      <c r="D43" s="26">
        <v>0</v>
      </c>
      <c r="E43" s="26">
        <v>0</v>
      </c>
      <c r="F43" s="26">
        <v>-14938</v>
      </c>
      <c r="G43" s="26">
        <v>0</v>
      </c>
      <c r="H43" s="26">
        <v>-14938</v>
      </c>
      <c r="I43" s="26">
        <v>0</v>
      </c>
      <c r="J43" s="26">
        <v>0</v>
      </c>
      <c r="K43" s="26">
        <v>-19681</v>
      </c>
      <c r="L43" s="26">
        <v>-19681</v>
      </c>
      <c r="M43" s="26">
        <v>-79718</v>
      </c>
      <c r="N43" s="26">
        <v>-323507</v>
      </c>
      <c r="O43" s="26">
        <v>443355</v>
      </c>
      <c r="P43" s="26">
        <v>40130</v>
      </c>
      <c r="Q43" s="26">
        <v>-1742235</v>
      </c>
      <c r="R43" s="26">
        <v>260000</v>
      </c>
      <c r="S43" s="26">
        <v>-9606217</v>
      </c>
      <c r="T43" s="26">
        <v>-11088452</v>
      </c>
      <c r="U43" s="26">
        <v>-11082941</v>
      </c>
      <c r="V43" s="26">
        <v>0</v>
      </c>
      <c r="W43" s="26">
        <v>-11082941</v>
      </c>
      <c r="X43" s="27">
        <v>0</v>
      </c>
      <c r="Y43" s="28">
        <v>0</v>
      </c>
    </row>
    <row r="44" spans="1:25" ht="13.5">
      <c r="A44" s="24" t="s">
        <v>63</v>
      </c>
      <c r="B44" s="2">
        <v>-15096942</v>
      </c>
      <c r="C44" s="25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108387</v>
      </c>
      <c r="N44" s="26">
        <v>196302</v>
      </c>
      <c r="O44" s="26">
        <v>192969</v>
      </c>
      <c r="P44" s="26">
        <v>497658</v>
      </c>
      <c r="Q44" s="26">
        <v>146060</v>
      </c>
      <c r="R44" s="26">
        <v>196408</v>
      </c>
      <c r="S44" s="26">
        <v>14769406</v>
      </c>
      <c r="T44" s="26">
        <v>15111874</v>
      </c>
      <c r="U44" s="26">
        <v>15609532</v>
      </c>
      <c r="V44" s="26">
        <v>0</v>
      </c>
      <c r="W44" s="26">
        <v>15609532</v>
      </c>
      <c r="X44" s="27">
        <v>0</v>
      </c>
      <c r="Y44" s="28">
        <v>0</v>
      </c>
    </row>
    <row r="45" spans="1:25" ht="13.5">
      <c r="A45" s="36" t="s">
        <v>64</v>
      </c>
      <c r="B45" s="3">
        <v>19341178</v>
      </c>
      <c r="C45" s="65">
        <v>13961096</v>
      </c>
      <c r="D45" s="66">
        <v>13961096</v>
      </c>
      <c r="E45" s="66">
        <v>-12644988</v>
      </c>
      <c r="F45" s="66">
        <v>78167720</v>
      </c>
      <c r="G45" s="66">
        <v>50356390</v>
      </c>
      <c r="H45" s="66">
        <v>50356390</v>
      </c>
      <c r="I45" s="66">
        <v>-77210298</v>
      </c>
      <c r="J45" s="66">
        <v>-111466396</v>
      </c>
      <c r="K45" s="66">
        <v>-118045832</v>
      </c>
      <c r="L45" s="66">
        <v>-118045832</v>
      </c>
      <c r="M45" s="66">
        <v>-121880259</v>
      </c>
      <c r="N45" s="66">
        <v>-131177456</v>
      </c>
      <c r="O45" s="66">
        <v>-86232076</v>
      </c>
      <c r="P45" s="66">
        <v>-86232076</v>
      </c>
      <c r="Q45" s="66">
        <v>-8929200</v>
      </c>
      <c r="R45" s="66">
        <v>-20178472</v>
      </c>
      <c r="S45" s="66">
        <v>-77983268</v>
      </c>
      <c r="T45" s="66">
        <v>-77983268</v>
      </c>
      <c r="U45" s="66">
        <v>-77983268</v>
      </c>
      <c r="V45" s="66">
        <v>13961096</v>
      </c>
      <c r="W45" s="66">
        <v>-91944364</v>
      </c>
      <c r="X45" s="67">
        <v>-658.58</v>
      </c>
      <c r="Y45" s="68">
        <v>13961096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29485394</v>
      </c>
      <c r="C49" s="95">
        <v>3111682</v>
      </c>
      <c r="D49" s="20">
        <v>2914408</v>
      </c>
      <c r="E49" s="20">
        <v>0</v>
      </c>
      <c r="F49" s="20">
        <v>0</v>
      </c>
      <c r="G49" s="20">
        <v>0</v>
      </c>
      <c r="H49" s="20">
        <v>2820048</v>
      </c>
      <c r="I49" s="20">
        <v>0</v>
      </c>
      <c r="J49" s="20">
        <v>0</v>
      </c>
      <c r="K49" s="20">
        <v>0</v>
      </c>
      <c r="L49" s="20">
        <v>2420651</v>
      </c>
      <c r="M49" s="20">
        <v>0</v>
      </c>
      <c r="N49" s="20">
        <v>0</v>
      </c>
      <c r="O49" s="20">
        <v>0</v>
      </c>
      <c r="P49" s="20">
        <v>2208682</v>
      </c>
      <c r="Q49" s="20">
        <v>0</v>
      </c>
      <c r="R49" s="20">
        <v>0</v>
      </c>
      <c r="S49" s="20">
        <v>0</v>
      </c>
      <c r="T49" s="20">
        <v>15971916</v>
      </c>
      <c r="U49" s="20">
        <v>53183992</v>
      </c>
      <c r="V49" s="20">
        <v>112116773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51251181</v>
      </c>
      <c r="C51" s="95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51251181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164646173</v>
      </c>
      <c r="D5" s="120">
        <f t="shared" si="0"/>
        <v>182423962</v>
      </c>
      <c r="E5" s="66">
        <f t="shared" si="0"/>
        <v>182423962</v>
      </c>
      <c r="F5" s="66">
        <f t="shared" si="0"/>
        <v>115275234</v>
      </c>
      <c r="G5" s="66">
        <f t="shared" si="0"/>
        <v>175717</v>
      </c>
      <c r="H5" s="66">
        <f t="shared" si="0"/>
        <v>-449330</v>
      </c>
      <c r="I5" s="66">
        <f t="shared" si="0"/>
        <v>115001621</v>
      </c>
      <c r="J5" s="66">
        <f t="shared" si="0"/>
        <v>140208</v>
      </c>
      <c r="K5" s="66">
        <f t="shared" si="0"/>
        <v>5170253</v>
      </c>
      <c r="L5" s="66">
        <f t="shared" si="0"/>
        <v>12526183</v>
      </c>
      <c r="M5" s="66">
        <f t="shared" si="0"/>
        <v>17836644</v>
      </c>
      <c r="N5" s="66">
        <f t="shared" si="0"/>
        <v>2939223</v>
      </c>
      <c r="O5" s="66">
        <f t="shared" si="0"/>
        <v>1221193</v>
      </c>
      <c r="P5" s="66">
        <f t="shared" si="0"/>
        <v>11704720</v>
      </c>
      <c r="Q5" s="66">
        <f t="shared" si="0"/>
        <v>15865136</v>
      </c>
      <c r="R5" s="66">
        <f t="shared" si="0"/>
        <v>3512193</v>
      </c>
      <c r="S5" s="66">
        <f t="shared" si="0"/>
        <v>4291558</v>
      </c>
      <c r="T5" s="66">
        <f t="shared" si="0"/>
        <v>7785433</v>
      </c>
      <c r="U5" s="66">
        <f t="shared" si="0"/>
        <v>15589184</v>
      </c>
      <c r="V5" s="66">
        <f t="shared" si="0"/>
        <v>164292585</v>
      </c>
      <c r="W5" s="66">
        <f t="shared" si="0"/>
        <v>182423962</v>
      </c>
      <c r="X5" s="66">
        <f t="shared" si="0"/>
        <v>-18131377</v>
      </c>
      <c r="Y5" s="103">
        <f>+IF(W5&lt;&gt;0,+(X5/W5)*100,0)</f>
        <v>-9.939142205452155</v>
      </c>
      <c r="Z5" s="119">
        <f>SUM(Z6:Z8)</f>
        <v>182423962</v>
      </c>
    </row>
    <row r="6" spans="1:26" ht="13.5">
      <c r="A6" s="104" t="s">
        <v>74</v>
      </c>
      <c r="B6" s="102"/>
      <c r="C6" s="121">
        <v>21336844</v>
      </c>
      <c r="D6" s="122">
        <v>40729700</v>
      </c>
      <c r="E6" s="26">
        <v>40729700</v>
      </c>
      <c r="F6" s="26">
        <v>11265403</v>
      </c>
      <c r="G6" s="26">
        <v>-143422</v>
      </c>
      <c r="H6" s="26">
        <v>74496</v>
      </c>
      <c r="I6" s="26">
        <v>11196477</v>
      </c>
      <c r="J6" s="26">
        <v>60659</v>
      </c>
      <c r="K6" s="26">
        <v>131814</v>
      </c>
      <c r="L6" s="26">
        <v>9251944</v>
      </c>
      <c r="M6" s="26">
        <v>9444417</v>
      </c>
      <c r="N6" s="26">
        <v>57286</v>
      </c>
      <c r="O6" s="26">
        <v>53400</v>
      </c>
      <c r="P6" s="26">
        <v>6727422</v>
      </c>
      <c r="Q6" s="26">
        <v>6838108</v>
      </c>
      <c r="R6" s="26">
        <v>21368</v>
      </c>
      <c r="S6" s="26">
        <v>27438</v>
      </c>
      <c r="T6" s="26">
        <v>65678</v>
      </c>
      <c r="U6" s="26">
        <v>114484</v>
      </c>
      <c r="V6" s="26">
        <v>27593486</v>
      </c>
      <c r="W6" s="26">
        <v>40729700</v>
      </c>
      <c r="X6" s="26">
        <v>-13136214</v>
      </c>
      <c r="Y6" s="106">
        <v>-32.25</v>
      </c>
      <c r="Z6" s="121">
        <v>40729700</v>
      </c>
    </row>
    <row r="7" spans="1:26" ht="13.5">
      <c r="A7" s="104" t="s">
        <v>75</v>
      </c>
      <c r="B7" s="102"/>
      <c r="C7" s="123">
        <v>141794644</v>
      </c>
      <c r="D7" s="124">
        <v>29192102</v>
      </c>
      <c r="E7" s="125">
        <v>29192102</v>
      </c>
      <c r="F7" s="125">
        <v>-5779828</v>
      </c>
      <c r="G7" s="125"/>
      <c r="H7" s="125"/>
      <c r="I7" s="125">
        <v>-5779828</v>
      </c>
      <c r="J7" s="125"/>
      <c r="K7" s="125">
        <v>4758401</v>
      </c>
      <c r="L7" s="125">
        <v>3215374</v>
      </c>
      <c r="M7" s="125">
        <v>7973775</v>
      </c>
      <c r="N7" s="125">
        <v>2832633</v>
      </c>
      <c r="O7" s="125">
        <v>683365</v>
      </c>
      <c r="P7" s="125">
        <v>5013310</v>
      </c>
      <c r="Q7" s="125">
        <v>8529308</v>
      </c>
      <c r="R7" s="125">
        <v>3413199</v>
      </c>
      <c r="S7" s="125">
        <v>4195659</v>
      </c>
      <c r="T7" s="125">
        <v>6897996</v>
      </c>
      <c r="U7" s="125">
        <v>14506854</v>
      </c>
      <c r="V7" s="125">
        <v>25230109</v>
      </c>
      <c r="W7" s="125">
        <v>29192102</v>
      </c>
      <c r="X7" s="125">
        <v>-3961993</v>
      </c>
      <c r="Y7" s="107">
        <v>-13.57</v>
      </c>
      <c r="Z7" s="123">
        <v>29192102</v>
      </c>
    </row>
    <row r="8" spans="1:26" ht="13.5">
      <c r="A8" s="104" t="s">
        <v>76</v>
      </c>
      <c r="B8" s="102"/>
      <c r="C8" s="121">
        <v>1514685</v>
      </c>
      <c r="D8" s="122">
        <v>112502160</v>
      </c>
      <c r="E8" s="26">
        <v>112502160</v>
      </c>
      <c r="F8" s="26">
        <v>109789659</v>
      </c>
      <c r="G8" s="26">
        <v>319139</v>
      </c>
      <c r="H8" s="26">
        <v>-523826</v>
      </c>
      <c r="I8" s="26">
        <v>109584972</v>
      </c>
      <c r="J8" s="26">
        <v>79549</v>
      </c>
      <c r="K8" s="26">
        <v>280038</v>
      </c>
      <c r="L8" s="26">
        <v>58865</v>
      </c>
      <c r="M8" s="26">
        <v>418452</v>
      </c>
      <c r="N8" s="26">
        <v>49304</v>
      </c>
      <c r="O8" s="26">
        <v>484428</v>
      </c>
      <c r="P8" s="26">
        <v>-36012</v>
      </c>
      <c r="Q8" s="26">
        <v>497720</v>
      </c>
      <c r="R8" s="26">
        <v>77626</v>
      </c>
      <c r="S8" s="26">
        <v>68461</v>
      </c>
      <c r="T8" s="26">
        <v>821759</v>
      </c>
      <c r="U8" s="26">
        <v>967846</v>
      </c>
      <c r="V8" s="26">
        <v>111468990</v>
      </c>
      <c r="W8" s="26">
        <v>112502160</v>
      </c>
      <c r="X8" s="26">
        <v>-1033170</v>
      </c>
      <c r="Y8" s="106">
        <v>-0.92</v>
      </c>
      <c r="Z8" s="121">
        <v>112502160</v>
      </c>
    </row>
    <row r="9" spans="1:26" ht="13.5">
      <c r="A9" s="101" t="s">
        <v>77</v>
      </c>
      <c r="B9" s="102"/>
      <c r="C9" s="119">
        <f aca="true" t="shared" si="1" ref="C9:X9">SUM(C10:C14)</f>
        <v>23123705</v>
      </c>
      <c r="D9" s="120">
        <f t="shared" si="1"/>
        <v>87140816</v>
      </c>
      <c r="E9" s="66">
        <f t="shared" si="1"/>
        <v>87140816</v>
      </c>
      <c r="F9" s="66">
        <f t="shared" si="1"/>
        <v>866882</v>
      </c>
      <c r="G9" s="66">
        <f t="shared" si="1"/>
        <v>-936482</v>
      </c>
      <c r="H9" s="66">
        <f t="shared" si="1"/>
        <v>575191</v>
      </c>
      <c r="I9" s="66">
        <f t="shared" si="1"/>
        <v>505591</v>
      </c>
      <c r="J9" s="66">
        <f t="shared" si="1"/>
        <v>1038514</v>
      </c>
      <c r="K9" s="66">
        <f t="shared" si="1"/>
        <v>1192284</v>
      </c>
      <c r="L9" s="66">
        <f t="shared" si="1"/>
        <v>1122798</v>
      </c>
      <c r="M9" s="66">
        <f t="shared" si="1"/>
        <v>3353596</v>
      </c>
      <c r="N9" s="66">
        <f t="shared" si="1"/>
        <v>998273</v>
      </c>
      <c r="O9" s="66">
        <f t="shared" si="1"/>
        <v>1362504</v>
      </c>
      <c r="P9" s="66">
        <f t="shared" si="1"/>
        <v>1438592</v>
      </c>
      <c r="Q9" s="66">
        <f t="shared" si="1"/>
        <v>3799369</v>
      </c>
      <c r="R9" s="66">
        <f t="shared" si="1"/>
        <v>878380</v>
      </c>
      <c r="S9" s="66">
        <f t="shared" si="1"/>
        <v>944507</v>
      </c>
      <c r="T9" s="66">
        <f t="shared" si="1"/>
        <v>1179152</v>
      </c>
      <c r="U9" s="66">
        <f t="shared" si="1"/>
        <v>3002039</v>
      </c>
      <c r="V9" s="66">
        <f t="shared" si="1"/>
        <v>10660595</v>
      </c>
      <c r="W9" s="66">
        <f t="shared" si="1"/>
        <v>87140816</v>
      </c>
      <c r="X9" s="66">
        <f t="shared" si="1"/>
        <v>-76480221</v>
      </c>
      <c r="Y9" s="103">
        <f>+IF(W9&lt;&gt;0,+(X9/W9)*100,0)</f>
        <v>-87.76624377719851</v>
      </c>
      <c r="Z9" s="119">
        <f>SUM(Z10:Z14)</f>
        <v>87140816</v>
      </c>
    </row>
    <row r="10" spans="1:26" ht="13.5">
      <c r="A10" s="104" t="s">
        <v>78</v>
      </c>
      <c r="B10" s="102"/>
      <c r="C10" s="121">
        <v>758516</v>
      </c>
      <c r="D10" s="122">
        <v>19078455</v>
      </c>
      <c r="E10" s="26">
        <v>19078455</v>
      </c>
      <c r="F10" s="26">
        <v>505118</v>
      </c>
      <c r="G10" s="26">
        <v>-661984</v>
      </c>
      <c r="H10" s="26">
        <v>1126854</v>
      </c>
      <c r="I10" s="26">
        <v>969988</v>
      </c>
      <c r="J10" s="26">
        <v>693471</v>
      </c>
      <c r="K10" s="26">
        <v>28673</v>
      </c>
      <c r="L10" s="26">
        <v>29267</v>
      </c>
      <c r="M10" s="26">
        <v>751411</v>
      </c>
      <c r="N10" s="26">
        <v>36514</v>
      </c>
      <c r="O10" s="26">
        <v>390034</v>
      </c>
      <c r="P10" s="26">
        <v>25713</v>
      </c>
      <c r="Q10" s="26">
        <v>452261</v>
      </c>
      <c r="R10" s="26">
        <v>21844</v>
      </c>
      <c r="S10" s="26">
        <v>34370</v>
      </c>
      <c r="T10" s="26">
        <v>219445</v>
      </c>
      <c r="U10" s="26">
        <v>275659</v>
      </c>
      <c r="V10" s="26">
        <v>2449319</v>
      </c>
      <c r="W10" s="26">
        <v>19078455</v>
      </c>
      <c r="X10" s="26">
        <v>-16629136</v>
      </c>
      <c r="Y10" s="106">
        <v>-87.16</v>
      </c>
      <c r="Z10" s="121">
        <v>19078455</v>
      </c>
    </row>
    <row r="11" spans="1:26" ht="13.5">
      <c r="A11" s="104" t="s">
        <v>79</v>
      </c>
      <c r="B11" s="102"/>
      <c r="C11" s="121">
        <v>8514029</v>
      </c>
      <c r="D11" s="122"/>
      <c r="E11" s="26"/>
      <c r="F11" s="26"/>
      <c r="G11" s="26"/>
      <c r="H11" s="26"/>
      <c r="I11" s="26"/>
      <c r="J11" s="26"/>
      <c r="K11" s="26">
        <v>856826</v>
      </c>
      <c r="L11" s="26">
        <v>650398</v>
      </c>
      <c r="M11" s="26">
        <v>1507224</v>
      </c>
      <c r="N11" s="26">
        <v>703966</v>
      </c>
      <c r="O11" s="26">
        <v>563002</v>
      </c>
      <c r="P11" s="26">
        <v>807709</v>
      </c>
      <c r="Q11" s="26">
        <v>2074677</v>
      </c>
      <c r="R11" s="26">
        <v>600835</v>
      </c>
      <c r="S11" s="26">
        <v>574597</v>
      </c>
      <c r="T11" s="26">
        <v>501338</v>
      </c>
      <c r="U11" s="26">
        <v>1676770</v>
      </c>
      <c r="V11" s="26">
        <v>5258671</v>
      </c>
      <c r="W11" s="26"/>
      <c r="X11" s="26">
        <v>5258671</v>
      </c>
      <c r="Y11" s="106">
        <v>0</v>
      </c>
      <c r="Z11" s="121"/>
    </row>
    <row r="12" spans="1:26" ht="13.5">
      <c r="A12" s="104" t="s">
        <v>80</v>
      </c>
      <c r="B12" s="102"/>
      <c r="C12" s="121">
        <v>3789057</v>
      </c>
      <c r="D12" s="122">
        <v>2630423</v>
      </c>
      <c r="E12" s="26">
        <v>2630423</v>
      </c>
      <c r="F12" s="26">
        <v>319191</v>
      </c>
      <c r="G12" s="26">
        <v>-231860</v>
      </c>
      <c r="H12" s="26">
        <v>254300</v>
      </c>
      <c r="I12" s="26">
        <v>341631</v>
      </c>
      <c r="J12" s="26">
        <v>303514</v>
      </c>
      <c r="K12" s="26">
        <v>265238</v>
      </c>
      <c r="L12" s="26">
        <v>405574</v>
      </c>
      <c r="M12" s="26">
        <v>974326</v>
      </c>
      <c r="N12" s="26">
        <v>196875</v>
      </c>
      <c r="O12" s="26">
        <v>352007</v>
      </c>
      <c r="P12" s="26">
        <v>547774</v>
      </c>
      <c r="Q12" s="26">
        <v>1096656</v>
      </c>
      <c r="R12" s="26">
        <v>198402</v>
      </c>
      <c r="S12" s="26">
        <v>267623</v>
      </c>
      <c r="T12" s="26">
        <v>397200</v>
      </c>
      <c r="U12" s="26">
        <v>863225</v>
      </c>
      <c r="V12" s="26">
        <v>3275838</v>
      </c>
      <c r="W12" s="26">
        <v>2630423</v>
      </c>
      <c r="X12" s="26">
        <v>645415</v>
      </c>
      <c r="Y12" s="106">
        <v>24.54</v>
      </c>
      <c r="Z12" s="121">
        <v>2630423</v>
      </c>
    </row>
    <row r="13" spans="1:26" ht="13.5">
      <c r="A13" s="104" t="s">
        <v>81</v>
      </c>
      <c r="B13" s="102"/>
      <c r="C13" s="121">
        <v>10062103</v>
      </c>
      <c r="D13" s="122">
        <v>65431938</v>
      </c>
      <c r="E13" s="26">
        <v>65431938</v>
      </c>
      <c r="F13" s="26">
        <v>42573</v>
      </c>
      <c r="G13" s="26">
        <v>-42638</v>
      </c>
      <c r="H13" s="26">
        <v>-805963</v>
      </c>
      <c r="I13" s="26">
        <v>-806028</v>
      </c>
      <c r="J13" s="26">
        <v>41529</v>
      </c>
      <c r="K13" s="26">
        <v>41547</v>
      </c>
      <c r="L13" s="26">
        <v>37559</v>
      </c>
      <c r="M13" s="26">
        <v>120635</v>
      </c>
      <c r="N13" s="26">
        <v>60918</v>
      </c>
      <c r="O13" s="26">
        <v>57461</v>
      </c>
      <c r="P13" s="26">
        <v>57396</v>
      </c>
      <c r="Q13" s="26">
        <v>175775</v>
      </c>
      <c r="R13" s="26">
        <v>57299</v>
      </c>
      <c r="S13" s="26">
        <v>67917</v>
      </c>
      <c r="T13" s="26">
        <v>61169</v>
      </c>
      <c r="U13" s="26">
        <v>186385</v>
      </c>
      <c r="V13" s="26">
        <v>-323233</v>
      </c>
      <c r="W13" s="26">
        <v>65431938</v>
      </c>
      <c r="X13" s="26">
        <v>-65755171</v>
      </c>
      <c r="Y13" s="106">
        <v>-100.49</v>
      </c>
      <c r="Z13" s="121">
        <v>65431938</v>
      </c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>
        <v>0</v>
      </c>
      <c r="Z14" s="123"/>
    </row>
    <row r="15" spans="1:26" ht="13.5">
      <c r="A15" s="101" t="s">
        <v>83</v>
      </c>
      <c r="B15" s="108"/>
      <c r="C15" s="119">
        <f aca="true" t="shared" si="2" ref="C15:X15">SUM(C16:C18)</f>
        <v>9979167</v>
      </c>
      <c r="D15" s="120">
        <f t="shared" si="2"/>
        <v>10023535</v>
      </c>
      <c r="E15" s="66">
        <f t="shared" si="2"/>
        <v>10023535</v>
      </c>
      <c r="F15" s="66">
        <f t="shared" si="2"/>
        <v>1489898</v>
      </c>
      <c r="G15" s="66">
        <f t="shared" si="2"/>
        <v>-679131</v>
      </c>
      <c r="H15" s="66">
        <f t="shared" si="2"/>
        <v>102917</v>
      </c>
      <c r="I15" s="66">
        <f t="shared" si="2"/>
        <v>913684</v>
      </c>
      <c r="J15" s="66">
        <f t="shared" si="2"/>
        <v>135870</v>
      </c>
      <c r="K15" s="66">
        <f t="shared" si="2"/>
        <v>425507</v>
      </c>
      <c r="L15" s="66">
        <f t="shared" si="2"/>
        <v>612784</v>
      </c>
      <c r="M15" s="66">
        <f t="shared" si="2"/>
        <v>1174161</v>
      </c>
      <c r="N15" s="66">
        <f t="shared" si="2"/>
        <v>306185</v>
      </c>
      <c r="O15" s="66">
        <f t="shared" si="2"/>
        <v>342848</v>
      </c>
      <c r="P15" s="66">
        <f t="shared" si="2"/>
        <v>406192</v>
      </c>
      <c r="Q15" s="66">
        <f t="shared" si="2"/>
        <v>1055225</v>
      </c>
      <c r="R15" s="66">
        <f t="shared" si="2"/>
        <v>551210</v>
      </c>
      <c r="S15" s="66">
        <f t="shared" si="2"/>
        <v>657384</v>
      </c>
      <c r="T15" s="66">
        <f t="shared" si="2"/>
        <v>395180</v>
      </c>
      <c r="U15" s="66">
        <f t="shared" si="2"/>
        <v>1603774</v>
      </c>
      <c r="V15" s="66">
        <f t="shared" si="2"/>
        <v>4746844</v>
      </c>
      <c r="W15" s="66">
        <f t="shared" si="2"/>
        <v>10023535</v>
      </c>
      <c r="X15" s="66">
        <f t="shared" si="2"/>
        <v>-5276691</v>
      </c>
      <c r="Y15" s="103">
        <f>+IF(W15&lt;&gt;0,+(X15/W15)*100,0)</f>
        <v>-52.643014664985955</v>
      </c>
      <c r="Z15" s="119">
        <f>SUM(Z16:Z18)</f>
        <v>10023535</v>
      </c>
    </row>
    <row r="16" spans="1:26" ht="13.5">
      <c r="A16" s="104" t="s">
        <v>84</v>
      </c>
      <c r="B16" s="102"/>
      <c r="C16" s="121">
        <v>695850</v>
      </c>
      <c r="D16" s="122">
        <v>6566535</v>
      </c>
      <c r="E16" s="26">
        <v>6566535</v>
      </c>
      <c r="F16" s="26">
        <v>1452944</v>
      </c>
      <c r="G16" s="26">
        <v>-117873</v>
      </c>
      <c r="H16" s="26">
        <v>67101</v>
      </c>
      <c r="I16" s="26">
        <v>1402172</v>
      </c>
      <c r="J16" s="26">
        <v>132608</v>
      </c>
      <c r="K16" s="26">
        <v>139168</v>
      </c>
      <c r="L16" s="26">
        <v>55050</v>
      </c>
      <c r="M16" s="26">
        <v>326826</v>
      </c>
      <c r="N16" s="26">
        <v>80277</v>
      </c>
      <c r="O16" s="26">
        <v>96691</v>
      </c>
      <c r="P16" s="26">
        <v>125601</v>
      </c>
      <c r="Q16" s="26">
        <v>302569</v>
      </c>
      <c r="R16" s="26">
        <v>168567</v>
      </c>
      <c r="S16" s="26">
        <v>144293</v>
      </c>
      <c r="T16" s="26">
        <v>154609</v>
      </c>
      <c r="U16" s="26">
        <v>467469</v>
      </c>
      <c r="V16" s="26">
        <v>2499036</v>
      </c>
      <c r="W16" s="26">
        <v>6566535</v>
      </c>
      <c r="X16" s="26">
        <v>-4067499</v>
      </c>
      <c r="Y16" s="106">
        <v>-61.94</v>
      </c>
      <c r="Z16" s="121">
        <v>6566535</v>
      </c>
    </row>
    <row r="17" spans="1:26" ht="13.5">
      <c r="A17" s="104" t="s">
        <v>85</v>
      </c>
      <c r="B17" s="102"/>
      <c r="C17" s="121">
        <v>9278249</v>
      </c>
      <c r="D17" s="122">
        <v>3457000</v>
      </c>
      <c r="E17" s="26">
        <v>3457000</v>
      </c>
      <c r="F17" s="26">
        <v>36954</v>
      </c>
      <c r="G17" s="26">
        <v>-561258</v>
      </c>
      <c r="H17" s="26">
        <v>35816</v>
      </c>
      <c r="I17" s="26">
        <v>-488488</v>
      </c>
      <c r="J17" s="26">
        <v>3262</v>
      </c>
      <c r="K17" s="26">
        <v>286339</v>
      </c>
      <c r="L17" s="26">
        <v>557734</v>
      </c>
      <c r="M17" s="26">
        <v>847335</v>
      </c>
      <c r="N17" s="26">
        <v>225908</v>
      </c>
      <c r="O17" s="26">
        <v>246157</v>
      </c>
      <c r="P17" s="26">
        <v>280591</v>
      </c>
      <c r="Q17" s="26">
        <v>752656</v>
      </c>
      <c r="R17" s="26">
        <v>382643</v>
      </c>
      <c r="S17" s="26">
        <v>513091</v>
      </c>
      <c r="T17" s="26">
        <v>240571</v>
      </c>
      <c r="U17" s="26">
        <v>1136305</v>
      </c>
      <c r="V17" s="26">
        <v>2247808</v>
      </c>
      <c r="W17" s="26">
        <v>3457000</v>
      </c>
      <c r="X17" s="26">
        <v>-1209192</v>
      </c>
      <c r="Y17" s="106">
        <v>-34.98</v>
      </c>
      <c r="Z17" s="121">
        <v>3457000</v>
      </c>
    </row>
    <row r="18" spans="1:26" ht="13.5">
      <c r="A18" s="104" t="s">
        <v>86</v>
      </c>
      <c r="B18" s="102"/>
      <c r="C18" s="121">
        <v>5068</v>
      </c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279865209</v>
      </c>
      <c r="D19" s="120">
        <f t="shared" si="3"/>
        <v>331543223</v>
      </c>
      <c r="E19" s="66">
        <f t="shared" si="3"/>
        <v>331543223</v>
      </c>
      <c r="F19" s="66">
        <f t="shared" si="3"/>
        <v>72093486</v>
      </c>
      <c r="G19" s="66">
        <f t="shared" si="3"/>
        <v>12404830</v>
      </c>
      <c r="H19" s="66">
        <f t="shared" si="3"/>
        <v>23270906</v>
      </c>
      <c r="I19" s="66">
        <f t="shared" si="3"/>
        <v>107769222</v>
      </c>
      <c r="J19" s="66">
        <f t="shared" si="3"/>
        <v>22331884</v>
      </c>
      <c r="K19" s="66">
        <f t="shared" si="3"/>
        <v>36954706</v>
      </c>
      <c r="L19" s="66">
        <f t="shared" si="3"/>
        <v>23141787</v>
      </c>
      <c r="M19" s="66">
        <f t="shared" si="3"/>
        <v>82428377</v>
      </c>
      <c r="N19" s="66">
        <f t="shared" si="3"/>
        <v>23701391</v>
      </c>
      <c r="O19" s="66">
        <f t="shared" si="3"/>
        <v>23235569</v>
      </c>
      <c r="P19" s="66">
        <f t="shared" si="3"/>
        <v>26759179</v>
      </c>
      <c r="Q19" s="66">
        <f t="shared" si="3"/>
        <v>73696139</v>
      </c>
      <c r="R19" s="66">
        <f t="shared" si="3"/>
        <v>23127708</v>
      </c>
      <c r="S19" s="66">
        <f t="shared" si="3"/>
        <v>26046367</v>
      </c>
      <c r="T19" s="66">
        <f t="shared" si="3"/>
        <v>24392891</v>
      </c>
      <c r="U19" s="66">
        <f t="shared" si="3"/>
        <v>73566966</v>
      </c>
      <c r="V19" s="66">
        <f t="shared" si="3"/>
        <v>337460704</v>
      </c>
      <c r="W19" s="66">
        <f t="shared" si="3"/>
        <v>331543223</v>
      </c>
      <c r="X19" s="66">
        <f t="shared" si="3"/>
        <v>5917481</v>
      </c>
      <c r="Y19" s="103">
        <f>+IF(W19&lt;&gt;0,+(X19/W19)*100,0)</f>
        <v>1.78482942478966</v>
      </c>
      <c r="Z19" s="119">
        <f>SUM(Z20:Z23)</f>
        <v>331543223</v>
      </c>
    </row>
    <row r="20" spans="1:26" ht="13.5">
      <c r="A20" s="104" t="s">
        <v>88</v>
      </c>
      <c r="B20" s="102"/>
      <c r="C20" s="121">
        <v>133673133</v>
      </c>
      <c r="D20" s="122">
        <v>179780209</v>
      </c>
      <c r="E20" s="26">
        <v>179780209</v>
      </c>
      <c r="F20" s="26">
        <v>24691362</v>
      </c>
      <c r="G20" s="26">
        <v>14370565</v>
      </c>
      <c r="H20" s="26">
        <v>14722801</v>
      </c>
      <c r="I20" s="26">
        <v>53784728</v>
      </c>
      <c r="J20" s="26">
        <v>13574475</v>
      </c>
      <c r="K20" s="26">
        <v>27706839</v>
      </c>
      <c r="L20" s="26">
        <v>13804968</v>
      </c>
      <c r="M20" s="26">
        <v>55086282</v>
      </c>
      <c r="N20" s="26">
        <v>13486815</v>
      </c>
      <c r="O20" s="26">
        <v>12124022</v>
      </c>
      <c r="P20" s="26">
        <v>16298363</v>
      </c>
      <c r="Q20" s="26">
        <v>41909200</v>
      </c>
      <c r="R20" s="26">
        <v>12938346</v>
      </c>
      <c r="S20" s="26">
        <v>14858129</v>
      </c>
      <c r="T20" s="26">
        <v>16198143</v>
      </c>
      <c r="U20" s="26">
        <v>43994618</v>
      </c>
      <c r="V20" s="26">
        <v>194774828</v>
      </c>
      <c r="W20" s="26">
        <v>179780209</v>
      </c>
      <c r="X20" s="26">
        <v>14994619</v>
      </c>
      <c r="Y20" s="106">
        <v>8.34</v>
      </c>
      <c r="Z20" s="121">
        <v>179780209</v>
      </c>
    </row>
    <row r="21" spans="1:26" ht="13.5">
      <c r="A21" s="104" t="s">
        <v>89</v>
      </c>
      <c r="B21" s="102"/>
      <c r="C21" s="121">
        <v>83824812</v>
      </c>
      <c r="D21" s="122">
        <v>83163039</v>
      </c>
      <c r="E21" s="26">
        <v>83163039</v>
      </c>
      <c r="F21" s="26">
        <v>11098185</v>
      </c>
      <c r="G21" s="26">
        <v>1537133</v>
      </c>
      <c r="H21" s="26">
        <v>5725713</v>
      </c>
      <c r="I21" s="26">
        <v>18361031</v>
      </c>
      <c r="J21" s="26">
        <v>6000216</v>
      </c>
      <c r="K21" s="26">
        <v>5876355</v>
      </c>
      <c r="L21" s="26">
        <v>6457102</v>
      </c>
      <c r="M21" s="26">
        <v>18333673</v>
      </c>
      <c r="N21" s="26">
        <v>7489550</v>
      </c>
      <c r="O21" s="26">
        <v>8267930</v>
      </c>
      <c r="P21" s="26">
        <v>7274734</v>
      </c>
      <c r="Q21" s="26">
        <v>23032214</v>
      </c>
      <c r="R21" s="26">
        <v>7291731</v>
      </c>
      <c r="S21" s="26">
        <v>8463771</v>
      </c>
      <c r="T21" s="26">
        <v>5293890</v>
      </c>
      <c r="U21" s="26">
        <v>21049392</v>
      </c>
      <c r="V21" s="26">
        <v>80776310</v>
      </c>
      <c r="W21" s="26">
        <v>83163039</v>
      </c>
      <c r="X21" s="26">
        <v>-2386729</v>
      </c>
      <c r="Y21" s="106">
        <v>-2.87</v>
      </c>
      <c r="Z21" s="121">
        <v>83163039</v>
      </c>
    </row>
    <row r="22" spans="1:26" ht="13.5">
      <c r="A22" s="104" t="s">
        <v>90</v>
      </c>
      <c r="B22" s="102"/>
      <c r="C22" s="123">
        <v>32046575</v>
      </c>
      <c r="D22" s="124">
        <v>36333848</v>
      </c>
      <c r="E22" s="125">
        <v>36333848</v>
      </c>
      <c r="F22" s="125">
        <v>30951585</v>
      </c>
      <c r="G22" s="125">
        <v>-856212</v>
      </c>
      <c r="H22" s="125">
        <v>325197</v>
      </c>
      <c r="I22" s="125">
        <v>30420570</v>
      </c>
      <c r="J22" s="125">
        <v>264194</v>
      </c>
      <c r="K22" s="125">
        <v>906203</v>
      </c>
      <c r="L22" s="125">
        <v>362309</v>
      </c>
      <c r="M22" s="125">
        <v>1532706</v>
      </c>
      <c r="N22" s="125">
        <v>243512</v>
      </c>
      <c r="O22" s="125">
        <v>349018</v>
      </c>
      <c r="P22" s="125">
        <v>695349</v>
      </c>
      <c r="Q22" s="125">
        <v>1287879</v>
      </c>
      <c r="R22" s="125">
        <v>385202</v>
      </c>
      <c r="S22" s="125">
        <v>186620</v>
      </c>
      <c r="T22" s="125">
        <v>372865</v>
      </c>
      <c r="U22" s="125">
        <v>944687</v>
      </c>
      <c r="V22" s="125">
        <v>34185842</v>
      </c>
      <c r="W22" s="125">
        <v>36333848</v>
      </c>
      <c r="X22" s="125">
        <v>-2148006</v>
      </c>
      <c r="Y22" s="107">
        <v>-5.91</v>
      </c>
      <c r="Z22" s="123">
        <v>36333848</v>
      </c>
    </row>
    <row r="23" spans="1:26" ht="13.5">
      <c r="A23" s="104" t="s">
        <v>91</v>
      </c>
      <c r="B23" s="102"/>
      <c r="C23" s="121">
        <v>30320689</v>
      </c>
      <c r="D23" s="122">
        <v>32266127</v>
      </c>
      <c r="E23" s="26">
        <v>32266127</v>
      </c>
      <c r="F23" s="26">
        <v>5352354</v>
      </c>
      <c r="G23" s="26">
        <v>-2646656</v>
      </c>
      <c r="H23" s="26">
        <v>2497195</v>
      </c>
      <c r="I23" s="26">
        <v>5202893</v>
      </c>
      <c r="J23" s="26">
        <v>2492999</v>
      </c>
      <c r="K23" s="26">
        <v>2465309</v>
      </c>
      <c r="L23" s="26">
        <v>2517408</v>
      </c>
      <c r="M23" s="26">
        <v>7475716</v>
      </c>
      <c r="N23" s="26">
        <v>2481514</v>
      </c>
      <c r="O23" s="26">
        <v>2494599</v>
      </c>
      <c r="P23" s="26">
        <v>2490733</v>
      </c>
      <c r="Q23" s="26">
        <v>7466846</v>
      </c>
      <c r="R23" s="26">
        <v>2512429</v>
      </c>
      <c r="S23" s="26">
        <v>2537847</v>
      </c>
      <c r="T23" s="26">
        <v>2527993</v>
      </c>
      <c r="U23" s="26">
        <v>7578269</v>
      </c>
      <c r="V23" s="26">
        <v>27723724</v>
      </c>
      <c r="W23" s="26">
        <v>32266127</v>
      </c>
      <c r="X23" s="26">
        <v>-4542403</v>
      </c>
      <c r="Y23" s="106">
        <v>-14.08</v>
      </c>
      <c r="Z23" s="121">
        <v>32266127</v>
      </c>
    </row>
    <row r="24" spans="1:26" ht="13.5">
      <c r="A24" s="101" t="s">
        <v>92</v>
      </c>
      <c r="B24" s="108" t="s">
        <v>93</v>
      </c>
      <c r="C24" s="119"/>
      <c r="D24" s="120">
        <v>761814</v>
      </c>
      <c r="E24" s="66">
        <v>761814</v>
      </c>
      <c r="F24" s="66">
        <v>5206</v>
      </c>
      <c r="G24" s="66">
        <v>-9357</v>
      </c>
      <c r="H24" s="66">
        <v>21619</v>
      </c>
      <c r="I24" s="66">
        <v>17468</v>
      </c>
      <c r="J24" s="66">
        <v>47105</v>
      </c>
      <c r="K24" s="66"/>
      <c r="L24" s="66"/>
      <c r="M24" s="66">
        <v>47105</v>
      </c>
      <c r="N24" s="66"/>
      <c r="O24" s="66"/>
      <c r="P24" s="66"/>
      <c r="Q24" s="66"/>
      <c r="R24" s="66"/>
      <c r="S24" s="66"/>
      <c r="T24" s="66"/>
      <c r="U24" s="66"/>
      <c r="V24" s="66">
        <v>64573</v>
      </c>
      <c r="W24" s="66">
        <v>761814</v>
      </c>
      <c r="X24" s="66">
        <v>-697241</v>
      </c>
      <c r="Y24" s="103">
        <v>-91.52</v>
      </c>
      <c r="Z24" s="119">
        <v>761814</v>
      </c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477614254</v>
      </c>
      <c r="D25" s="139">
        <f t="shared" si="4"/>
        <v>611893350</v>
      </c>
      <c r="E25" s="39">
        <f t="shared" si="4"/>
        <v>611893350</v>
      </c>
      <c r="F25" s="39">
        <f t="shared" si="4"/>
        <v>189730706</v>
      </c>
      <c r="G25" s="39">
        <f t="shared" si="4"/>
        <v>10955577</v>
      </c>
      <c r="H25" s="39">
        <f t="shared" si="4"/>
        <v>23521303</v>
      </c>
      <c r="I25" s="39">
        <f t="shared" si="4"/>
        <v>224207586</v>
      </c>
      <c r="J25" s="39">
        <f t="shared" si="4"/>
        <v>23693581</v>
      </c>
      <c r="K25" s="39">
        <f t="shared" si="4"/>
        <v>43742750</v>
      </c>
      <c r="L25" s="39">
        <f t="shared" si="4"/>
        <v>37403552</v>
      </c>
      <c r="M25" s="39">
        <f t="shared" si="4"/>
        <v>104839883</v>
      </c>
      <c r="N25" s="39">
        <f t="shared" si="4"/>
        <v>27945072</v>
      </c>
      <c r="O25" s="39">
        <f t="shared" si="4"/>
        <v>26162114</v>
      </c>
      <c r="P25" s="39">
        <f t="shared" si="4"/>
        <v>40308683</v>
      </c>
      <c r="Q25" s="39">
        <f t="shared" si="4"/>
        <v>94415869</v>
      </c>
      <c r="R25" s="39">
        <f t="shared" si="4"/>
        <v>28069491</v>
      </c>
      <c r="S25" s="39">
        <f t="shared" si="4"/>
        <v>31939816</v>
      </c>
      <c r="T25" s="39">
        <f t="shared" si="4"/>
        <v>33752656</v>
      </c>
      <c r="U25" s="39">
        <f t="shared" si="4"/>
        <v>93761963</v>
      </c>
      <c r="V25" s="39">
        <f t="shared" si="4"/>
        <v>517225301</v>
      </c>
      <c r="W25" s="39">
        <f t="shared" si="4"/>
        <v>611893350</v>
      </c>
      <c r="X25" s="39">
        <f t="shared" si="4"/>
        <v>-94668049</v>
      </c>
      <c r="Y25" s="140">
        <f>+IF(W25&lt;&gt;0,+(X25/W25)*100,0)</f>
        <v>-15.471331564561048</v>
      </c>
      <c r="Z25" s="138">
        <f>+Z5+Z9+Z15+Z19+Z24</f>
        <v>611893350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100013488</v>
      </c>
      <c r="D28" s="120">
        <f t="shared" si="5"/>
        <v>133300663</v>
      </c>
      <c r="E28" s="66">
        <f t="shared" si="5"/>
        <v>133300663</v>
      </c>
      <c r="F28" s="66">
        <f t="shared" si="5"/>
        <v>12515119</v>
      </c>
      <c r="G28" s="66">
        <f t="shared" si="5"/>
        <v>4511034</v>
      </c>
      <c r="H28" s="66">
        <f t="shared" si="5"/>
        <v>5052462</v>
      </c>
      <c r="I28" s="66">
        <f t="shared" si="5"/>
        <v>22078615</v>
      </c>
      <c r="J28" s="66">
        <f t="shared" si="5"/>
        <v>4870303</v>
      </c>
      <c r="K28" s="66">
        <f t="shared" si="5"/>
        <v>10668210</v>
      </c>
      <c r="L28" s="66">
        <f t="shared" si="5"/>
        <v>8167707</v>
      </c>
      <c r="M28" s="66">
        <f t="shared" si="5"/>
        <v>23706220</v>
      </c>
      <c r="N28" s="66">
        <f t="shared" si="5"/>
        <v>8367431</v>
      </c>
      <c r="O28" s="66">
        <f t="shared" si="5"/>
        <v>6871750</v>
      </c>
      <c r="P28" s="66">
        <f t="shared" si="5"/>
        <v>3254488</v>
      </c>
      <c r="Q28" s="66">
        <f t="shared" si="5"/>
        <v>18493669</v>
      </c>
      <c r="R28" s="66">
        <f t="shared" si="5"/>
        <v>10822263</v>
      </c>
      <c r="S28" s="66">
        <f t="shared" si="5"/>
        <v>2060764</v>
      </c>
      <c r="T28" s="66">
        <f t="shared" si="5"/>
        <v>11820629</v>
      </c>
      <c r="U28" s="66">
        <f t="shared" si="5"/>
        <v>24703656</v>
      </c>
      <c r="V28" s="66">
        <f t="shared" si="5"/>
        <v>88982160</v>
      </c>
      <c r="W28" s="66">
        <f t="shared" si="5"/>
        <v>133300663</v>
      </c>
      <c r="X28" s="66">
        <f t="shared" si="5"/>
        <v>-44318503</v>
      </c>
      <c r="Y28" s="103">
        <f>+IF(W28&lt;&gt;0,+(X28/W28)*100,0)</f>
        <v>-33.247023685095996</v>
      </c>
      <c r="Z28" s="119">
        <f>SUM(Z29:Z31)</f>
        <v>133300663</v>
      </c>
    </row>
    <row r="29" spans="1:26" ht="13.5">
      <c r="A29" s="104" t="s">
        <v>74</v>
      </c>
      <c r="B29" s="102"/>
      <c r="C29" s="121">
        <v>44683963</v>
      </c>
      <c r="D29" s="122">
        <v>63518680</v>
      </c>
      <c r="E29" s="26">
        <v>63518680</v>
      </c>
      <c r="F29" s="26">
        <v>6110077</v>
      </c>
      <c r="G29" s="26">
        <v>2488243</v>
      </c>
      <c r="H29" s="26">
        <v>2609090</v>
      </c>
      <c r="I29" s="26">
        <v>11207410</v>
      </c>
      <c r="J29" s="26">
        <v>2701687</v>
      </c>
      <c r="K29" s="26">
        <v>3712882</v>
      </c>
      <c r="L29" s="26">
        <v>2812802</v>
      </c>
      <c r="M29" s="26">
        <v>9227371</v>
      </c>
      <c r="N29" s="26">
        <v>3357523</v>
      </c>
      <c r="O29" s="26">
        <v>3281027</v>
      </c>
      <c r="P29" s="26">
        <v>1713447</v>
      </c>
      <c r="Q29" s="26">
        <v>8351997</v>
      </c>
      <c r="R29" s="26">
        <v>4375861</v>
      </c>
      <c r="S29" s="26">
        <v>353501</v>
      </c>
      <c r="T29" s="26">
        <v>4201295</v>
      </c>
      <c r="U29" s="26">
        <v>8930657</v>
      </c>
      <c r="V29" s="26">
        <v>37717435</v>
      </c>
      <c r="W29" s="26">
        <v>63518680</v>
      </c>
      <c r="X29" s="26">
        <v>-25801245</v>
      </c>
      <c r="Y29" s="106">
        <v>-40.62</v>
      </c>
      <c r="Z29" s="121">
        <v>63518680</v>
      </c>
    </row>
    <row r="30" spans="1:26" ht="13.5">
      <c r="A30" s="104" t="s">
        <v>75</v>
      </c>
      <c r="B30" s="102"/>
      <c r="C30" s="123">
        <v>25012433</v>
      </c>
      <c r="D30" s="124">
        <v>41383929</v>
      </c>
      <c r="E30" s="125">
        <v>41383929</v>
      </c>
      <c r="F30" s="125">
        <v>2036176</v>
      </c>
      <c r="G30" s="125"/>
      <c r="H30" s="125"/>
      <c r="I30" s="125">
        <v>2036176</v>
      </c>
      <c r="J30" s="125"/>
      <c r="K30" s="125">
        <v>3945775</v>
      </c>
      <c r="L30" s="125">
        <v>2713620</v>
      </c>
      <c r="M30" s="125">
        <v>6659395</v>
      </c>
      <c r="N30" s="125">
        <v>2435249</v>
      </c>
      <c r="O30" s="125">
        <v>1811154</v>
      </c>
      <c r="P30" s="125">
        <v>650488</v>
      </c>
      <c r="Q30" s="125">
        <v>4896891</v>
      </c>
      <c r="R30" s="125">
        <v>3131858</v>
      </c>
      <c r="S30" s="125">
        <v>532190</v>
      </c>
      <c r="T30" s="125">
        <v>4164002</v>
      </c>
      <c r="U30" s="125">
        <v>7828050</v>
      </c>
      <c r="V30" s="125">
        <v>21420512</v>
      </c>
      <c r="W30" s="125">
        <v>41383929</v>
      </c>
      <c r="X30" s="125">
        <v>-19963417</v>
      </c>
      <c r="Y30" s="107">
        <v>-48.24</v>
      </c>
      <c r="Z30" s="123">
        <v>41383929</v>
      </c>
    </row>
    <row r="31" spans="1:26" ht="13.5">
      <c r="A31" s="104" t="s">
        <v>76</v>
      </c>
      <c r="B31" s="102"/>
      <c r="C31" s="121">
        <v>30317092</v>
      </c>
      <c r="D31" s="122">
        <v>28398054</v>
      </c>
      <c r="E31" s="26">
        <v>28398054</v>
      </c>
      <c r="F31" s="26">
        <v>4368866</v>
      </c>
      <c r="G31" s="26">
        <v>2022791</v>
      </c>
      <c r="H31" s="26">
        <v>2443372</v>
      </c>
      <c r="I31" s="26">
        <v>8835029</v>
      </c>
      <c r="J31" s="26">
        <v>2168616</v>
      </c>
      <c r="K31" s="26">
        <v>3009553</v>
      </c>
      <c r="L31" s="26">
        <v>2641285</v>
      </c>
      <c r="M31" s="26">
        <v>7819454</v>
      </c>
      <c r="N31" s="26">
        <v>2574659</v>
      </c>
      <c r="O31" s="26">
        <v>1779569</v>
      </c>
      <c r="P31" s="26">
        <v>890553</v>
      </c>
      <c r="Q31" s="26">
        <v>5244781</v>
      </c>
      <c r="R31" s="26">
        <v>3314544</v>
      </c>
      <c r="S31" s="26">
        <v>1175073</v>
      </c>
      <c r="T31" s="26">
        <v>3455332</v>
      </c>
      <c r="U31" s="26">
        <v>7944949</v>
      </c>
      <c r="V31" s="26">
        <v>29844213</v>
      </c>
      <c r="W31" s="26">
        <v>28398054</v>
      </c>
      <c r="X31" s="26">
        <v>1446159</v>
      </c>
      <c r="Y31" s="106">
        <v>5.09</v>
      </c>
      <c r="Z31" s="121">
        <v>28398054</v>
      </c>
    </row>
    <row r="32" spans="1:26" ht="13.5">
      <c r="A32" s="101" t="s">
        <v>77</v>
      </c>
      <c r="B32" s="102"/>
      <c r="C32" s="119">
        <f aca="true" t="shared" si="6" ref="C32:X32">SUM(C33:C37)</f>
        <v>53344281</v>
      </c>
      <c r="D32" s="120">
        <f t="shared" si="6"/>
        <v>105377160</v>
      </c>
      <c r="E32" s="66">
        <f t="shared" si="6"/>
        <v>105377160</v>
      </c>
      <c r="F32" s="66">
        <f t="shared" si="6"/>
        <v>3652735</v>
      </c>
      <c r="G32" s="66">
        <f t="shared" si="6"/>
        <v>3099643</v>
      </c>
      <c r="H32" s="66">
        <f t="shared" si="6"/>
        <v>3206603</v>
      </c>
      <c r="I32" s="66">
        <f t="shared" si="6"/>
        <v>9958981</v>
      </c>
      <c r="J32" s="66">
        <f t="shared" si="6"/>
        <v>3252822</v>
      </c>
      <c r="K32" s="66">
        <f t="shared" si="6"/>
        <v>6136997</v>
      </c>
      <c r="L32" s="66">
        <f t="shared" si="6"/>
        <v>4119958</v>
      </c>
      <c r="M32" s="66">
        <f t="shared" si="6"/>
        <v>13509777</v>
      </c>
      <c r="N32" s="66">
        <f t="shared" si="6"/>
        <v>4884673</v>
      </c>
      <c r="O32" s="66">
        <f t="shared" si="6"/>
        <v>4110044</v>
      </c>
      <c r="P32" s="66">
        <f t="shared" si="6"/>
        <v>1553203</v>
      </c>
      <c r="Q32" s="66">
        <f t="shared" si="6"/>
        <v>10547920</v>
      </c>
      <c r="R32" s="66">
        <f t="shared" si="6"/>
        <v>6945968</v>
      </c>
      <c r="S32" s="66">
        <f t="shared" si="6"/>
        <v>1625323</v>
      </c>
      <c r="T32" s="66">
        <f t="shared" si="6"/>
        <v>8124768</v>
      </c>
      <c r="U32" s="66">
        <f t="shared" si="6"/>
        <v>16696059</v>
      </c>
      <c r="V32" s="66">
        <f t="shared" si="6"/>
        <v>50712737</v>
      </c>
      <c r="W32" s="66">
        <f t="shared" si="6"/>
        <v>105377160</v>
      </c>
      <c r="X32" s="66">
        <f t="shared" si="6"/>
        <v>-54664423</v>
      </c>
      <c r="Y32" s="103">
        <f>+IF(W32&lt;&gt;0,+(X32/W32)*100,0)</f>
        <v>-51.87502016566019</v>
      </c>
      <c r="Z32" s="119">
        <f>SUM(Z33:Z37)</f>
        <v>105377160</v>
      </c>
    </row>
    <row r="33" spans="1:26" ht="13.5">
      <c r="A33" s="104" t="s">
        <v>78</v>
      </c>
      <c r="B33" s="102"/>
      <c r="C33" s="121">
        <v>11866368</v>
      </c>
      <c r="D33" s="122">
        <v>57778655</v>
      </c>
      <c r="E33" s="26">
        <v>57778655</v>
      </c>
      <c r="F33" s="26">
        <v>2580618</v>
      </c>
      <c r="G33" s="26">
        <v>2277169</v>
      </c>
      <c r="H33" s="26">
        <v>2370589</v>
      </c>
      <c r="I33" s="26">
        <v>7228376</v>
      </c>
      <c r="J33" s="26">
        <v>2467490</v>
      </c>
      <c r="K33" s="26">
        <v>2084627</v>
      </c>
      <c r="L33" s="26">
        <v>1091507</v>
      </c>
      <c r="M33" s="26">
        <v>5643624</v>
      </c>
      <c r="N33" s="26">
        <v>1466789</v>
      </c>
      <c r="O33" s="26">
        <v>822375</v>
      </c>
      <c r="P33" s="26">
        <v>297616</v>
      </c>
      <c r="Q33" s="26">
        <v>2586780</v>
      </c>
      <c r="R33" s="26">
        <v>2050599</v>
      </c>
      <c r="S33" s="26">
        <v>459414</v>
      </c>
      <c r="T33" s="26">
        <v>2849398</v>
      </c>
      <c r="U33" s="26">
        <v>5359411</v>
      </c>
      <c r="V33" s="26">
        <v>20818191</v>
      </c>
      <c r="W33" s="26">
        <v>57778655</v>
      </c>
      <c r="X33" s="26">
        <v>-36960464</v>
      </c>
      <c r="Y33" s="106">
        <v>-63.97</v>
      </c>
      <c r="Z33" s="121">
        <v>57778655</v>
      </c>
    </row>
    <row r="34" spans="1:26" ht="13.5">
      <c r="A34" s="104" t="s">
        <v>79</v>
      </c>
      <c r="B34" s="102"/>
      <c r="C34" s="121">
        <v>16412362</v>
      </c>
      <c r="D34" s="122"/>
      <c r="E34" s="26"/>
      <c r="F34" s="26"/>
      <c r="G34" s="26"/>
      <c r="H34" s="26"/>
      <c r="I34" s="26"/>
      <c r="J34" s="26"/>
      <c r="K34" s="26">
        <v>2166462</v>
      </c>
      <c r="L34" s="26">
        <v>1597798</v>
      </c>
      <c r="M34" s="26">
        <v>3764260</v>
      </c>
      <c r="N34" s="26">
        <v>1754405</v>
      </c>
      <c r="O34" s="26">
        <v>1822449</v>
      </c>
      <c r="P34" s="26">
        <v>469583</v>
      </c>
      <c r="Q34" s="26">
        <v>4046437</v>
      </c>
      <c r="R34" s="26">
        <v>3081393</v>
      </c>
      <c r="S34" s="26">
        <v>354492</v>
      </c>
      <c r="T34" s="26">
        <v>2589196</v>
      </c>
      <c r="U34" s="26">
        <v>6025081</v>
      </c>
      <c r="V34" s="26">
        <v>13835778</v>
      </c>
      <c r="W34" s="26"/>
      <c r="X34" s="26">
        <v>13835778</v>
      </c>
      <c r="Y34" s="106">
        <v>0</v>
      </c>
      <c r="Z34" s="121"/>
    </row>
    <row r="35" spans="1:26" ht="13.5">
      <c r="A35" s="104" t="s">
        <v>80</v>
      </c>
      <c r="B35" s="102"/>
      <c r="C35" s="121">
        <v>14273745</v>
      </c>
      <c r="D35" s="122">
        <v>11394926</v>
      </c>
      <c r="E35" s="26">
        <v>11394926</v>
      </c>
      <c r="F35" s="26">
        <v>888890</v>
      </c>
      <c r="G35" s="26">
        <v>600817</v>
      </c>
      <c r="H35" s="26">
        <v>639079</v>
      </c>
      <c r="I35" s="26">
        <v>2128786</v>
      </c>
      <c r="J35" s="26">
        <v>564217</v>
      </c>
      <c r="K35" s="26">
        <v>1601744</v>
      </c>
      <c r="L35" s="26">
        <v>1274636</v>
      </c>
      <c r="M35" s="26">
        <v>3440597</v>
      </c>
      <c r="N35" s="26">
        <v>1444269</v>
      </c>
      <c r="O35" s="26">
        <v>1290516</v>
      </c>
      <c r="P35" s="26">
        <v>765272</v>
      </c>
      <c r="Q35" s="26">
        <v>3500057</v>
      </c>
      <c r="R35" s="26">
        <v>1421208</v>
      </c>
      <c r="S35" s="26">
        <v>771967</v>
      </c>
      <c r="T35" s="26">
        <v>2444286</v>
      </c>
      <c r="U35" s="26">
        <v>4637461</v>
      </c>
      <c r="V35" s="26">
        <v>13706901</v>
      </c>
      <c r="W35" s="26">
        <v>11394926</v>
      </c>
      <c r="X35" s="26">
        <v>2311975</v>
      </c>
      <c r="Y35" s="106">
        <v>20.29</v>
      </c>
      <c r="Z35" s="121">
        <v>11394926</v>
      </c>
    </row>
    <row r="36" spans="1:26" ht="13.5">
      <c r="A36" s="104" t="s">
        <v>81</v>
      </c>
      <c r="B36" s="102"/>
      <c r="C36" s="121">
        <v>10791806</v>
      </c>
      <c r="D36" s="122">
        <v>36203579</v>
      </c>
      <c r="E36" s="26">
        <v>36203579</v>
      </c>
      <c r="F36" s="26">
        <v>183140</v>
      </c>
      <c r="G36" s="26">
        <v>221570</v>
      </c>
      <c r="H36" s="26">
        <v>196848</v>
      </c>
      <c r="I36" s="26">
        <v>601558</v>
      </c>
      <c r="J36" s="26">
        <v>221028</v>
      </c>
      <c r="K36" s="26">
        <v>284164</v>
      </c>
      <c r="L36" s="26">
        <v>156017</v>
      </c>
      <c r="M36" s="26">
        <v>661209</v>
      </c>
      <c r="N36" s="26">
        <v>219210</v>
      </c>
      <c r="O36" s="26">
        <v>174704</v>
      </c>
      <c r="P36" s="26">
        <v>20732</v>
      </c>
      <c r="Q36" s="26">
        <v>414646</v>
      </c>
      <c r="R36" s="26">
        <v>392768</v>
      </c>
      <c r="S36" s="26">
        <v>39450</v>
      </c>
      <c r="T36" s="26">
        <v>241888</v>
      </c>
      <c r="U36" s="26">
        <v>674106</v>
      </c>
      <c r="V36" s="26">
        <v>2351519</v>
      </c>
      <c r="W36" s="26">
        <v>36203579</v>
      </c>
      <c r="X36" s="26">
        <v>-33852060</v>
      </c>
      <c r="Y36" s="106">
        <v>-93.5</v>
      </c>
      <c r="Z36" s="121">
        <v>36203579</v>
      </c>
    </row>
    <row r="37" spans="1:26" ht="13.5">
      <c r="A37" s="104" t="s">
        <v>82</v>
      </c>
      <c r="B37" s="102"/>
      <c r="C37" s="123"/>
      <c r="D37" s="124"/>
      <c r="E37" s="125"/>
      <c r="F37" s="125">
        <v>87</v>
      </c>
      <c r="G37" s="125">
        <v>87</v>
      </c>
      <c r="H37" s="125">
        <v>87</v>
      </c>
      <c r="I37" s="125">
        <v>261</v>
      </c>
      <c r="J37" s="125">
        <v>87</v>
      </c>
      <c r="K37" s="125"/>
      <c r="L37" s="125"/>
      <c r="M37" s="125">
        <v>87</v>
      </c>
      <c r="N37" s="125"/>
      <c r="O37" s="125"/>
      <c r="P37" s="125"/>
      <c r="Q37" s="125"/>
      <c r="R37" s="125"/>
      <c r="S37" s="125"/>
      <c r="T37" s="125"/>
      <c r="U37" s="125"/>
      <c r="V37" s="125">
        <v>348</v>
      </c>
      <c r="W37" s="125"/>
      <c r="X37" s="125">
        <v>348</v>
      </c>
      <c r="Y37" s="107">
        <v>0</v>
      </c>
      <c r="Z37" s="123"/>
    </row>
    <row r="38" spans="1:26" ht="13.5">
      <c r="A38" s="101" t="s">
        <v>83</v>
      </c>
      <c r="B38" s="108"/>
      <c r="C38" s="119">
        <f aca="true" t="shared" si="7" ref="C38:X38">SUM(C39:C41)</f>
        <v>41368576</v>
      </c>
      <c r="D38" s="120">
        <f t="shared" si="7"/>
        <v>54526738</v>
      </c>
      <c r="E38" s="66">
        <f t="shared" si="7"/>
        <v>54526738</v>
      </c>
      <c r="F38" s="66">
        <f t="shared" si="7"/>
        <v>2274095</v>
      </c>
      <c r="G38" s="66">
        <f t="shared" si="7"/>
        <v>2418199</v>
      </c>
      <c r="H38" s="66">
        <f t="shared" si="7"/>
        <v>2434658</v>
      </c>
      <c r="I38" s="66">
        <f t="shared" si="7"/>
        <v>7126952</v>
      </c>
      <c r="J38" s="66">
        <f t="shared" si="7"/>
        <v>2339370</v>
      </c>
      <c r="K38" s="66">
        <f t="shared" si="7"/>
        <v>4669516</v>
      </c>
      <c r="L38" s="66">
        <f t="shared" si="7"/>
        <v>3722147</v>
      </c>
      <c r="M38" s="66">
        <f t="shared" si="7"/>
        <v>10731033</v>
      </c>
      <c r="N38" s="66">
        <f t="shared" si="7"/>
        <v>3362675</v>
      </c>
      <c r="O38" s="66">
        <f t="shared" si="7"/>
        <v>3011934</v>
      </c>
      <c r="P38" s="66">
        <f t="shared" si="7"/>
        <v>1098900</v>
      </c>
      <c r="Q38" s="66">
        <f t="shared" si="7"/>
        <v>7473509</v>
      </c>
      <c r="R38" s="66">
        <f t="shared" si="7"/>
        <v>5584497</v>
      </c>
      <c r="S38" s="66">
        <f t="shared" si="7"/>
        <v>622439</v>
      </c>
      <c r="T38" s="66">
        <f t="shared" si="7"/>
        <v>4959926</v>
      </c>
      <c r="U38" s="66">
        <f t="shared" si="7"/>
        <v>11166862</v>
      </c>
      <c r="V38" s="66">
        <f t="shared" si="7"/>
        <v>36498356</v>
      </c>
      <c r="W38" s="66">
        <f t="shared" si="7"/>
        <v>54526738</v>
      </c>
      <c r="X38" s="66">
        <f t="shared" si="7"/>
        <v>-18028382</v>
      </c>
      <c r="Y38" s="103">
        <f>+IF(W38&lt;&gt;0,+(X38/W38)*100,0)</f>
        <v>-33.063378924299485</v>
      </c>
      <c r="Z38" s="119">
        <f>SUM(Z39:Z41)</f>
        <v>54526738</v>
      </c>
    </row>
    <row r="39" spans="1:26" ht="13.5">
      <c r="A39" s="104" t="s">
        <v>84</v>
      </c>
      <c r="B39" s="102"/>
      <c r="C39" s="121">
        <v>11400218</v>
      </c>
      <c r="D39" s="122">
        <v>15824800</v>
      </c>
      <c r="E39" s="26">
        <v>15824800</v>
      </c>
      <c r="F39" s="26">
        <v>852652</v>
      </c>
      <c r="G39" s="26">
        <v>829025</v>
      </c>
      <c r="H39" s="26">
        <v>824895</v>
      </c>
      <c r="I39" s="26">
        <v>2506572</v>
      </c>
      <c r="J39" s="26">
        <v>699808</v>
      </c>
      <c r="K39" s="26">
        <v>1582900</v>
      </c>
      <c r="L39" s="26">
        <v>1036491</v>
      </c>
      <c r="M39" s="26">
        <v>3319199</v>
      </c>
      <c r="N39" s="26">
        <v>1025077</v>
      </c>
      <c r="O39" s="26">
        <v>1092570</v>
      </c>
      <c r="P39" s="26">
        <v>129834</v>
      </c>
      <c r="Q39" s="26">
        <v>2247481</v>
      </c>
      <c r="R39" s="26">
        <v>1824545</v>
      </c>
      <c r="S39" s="26">
        <v>152297</v>
      </c>
      <c r="T39" s="26">
        <v>1884648</v>
      </c>
      <c r="U39" s="26">
        <v>3861490</v>
      </c>
      <c r="V39" s="26">
        <v>11934742</v>
      </c>
      <c r="W39" s="26">
        <v>15824800</v>
      </c>
      <c r="X39" s="26">
        <v>-3890058</v>
      </c>
      <c r="Y39" s="106">
        <v>-24.58</v>
      </c>
      <c r="Z39" s="121">
        <v>15824800</v>
      </c>
    </row>
    <row r="40" spans="1:26" ht="13.5">
      <c r="A40" s="104" t="s">
        <v>85</v>
      </c>
      <c r="B40" s="102"/>
      <c r="C40" s="121">
        <v>29286086</v>
      </c>
      <c r="D40" s="122">
        <v>38701938</v>
      </c>
      <c r="E40" s="26">
        <v>38701938</v>
      </c>
      <c r="F40" s="26">
        <v>1421443</v>
      </c>
      <c r="G40" s="26">
        <v>1589174</v>
      </c>
      <c r="H40" s="26">
        <v>1609763</v>
      </c>
      <c r="I40" s="26">
        <v>4620380</v>
      </c>
      <c r="J40" s="26">
        <v>1639562</v>
      </c>
      <c r="K40" s="26">
        <v>3047647</v>
      </c>
      <c r="L40" s="26">
        <v>2672075</v>
      </c>
      <c r="M40" s="26">
        <v>7359284</v>
      </c>
      <c r="N40" s="26">
        <v>2335325</v>
      </c>
      <c r="O40" s="26">
        <v>1898648</v>
      </c>
      <c r="P40" s="26">
        <v>965114</v>
      </c>
      <c r="Q40" s="26">
        <v>5199087</v>
      </c>
      <c r="R40" s="26">
        <v>3715178</v>
      </c>
      <c r="S40" s="26">
        <v>463032</v>
      </c>
      <c r="T40" s="26">
        <v>3001779</v>
      </c>
      <c r="U40" s="26">
        <v>7179989</v>
      </c>
      <c r="V40" s="26">
        <v>24358740</v>
      </c>
      <c r="W40" s="26">
        <v>38701938</v>
      </c>
      <c r="X40" s="26">
        <v>-14343198</v>
      </c>
      <c r="Y40" s="106">
        <v>-37.06</v>
      </c>
      <c r="Z40" s="121">
        <v>38701938</v>
      </c>
    </row>
    <row r="41" spans="1:26" ht="13.5">
      <c r="A41" s="104" t="s">
        <v>86</v>
      </c>
      <c r="B41" s="102"/>
      <c r="C41" s="121">
        <v>682272</v>
      </c>
      <c r="D41" s="122"/>
      <c r="E41" s="26"/>
      <c r="F41" s="26"/>
      <c r="G41" s="26"/>
      <c r="H41" s="26"/>
      <c r="I41" s="26"/>
      <c r="J41" s="26"/>
      <c r="K41" s="26">
        <v>38969</v>
      </c>
      <c r="L41" s="26">
        <v>13581</v>
      </c>
      <c r="M41" s="26">
        <v>52550</v>
      </c>
      <c r="N41" s="26">
        <v>2273</v>
      </c>
      <c r="O41" s="26">
        <v>20716</v>
      </c>
      <c r="P41" s="26">
        <v>3952</v>
      </c>
      <c r="Q41" s="26">
        <v>26941</v>
      </c>
      <c r="R41" s="26">
        <v>44774</v>
      </c>
      <c r="S41" s="26">
        <v>7110</v>
      </c>
      <c r="T41" s="26">
        <v>73499</v>
      </c>
      <c r="U41" s="26">
        <v>125383</v>
      </c>
      <c r="V41" s="26">
        <v>204874</v>
      </c>
      <c r="W41" s="26"/>
      <c r="X41" s="26">
        <v>204874</v>
      </c>
      <c r="Y41" s="106">
        <v>0</v>
      </c>
      <c r="Z41" s="121"/>
    </row>
    <row r="42" spans="1:26" ht="13.5">
      <c r="A42" s="101" t="s">
        <v>87</v>
      </c>
      <c r="B42" s="108"/>
      <c r="C42" s="119">
        <f aca="true" t="shared" si="8" ref="C42:X42">SUM(C43:C46)</f>
        <v>237235209</v>
      </c>
      <c r="D42" s="120">
        <f t="shared" si="8"/>
        <v>247874049</v>
      </c>
      <c r="E42" s="66">
        <f t="shared" si="8"/>
        <v>247874049</v>
      </c>
      <c r="F42" s="66">
        <f t="shared" si="8"/>
        <v>16483217</v>
      </c>
      <c r="G42" s="66">
        <f t="shared" si="8"/>
        <v>9310136</v>
      </c>
      <c r="H42" s="66">
        <f t="shared" si="8"/>
        <v>20336039</v>
      </c>
      <c r="I42" s="66">
        <f t="shared" si="8"/>
        <v>46129392</v>
      </c>
      <c r="J42" s="66">
        <f t="shared" si="8"/>
        <v>14197846</v>
      </c>
      <c r="K42" s="66">
        <f t="shared" si="8"/>
        <v>17091697</v>
      </c>
      <c r="L42" s="66">
        <f t="shared" si="8"/>
        <v>18507181</v>
      </c>
      <c r="M42" s="66">
        <f t="shared" si="8"/>
        <v>49796724</v>
      </c>
      <c r="N42" s="66">
        <f t="shared" si="8"/>
        <v>15821130</v>
      </c>
      <c r="O42" s="66">
        <f t="shared" si="8"/>
        <v>17220372</v>
      </c>
      <c r="P42" s="66">
        <f t="shared" si="8"/>
        <v>13286885</v>
      </c>
      <c r="Q42" s="66">
        <f t="shared" si="8"/>
        <v>46328387</v>
      </c>
      <c r="R42" s="66">
        <f t="shared" si="8"/>
        <v>19073360</v>
      </c>
      <c r="S42" s="66">
        <f t="shared" si="8"/>
        <v>13955934</v>
      </c>
      <c r="T42" s="66">
        <f t="shared" si="8"/>
        <v>24444594</v>
      </c>
      <c r="U42" s="66">
        <f t="shared" si="8"/>
        <v>57473888</v>
      </c>
      <c r="V42" s="66">
        <f t="shared" si="8"/>
        <v>199728391</v>
      </c>
      <c r="W42" s="66">
        <f t="shared" si="8"/>
        <v>247874049</v>
      </c>
      <c r="X42" s="66">
        <f t="shared" si="8"/>
        <v>-48145658</v>
      </c>
      <c r="Y42" s="103">
        <f>+IF(W42&lt;&gt;0,+(X42/W42)*100,0)</f>
        <v>-19.42343629526139</v>
      </c>
      <c r="Z42" s="119">
        <f>SUM(Z43:Z46)</f>
        <v>247874049</v>
      </c>
    </row>
    <row r="43" spans="1:26" ht="13.5">
      <c r="A43" s="104" t="s">
        <v>88</v>
      </c>
      <c r="B43" s="102"/>
      <c r="C43" s="121">
        <v>106508790</v>
      </c>
      <c r="D43" s="122">
        <v>133546724</v>
      </c>
      <c r="E43" s="26">
        <v>133546724</v>
      </c>
      <c r="F43" s="26">
        <v>3009340</v>
      </c>
      <c r="G43" s="26">
        <v>15097020</v>
      </c>
      <c r="H43" s="26">
        <v>14289905</v>
      </c>
      <c r="I43" s="26">
        <v>32396265</v>
      </c>
      <c r="J43" s="26">
        <v>8428372</v>
      </c>
      <c r="K43" s="26">
        <v>9088540</v>
      </c>
      <c r="L43" s="26">
        <v>9293866</v>
      </c>
      <c r="M43" s="26">
        <v>26810778</v>
      </c>
      <c r="N43" s="26">
        <v>9130955</v>
      </c>
      <c r="O43" s="26">
        <v>8454767</v>
      </c>
      <c r="P43" s="26">
        <v>7637447</v>
      </c>
      <c r="Q43" s="26">
        <v>25223169</v>
      </c>
      <c r="R43" s="26">
        <v>9802172</v>
      </c>
      <c r="S43" s="26">
        <v>7979325</v>
      </c>
      <c r="T43" s="26">
        <v>11531126</v>
      </c>
      <c r="U43" s="26">
        <v>29312623</v>
      </c>
      <c r="V43" s="26">
        <v>113742835</v>
      </c>
      <c r="W43" s="26">
        <v>133546724</v>
      </c>
      <c r="X43" s="26">
        <v>-19803889</v>
      </c>
      <c r="Y43" s="106">
        <v>-14.83</v>
      </c>
      <c r="Z43" s="121">
        <v>133546724</v>
      </c>
    </row>
    <row r="44" spans="1:26" ht="13.5">
      <c r="A44" s="104" t="s">
        <v>89</v>
      </c>
      <c r="B44" s="102"/>
      <c r="C44" s="121">
        <v>54654453</v>
      </c>
      <c r="D44" s="122">
        <v>59436944</v>
      </c>
      <c r="E44" s="26">
        <v>59436944</v>
      </c>
      <c r="F44" s="26">
        <v>720179</v>
      </c>
      <c r="G44" s="26">
        <v>3014022</v>
      </c>
      <c r="H44" s="26">
        <v>3739020</v>
      </c>
      <c r="I44" s="26">
        <v>7473221</v>
      </c>
      <c r="J44" s="26">
        <v>3495995</v>
      </c>
      <c r="K44" s="26">
        <v>4136578</v>
      </c>
      <c r="L44" s="26">
        <v>5675245</v>
      </c>
      <c r="M44" s="26">
        <v>13307818</v>
      </c>
      <c r="N44" s="26">
        <v>3287954</v>
      </c>
      <c r="O44" s="26">
        <v>5186141</v>
      </c>
      <c r="P44" s="26">
        <v>4428894</v>
      </c>
      <c r="Q44" s="26">
        <v>12902989</v>
      </c>
      <c r="R44" s="26">
        <v>4816757</v>
      </c>
      <c r="S44" s="26">
        <v>4447187</v>
      </c>
      <c r="T44" s="26">
        <v>5337210</v>
      </c>
      <c r="U44" s="26">
        <v>14601154</v>
      </c>
      <c r="V44" s="26">
        <v>48285182</v>
      </c>
      <c r="W44" s="26">
        <v>59436944</v>
      </c>
      <c r="X44" s="26">
        <v>-11151762</v>
      </c>
      <c r="Y44" s="106">
        <v>-18.76</v>
      </c>
      <c r="Z44" s="121">
        <v>59436944</v>
      </c>
    </row>
    <row r="45" spans="1:26" ht="13.5">
      <c r="A45" s="104" t="s">
        <v>90</v>
      </c>
      <c r="B45" s="102"/>
      <c r="C45" s="123">
        <v>25982783</v>
      </c>
      <c r="D45" s="124">
        <v>27313848</v>
      </c>
      <c r="E45" s="125">
        <v>27313848</v>
      </c>
      <c r="F45" s="125">
        <v>11948070</v>
      </c>
      <c r="G45" s="125">
        <v>-9741955</v>
      </c>
      <c r="H45" s="125">
        <v>1199561</v>
      </c>
      <c r="I45" s="125">
        <v>3405676</v>
      </c>
      <c r="J45" s="125">
        <v>1134017</v>
      </c>
      <c r="K45" s="125">
        <v>1666983</v>
      </c>
      <c r="L45" s="125">
        <v>1985050</v>
      </c>
      <c r="M45" s="125">
        <v>4786050</v>
      </c>
      <c r="N45" s="125">
        <v>1669335</v>
      </c>
      <c r="O45" s="125">
        <v>1812749</v>
      </c>
      <c r="P45" s="125">
        <v>718798</v>
      </c>
      <c r="Q45" s="125">
        <v>4200882</v>
      </c>
      <c r="R45" s="125">
        <v>1925636</v>
      </c>
      <c r="S45" s="125">
        <v>786756</v>
      </c>
      <c r="T45" s="125">
        <v>3088675</v>
      </c>
      <c r="U45" s="125">
        <v>5801067</v>
      </c>
      <c r="V45" s="125">
        <v>18193675</v>
      </c>
      <c r="W45" s="125">
        <v>27313848</v>
      </c>
      <c r="X45" s="125">
        <v>-9120173</v>
      </c>
      <c r="Y45" s="107">
        <v>-33.39</v>
      </c>
      <c r="Z45" s="123">
        <v>27313848</v>
      </c>
    </row>
    <row r="46" spans="1:26" ht="13.5">
      <c r="A46" s="104" t="s">
        <v>91</v>
      </c>
      <c r="B46" s="102"/>
      <c r="C46" s="121">
        <v>50089183</v>
      </c>
      <c r="D46" s="122">
        <v>27576533</v>
      </c>
      <c r="E46" s="26">
        <v>27576533</v>
      </c>
      <c r="F46" s="26">
        <v>805628</v>
      </c>
      <c r="G46" s="26">
        <v>941049</v>
      </c>
      <c r="H46" s="26">
        <v>1107553</v>
      </c>
      <c r="I46" s="26">
        <v>2854230</v>
      </c>
      <c r="J46" s="26">
        <v>1139462</v>
      </c>
      <c r="K46" s="26">
        <v>2199596</v>
      </c>
      <c r="L46" s="26">
        <v>1553020</v>
      </c>
      <c r="M46" s="26">
        <v>4892078</v>
      </c>
      <c r="N46" s="26">
        <v>1732886</v>
      </c>
      <c r="O46" s="26">
        <v>1766715</v>
      </c>
      <c r="P46" s="26">
        <v>501746</v>
      </c>
      <c r="Q46" s="26">
        <v>4001347</v>
      </c>
      <c r="R46" s="26">
        <v>2528795</v>
      </c>
      <c r="S46" s="26">
        <v>742666</v>
      </c>
      <c r="T46" s="26">
        <v>4487583</v>
      </c>
      <c r="U46" s="26">
        <v>7759044</v>
      </c>
      <c r="V46" s="26">
        <v>19506699</v>
      </c>
      <c r="W46" s="26">
        <v>27576533</v>
      </c>
      <c r="X46" s="26">
        <v>-8069834</v>
      </c>
      <c r="Y46" s="106">
        <v>-29.26</v>
      </c>
      <c r="Z46" s="121">
        <v>27576533</v>
      </c>
    </row>
    <row r="47" spans="1:26" ht="13.5">
      <c r="A47" s="101" t="s">
        <v>92</v>
      </c>
      <c r="B47" s="108" t="s">
        <v>93</v>
      </c>
      <c r="C47" s="119">
        <v>580</v>
      </c>
      <c r="D47" s="120">
        <v>835293</v>
      </c>
      <c r="E47" s="66">
        <v>835293</v>
      </c>
      <c r="F47" s="66">
        <v>23332</v>
      </c>
      <c r="G47" s="66">
        <v>26879</v>
      </c>
      <c r="H47" s="66">
        <v>44834</v>
      </c>
      <c r="I47" s="66">
        <v>95045</v>
      </c>
      <c r="J47" s="66">
        <v>51832</v>
      </c>
      <c r="K47" s="66"/>
      <c r="L47" s="66"/>
      <c r="M47" s="66">
        <v>51832</v>
      </c>
      <c r="N47" s="66"/>
      <c r="O47" s="66"/>
      <c r="P47" s="66"/>
      <c r="Q47" s="66"/>
      <c r="R47" s="66"/>
      <c r="S47" s="66"/>
      <c r="T47" s="66"/>
      <c r="U47" s="66"/>
      <c r="V47" s="66">
        <v>146877</v>
      </c>
      <c r="W47" s="66">
        <v>835293</v>
      </c>
      <c r="X47" s="66">
        <v>-688416</v>
      </c>
      <c r="Y47" s="103">
        <v>-82.42</v>
      </c>
      <c r="Z47" s="119">
        <v>835293</v>
      </c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431962134</v>
      </c>
      <c r="D48" s="139">
        <f t="shared" si="9"/>
        <v>541913903</v>
      </c>
      <c r="E48" s="39">
        <f t="shared" si="9"/>
        <v>541913903</v>
      </c>
      <c r="F48" s="39">
        <f t="shared" si="9"/>
        <v>34948498</v>
      </c>
      <c r="G48" s="39">
        <f t="shared" si="9"/>
        <v>19365891</v>
      </c>
      <c r="H48" s="39">
        <f t="shared" si="9"/>
        <v>31074596</v>
      </c>
      <c r="I48" s="39">
        <f t="shared" si="9"/>
        <v>85388985</v>
      </c>
      <c r="J48" s="39">
        <f t="shared" si="9"/>
        <v>24712173</v>
      </c>
      <c r="K48" s="39">
        <f t="shared" si="9"/>
        <v>38566420</v>
      </c>
      <c r="L48" s="39">
        <f t="shared" si="9"/>
        <v>34516993</v>
      </c>
      <c r="M48" s="39">
        <f t="shared" si="9"/>
        <v>97795586</v>
      </c>
      <c r="N48" s="39">
        <f t="shared" si="9"/>
        <v>32435909</v>
      </c>
      <c r="O48" s="39">
        <f t="shared" si="9"/>
        <v>31214100</v>
      </c>
      <c r="P48" s="39">
        <f t="shared" si="9"/>
        <v>19193476</v>
      </c>
      <c r="Q48" s="39">
        <f t="shared" si="9"/>
        <v>82843485</v>
      </c>
      <c r="R48" s="39">
        <f t="shared" si="9"/>
        <v>42426088</v>
      </c>
      <c r="S48" s="39">
        <f t="shared" si="9"/>
        <v>18264460</v>
      </c>
      <c r="T48" s="39">
        <f t="shared" si="9"/>
        <v>49349917</v>
      </c>
      <c r="U48" s="39">
        <f t="shared" si="9"/>
        <v>110040465</v>
      </c>
      <c r="V48" s="39">
        <f t="shared" si="9"/>
        <v>376068521</v>
      </c>
      <c r="W48" s="39">
        <f t="shared" si="9"/>
        <v>541913903</v>
      </c>
      <c r="X48" s="39">
        <f t="shared" si="9"/>
        <v>-165845382</v>
      </c>
      <c r="Y48" s="140">
        <f>+IF(W48&lt;&gt;0,+(X48/W48)*100,0)</f>
        <v>-30.603640372002044</v>
      </c>
      <c r="Z48" s="138">
        <f>+Z28+Z32+Z38+Z42+Z47</f>
        <v>541913903</v>
      </c>
    </row>
    <row r="49" spans="1:26" ht="13.5">
      <c r="A49" s="114" t="s">
        <v>48</v>
      </c>
      <c r="B49" s="115"/>
      <c r="C49" s="141">
        <f aca="true" t="shared" si="10" ref="C49:X49">+C25-C48</f>
        <v>45652120</v>
      </c>
      <c r="D49" s="142">
        <f t="shared" si="10"/>
        <v>69979447</v>
      </c>
      <c r="E49" s="143">
        <f t="shared" si="10"/>
        <v>69979447</v>
      </c>
      <c r="F49" s="143">
        <f t="shared" si="10"/>
        <v>154782208</v>
      </c>
      <c r="G49" s="143">
        <f t="shared" si="10"/>
        <v>-8410314</v>
      </c>
      <c r="H49" s="143">
        <f t="shared" si="10"/>
        <v>-7553293</v>
      </c>
      <c r="I49" s="143">
        <f t="shared" si="10"/>
        <v>138818601</v>
      </c>
      <c r="J49" s="143">
        <f t="shared" si="10"/>
        <v>-1018592</v>
      </c>
      <c r="K49" s="143">
        <f t="shared" si="10"/>
        <v>5176330</v>
      </c>
      <c r="L49" s="143">
        <f t="shared" si="10"/>
        <v>2886559</v>
      </c>
      <c r="M49" s="143">
        <f t="shared" si="10"/>
        <v>7044297</v>
      </c>
      <c r="N49" s="143">
        <f t="shared" si="10"/>
        <v>-4490837</v>
      </c>
      <c r="O49" s="143">
        <f t="shared" si="10"/>
        <v>-5051986</v>
      </c>
      <c r="P49" s="143">
        <f t="shared" si="10"/>
        <v>21115207</v>
      </c>
      <c r="Q49" s="143">
        <f t="shared" si="10"/>
        <v>11572384</v>
      </c>
      <c r="R49" s="143">
        <f t="shared" si="10"/>
        <v>-14356597</v>
      </c>
      <c r="S49" s="143">
        <f t="shared" si="10"/>
        <v>13675356</v>
      </c>
      <c r="T49" s="143">
        <f t="shared" si="10"/>
        <v>-15597261</v>
      </c>
      <c r="U49" s="143">
        <f t="shared" si="10"/>
        <v>-16278502</v>
      </c>
      <c r="V49" s="143">
        <f t="shared" si="10"/>
        <v>141156780</v>
      </c>
      <c r="W49" s="143">
        <f>IF(E25=E48,0,W25-W48)</f>
        <v>69979447</v>
      </c>
      <c r="X49" s="143">
        <f t="shared" si="10"/>
        <v>71177333</v>
      </c>
      <c r="Y49" s="144">
        <f>+IF(W49&lt;&gt;0,+(X49/W49)*100,0)</f>
        <v>101.71176831391651</v>
      </c>
      <c r="Z49" s="141">
        <f>+Z25-Z48</f>
        <v>69979447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113320009</v>
      </c>
      <c r="D5" s="122">
        <v>111856046</v>
      </c>
      <c r="E5" s="26">
        <v>111856046</v>
      </c>
      <c r="F5" s="26">
        <v>111099023</v>
      </c>
      <c r="G5" s="26">
        <v>135872</v>
      </c>
      <c r="H5" s="26">
        <v>-450699</v>
      </c>
      <c r="I5" s="26">
        <v>110784196</v>
      </c>
      <c r="J5" s="26">
        <v>-1391375</v>
      </c>
      <c r="K5" s="26">
        <v>-15524</v>
      </c>
      <c r="L5" s="26">
        <v>-45886</v>
      </c>
      <c r="M5" s="26">
        <v>-1452785</v>
      </c>
      <c r="N5" s="26">
        <v>2064519</v>
      </c>
      <c r="O5" s="26">
        <v>-54129</v>
      </c>
      <c r="P5" s="26">
        <v>-72202</v>
      </c>
      <c r="Q5" s="26">
        <v>1938188</v>
      </c>
      <c r="R5" s="26">
        <v>1734</v>
      </c>
      <c r="S5" s="26">
        <v>12690</v>
      </c>
      <c r="T5" s="26">
        <v>-147217</v>
      </c>
      <c r="U5" s="26">
        <v>-132793</v>
      </c>
      <c r="V5" s="26">
        <v>111136806</v>
      </c>
      <c r="W5" s="26">
        <v>111856046</v>
      </c>
      <c r="X5" s="26">
        <v>-719240</v>
      </c>
      <c r="Y5" s="106">
        <v>-0.64</v>
      </c>
      <c r="Z5" s="121">
        <v>111856046</v>
      </c>
    </row>
    <row r="6" spans="1:26" ht="13.5">
      <c r="A6" s="157" t="s">
        <v>101</v>
      </c>
      <c r="B6" s="158"/>
      <c r="C6" s="121">
        <v>4361628</v>
      </c>
      <c r="D6" s="122">
        <v>4500000</v>
      </c>
      <c r="E6" s="26">
        <v>4500000</v>
      </c>
      <c r="F6" s="26">
        <v>295170</v>
      </c>
      <c r="G6" s="26">
        <v>0</v>
      </c>
      <c r="H6" s="26">
        <v>0</v>
      </c>
      <c r="I6" s="26">
        <v>295170</v>
      </c>
      <c r="J6" s="26">
        <v>0</v>
      </c>
      <c r="K6" s="26">
        <v>383246</v>
      </c>
      <c r="L6" s="26">
        <v>385735</v>
      </c>
      <c r="M6" s="26">
        <v>768981</v>
      </c>
      <c r="N6" s="26">
        <v>378018</v>
      </c>
      <c r="O6" s="26">
        <v>402778</v>
      </c>
      <c r="P6" s="26">
        <v>398806</v>
      </c>
      <c r="Q6" s="26">
        <v>1179602</v>
      </c>
      <c r="R6" s="26">
        <v>412445</v>
      </c>
      <c r="S6" s="26">
        <v>404828</v>
      </c>
      <c r="T6" s="26">
        <v>354574</v>
      </c>
      <c r="U6" s="26">
        <v>1171847</v>
      </c>
      <c r="V6" s="26">
        <v>3415600</v>
      </c>
      <c r="W6" s="26">
        <v>4500000</v>
      </c>
      <c r="X6" s="26">
        <v>-1084400</v>
      </c>
      <c r="Y6" s="106">
        <v>-24.1</v>
      </c>
      <c r="Z6" s="121">
        <v>4500000</v>
      </c>
    </row>
    <row r="7" spans="1:26" ht="13.5">
      <c r="A7" s="159" t="s">
        <v>102</v>
      </c>
      <c r="B7" s="158" t="s">
        <v>95</v>
      </c>
      <c r="C7" s="121">
        <v>131832664</v>
      </c>
      <c r="D7" s="122">
        <v>175774596</v>
      </c>
      <c r="E7" s="26">
        <v>175774596</v>
      </c>
      <c r="F7" s="26">
        <v>24686296</v>
      </c>
      <c r="G7" s="26">
        <v>14453258</v>
      </c>
      <c r="H7" s="26">
        <v>14701333</v>
      </c>
      <c r="I7" s="26">
        <v>53840887</v>
      </c>
      <c r="J7" s="26">
        <v>13551260</v>
      </c>
      <c r="K7" s="26">
        <v>27609703</v>
      </c>
      <c r="L7" s="26">
        <v>13788842</v>
      </c>
      <c r="M7" s="26">
        <v>54949805</v>
      </c>
      <c r="N7" s="26">
        <v>13485294</v>
      </c>
      <c r="O7" s="26">
        <v>12100583</v>
      </c>
      <c r="P7" s="26">
        <v>16290810</v>
      </c>
      <c r="Q7" s="26">
        <v>41876687</v>
      </c>
      <c r="R7" s="26">
        <v>12931528</v>
      </c>
      <c r="S7" s="26">
        <v>14805049</v>
      </c>
      <c r="T7" s="26">
        <v>16190335</v>
      </c>
      <c r="U7" s="26">
        <v>43926912</v>
      </c>
      <c r="V7" s="26">
        <v>194594291</v>
      </c>
      <c r="W7" s="26">
        <v>175774596</v>
      </c>
      <c r="X7" s="26">
        <v>18819695</v>
      </c>
      <c r="Y7" s="106">
        <v>10.71</v>
      </c>
      <c r="Z7" s="121">
        <v>175774596</v>
      </c>
    </row>
    <row r="8" spans="1:26" ht="13.5">
      <c r="A8" s="159" t="s">
        <v>103</v>
      </c>
      <c r="B8" s="158" t="s">
        <v>95</v>
      </c>
      <c r="C8" s="121">
        <v>78462567</v>
      </c>
      <c r="D8" s="122">
        <v>82512507</v>
      </c>
      <c r="E8" s="26">
        <v>82512507</v>
      </c>
      <c r="F8" s="26">
        <v>11110887</v>
      </c>
      <c r="G8" s="26">
        <v>2221410</v>
      </c>
      <c r="H8" s="26">
        <v>5673456</v>
      </c>
      <c r="I8" s="26">
        <v>19005753</v>
      </c>
      <c r="J8" s="26">
        <v>5999150</v>
      </c>
      <c r="K8" s="26">
        <v>5733273</v>
      </c>
      <c r="L8" s="26">
        <v>6135215</v>
      </c>
      <c r="M8" s="26">
        <v>17867638</v>
      </c>
      <c r="N8" s="26">
        <v>7487121</v>
      </c>
      <c r="O8" s="26">
        <v>8214877</v>
      </c>
      <c r="P8" s="26">
        <v>7252235</v>
      </c>
      <c r="Q8" s="26">
        <v>22954233</v>
      </c>
      <c r="R8" s="26">
        <v>7230364</v>
      </c>
      <c r="S8" s="26">
        <v>8363082</v>
      </c>
      <c r="T8" s="26">
        <v>5229738</v>
      </c>
      <c r="U8" s="26">
        <v>20823184</v>
      </c>
      <c r="V8" s="26">
        <v>80650808</v>
      </c>
      <c r="W8" s="26">
        <v>82512507</v>
      </c>
      <c r="X8" s="26">
        <v>-1861699</v>
      </c>
      <c r="Y8" s="106">
        <v>-2.26</v>
      </c>
      <c r="Z8" s="121">
        <v>82512507</v>
      </c>
    </row>
    <row r="9" spans="1:26" ht="13.5">
      <c r="A9" s="159" t="s">
        <v>104</v>
      </c>
      <c r="B9" s="158" t="s">
        <v>95</v>
      </c>
      <c r="C9" s="121">
        <v>30415019</v>
      </c>
      <c r="D9" s="122">
        <v>32746360</v>
      </c>
      <c r="E9" s="26">
        <v>32746360</v>
      </c>
      <c r="F9" s="26">
        <v>30883839</v>
      </c>
      <c r="G9" s="26">
        <v>-185798</v>
      </c>
      <c r="H9" s="26">
        <v>231037</v>
      </c>
      <c r="I9" s="26">
        <v>30929078</v>
      </c>
      <c r="J9" s="26">
        <v>208940</v>
      </c>
      <c r="K9" s="26">
        <v>756560</v>
      </c>
      <c r="L9" s="26">
        <v>20564</v>
      </c>
      <c r="M9" s="26">
        <v>986064</v>
      </c>
      <c r="N9" s="26">
        <v>187499</v>
      </c>
      <c r="O9" s="26">
        <v>255862</v>
      </c>
      <c r="P9" s="26">
        <v>623224</v>
      </c>
      <c r="Q9" s="26">
        <v>1066585</v>
      </c>
      <c r="R9" s="26">
        <v>283008</v>
      </c>
      <c r="S9" s="26">
        <v>39018</v>
      </c>
      <c r="T9" s="26">
        <v>271883</v>
      </c>
      <c r="U9" s="26">
        <v>593909</v>
      </c>
      <c r="V9" s="26">
        <v>33575636</v>
      </c>
      <c r="W9" s="26">
        <v>32746360</v>
      </c>
      <c r="X9" s="26">
        <v>829276</v>
      </c>
      <c r="Y9" s="106">
        <v>2.53</v>
      </c>
      <c r="Z9" s="121">
        <v>32746360</v>
      </c>
    </row>
    <row r="10" spans="1:26" ht="13.5">
      <c r="A10" s="159" t="s">
        <v>105</v>
      </c>
      <c r="B10" s="158" t="s">
        <v>95</v>
      </c>
      <c r="C10" s="121">
        <v>29633559</v>
      </c>
      <c r="D10" s="122">
        <v>31648904</v>
      </c>
      <c r="E10" s="20">
        <v>31648904</v>
      </c>
      <c r="F10" s="20">
        <v>5296190</v>
      </c>
      <c r="G10" s="20">
        <v>-2402657</v>
      </c>
      <c r="H10" s="20">
        <v>2405436</v>
      </c>
      <c r="I10" s="20">
        <v>5298969</v>
      </c>
      <c r="J10" s="20">
        <v>2412461</v>
      </c>
      <c r="K10" s="20">
        <v>2405817</v>
      </c>
      <c r="L10" s="20">
        <v>2390933</v>
      </c>
      <c r="M10" s="20">
        <v>7209211</v>
      </c>
      <c r="N10" s="20">
        <v>2427543</v>
      </c>
      <c r="O10" s="20">
        <v>2449322</v>
      </c>
      <c r="P10" s="20">
        <v>2452055</v>
      </c>
      <c r="Q10" s="20">
        <v>7328920</v>
      </c>
      <c r="R10" s="20">
        <v>2440500</v>
      </c>
      <c r="S10" s="20">
        <v>2454770</v>
      </c>
      <c r="T10" s="20">
        <v>2450914</v>
      </c>
      <c r="U10" s="20">
        <v>7346184</v>
      </c>
      <c r="V10" s="20">
        <v>27183284</v>
      </c>
      <c r="W10" s="20">
        <v>31648904</v>
      </c>
      <c r="X10" s="20">
        <v>-4465620</v>
      </c>
      <c r="Y10" s="160">
        <v>-14.11</v>
      </c>
      <c r="Z10" s="96">
        <v>31648904</v>
      </c>
    </row>
    <row r="11" spans="1:26" ht="13.5">
      <c r="A11" s="159" t="s">
        <v>106</v>
      </c>
      <c r="B11" s="161"/>
      <c r="C11" s="121">
        <v>0</v>
      </c>
      <c r="D11" s="122">
        <v>50670</v>
      </c>
      <c r="E11" s="26">
        <v>50670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50670</v>
      </c>
      <c r="X11" s="26">
        <v>-50670</v>
      </c>
      <c r="Y11" s="106">
        <v>-100</v>
      </c>
      <c r="Z11" s="121">
        <v>50670</v>
      </c>
    </row>
    <row r="12" spans="1:26" ht="13.5">
      <c r="A12" s="159" t="s">
        <v>107</v>
      </c>
      <c r="B12" s="161"/>
      <c r="C12" s="121">
        <v>9056412</v>
      </c>
      <c r="D12" s="122">
        <v>9620847</v>
      </c>
      <c r="E12" s="26">
        <v>9620847</v>
      </c>
      <c r="F12" s="26">
        <v>558551</v>
      </c>
      <c r="G12" s="26">
        <v>-510059</v>
      </c>
      <c r="H12" s="26">
        <v>1103681</v>
      </c>
      <c r="I12" s="26">
        <v>1152173</v>
      </c>
      <c r="J12" s="26">
        <v>757136</v>
      </c>
      <c r="K12" s="26">
        <v>1199767</v>
      </c>
      <c r="L12" s="26">
        <v>771974</v>
      </c>
      <c r="M12" s="26">
        <v>2728877</v>
      </c>
      <c r="N12" s="26">
        <v>814731</v>
      </c>
      <c r="O12" s="26">
        <v>725762</v>
      </c>
      <c r="P12" s="26">
        <v>833886</v>
      </c>
      <c r="Q12" s="26">
        <v>2374379</v>
      </c>
      <c r="R12" s="26">
        <v>741949</v>
      </c>
      <c r="S12" s="26">
        <v>696311</v>
      </c>
      <c r="T12" s="26">
        <v>493800</v>
      </c>
      <c r="U12" s="26">
        <v>1932060</v>
      </c>
      <c r="V12" s="26">
        <v>8187489</v>
      </c>
      <c r="W12" s="26">
        <v>9620847</v>
      </c>
      <c r="X12" s="26">
        <v>-1433358</v>
      </c>
      <c r="Y12" s="106">
        <v>-14.9</v>
      </c>
      <c r="Z12" s="121">
        <v>9620847</v>
      </c>
    </row>
    <row r="13" spans="1:26" ht="13.5">
      <c r="A13" s="157" t="s">
        <v>108</v>
      </c>
      <c r="B13" s="161"/>
      <c r="C13" s="121">
        <v>28290646</v>
      </c>
      <c r="D13" s="122">
        <v>21000000</v>
      </c>
      <c r="E13" s="26">
        <v>21000000</v>
      </c>
      <c r="F13" s="26">
        <v>-6240960</v>
      </c>
      <c r="G13" s="26">
        <v>0</v>
      </c>
      <c r="H13" s="26">
        <v>0</v>
      </c>
      <c r="I13" s="26">
        <v>-6240960</v>
      </c>
      <c r="J13" s="26">
        <v>0</v>
      </c>
      <c r="K13" s="26">
        <v>3493504</v>
      </c>
      <c r="L13" s="26">
        <v>2682855</v>
      </c>
      <c r="M13" s="26">
        <v>6176359</v>
      </c>
      <c r="N13" s="26">
        <v>203176</v>
      </c>
      <c r="O13" s="26">
        <v>108965</v>
      </c>
      <c r="P13" s="26">
        <v>4415129</v>
      </c>
      <c r="Q13" s="26">
        <v>4727270</v>
      </c>
      <c r="R13" s="26">
        <v>3323926</v>
      </c>
      <c r="S13" s="26">
        <v>3803230</v>
      </c>
      <c r="T13" s="26">
        <v>6490631</v>
      </c>
      <c r="U13" s="26">
        <v>13617787</v>
      </c>
      <c r="V13" s="26">
        <v>18280456</v>
      </c>
      <c r="W13" s="26">
        <v>21000000</v>
      </c>
      <c r="X13" s="26">
        <v>-2719544</v>
      </c>
      <c r="Y13" s="106">
        <v>-12.95</v>
      </c>
      <c r="Z13" s="121">
        <v>21000000</v>
      </c>
    </row>
    <row r="14" spans="1:26" ht="13.5">
      <c r="A14" s="157" t="s">
        <v>109</v>
      </c>
      <c r="B14" s="161"/>
      <c r="C14" s="121">
        <v>1715768</v>
      </c>
      <c r="D14" s="122">
        <v>2423996</v>
      </c>
      <c r="E14" s="26">
        <v>2423996</v>
      </c>
      <c r="F14" s="26">
        <v>140838</v>
      </c>
      <c r="G14" s="26">
        <v>-32683</v>
      </c>
      <c r="H14" s="26">
        <v>31321</v>
      </c>
      <c r="I14" s="26">
        <v>139476</v>
      </c>
      <c r="J14" s="26">
        <v>31628</v>
      </c>
      <c r="K14" s="26">
        <v>147617</v>
      </c>
      <c r="L14" s="26">
        <v>146562</v>
      </c>
      <c r="M14" s="26">
        <v>325807</v>
      </c>
      <c r="N14" s="26">
        <v>166029</v>
      </c>
      <c r="O14" s="26">
        <v>171893</v>
      </c>
      <c r="P14" s="26">
        <v>173171</v>
      </c>
      <c r="Q14" s="26">
        <v>511093</v>
      </c>
      <c r="R14" s="26">
        <v>176103</v>
      </c>
      <c r="S14" s="26">
        <v>167871</v>
      </c>
      <c r="T14" s="26">
        <v>188332</v>
      </c>
      <c r="U14" s="26">
        <v>532306</v>
      </c>
      <c r="V14" s="26">
        <v>1508682</v>
      </c>
      <c r="W14" s="26">
        <v>2423996</v>
      </c>
      <c r="X14" s="26">
        <v>-915314</v>
      </c>
      <c r="Y14" s="106">
        <v>-37.76</v>
      </c>
      <c r="Z14" s="121">
        <v>2423996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2847957</v>
      </c>
      <c r="D16" s="122">
        <v>1818900</v>
      </c>
      <c r="E16" s="26">
        <v>1818900</v>
      </c>
      <c r="F16" s="26">
        <v>223116</v>
      </c>
      <c r="G16" s="26">
        <v>-150843</v>
      </c>
      <c r="H16" s="26">
        <v>169471</v>
      </c>
      <c r="I16" s="26">
        <v>241744</v>
      </c>
      <c r="J16" s="26">
        <v>204631</v>
      </c>
      <c r="K16" s="26">
        <v>178323</v>
      </c>
      <c r="L16" s="26">
        <v>318342</v>
      </c>
      <c r="M16" s="26">
        <v>701296</v>
      </c>
      <c r="N16" s="26">
        <v>180646</v>
      </c>
      <c r="O16" s="26">
        <v>231067</v>
      </c>
      <c r="P16" s="26">
        <v>322817</v>
      </c>
      <c r="Q16" s="26">
        <v>734530</v>
      </c>
      <c r="R16" s="26">
        <v>177232</v>
      </c>
      <c r="S16" s="26">
        <v>202373</v>
      </c>
      <c r="T16" s="26">
        <v>202838</v>
      </c>
      <c r="U16" s="26">
        <v>582443</v>
      </c>
      <c r="V16" s="26">
        <v>2260013</v>
      </c>
      <c r="W16" s="26">
        <v>1818900</v>
      </c>
      <c r="X16" s="26">
        <v>441113</v>
      </c>
      <c r="Y16" s="106">
        <v>24.25</v>
      </c>
      <c r="Z16" s="121">
        <v>1818900</v>
      </c>
    </row>
    <row r="17" spans="1:26" ht="13.5">
      <c r="A17" s="157" t="s">
        <v>112</v>
      </c>
      <c r="B17" s="161"/>
      <c r="C17" s="121">
        <v>1047294</v>
      </c>
      <c r="D17" s="122">
        <v>803056</v>
      </c>
      <c r="E17" s="26">
        <v>803056</v>
      </c>
      <c r="F17" s="26">
        <v>114249</v>
      </c>
      <c r="G17" s="26">
        <v>-86762</v>
      </c>
      <c r="H17" s="26">
        <v>92759</v>
      </c>
      <c r="I17" s="26">
        <v>120246</v>
      </c>
      <c r="J17" s="26">
        <v>98730</v>
      </c>
      <c r="K17" s="26">
        <v>98590</v>
      </c>
      <c r="L17" s="26">
        <v>95830</v>
      </c>
      <c r="M17" s="26">
        <v>293150</v>
      </c>
      <c r="N17" s="26">
        <v>25289</v>
      </c>
      <c r="O17" s="26">
        <v>136184</v>
      </c>
      <c r="P17" s="26">
        <v>224685</v>
      </c>
      <c r="Q17" s="26">
        <v>386158</v>
      </c>
      <c r="R17" s="26">
        <v>27348</v>
      </c>
      <c r="S17" s="26">
        <v>44443</v>
      </c>
      <c r="T17" s="26">
        <v>205445</v>
      </c>
      <c r="U17" s="26">
        <v>277236</v>
      </c>
      <c r="V17" s="26">
        <v>1076790</v>
      </c>
      <c r="W17" s="26">
        <v>803056</v>
      </c>
      <c r="X17" s="26">
        <v>273734</v>
      </c>
      <c r="Y17" s="106">
        <v>34.09</v>
      </c>
      <c r="Z17" s="121">
        <v>803056</v>
      </c>
    </row>
    <row r="18" spans="1:26" ht="13.5">
      <c r="A18" s="159" t="s">
        <v>113</v>
      </c>
      <c r="B18" s="158"/>
      <c r="C18" s="121">
        <v>2397227</v>
      </c>
      <c r="D18" s="122">
        <v>2724500</v>
      </c>
      <c r="E18" s="26">
        <v>2724500</v>
      </c>
      <c r="F18" s="26">
        <v>228275</v>
      </c>
      <c r="G18" s="26">
        <v>0</v>
      </c>
      <c r="H18" s="26">
        <v>2904</v>
      </c>
      <c r="I18" s="26">
        <v>231179</v>
      </c>
      <c r="J18" s="26">
        <v>0</v>
      </c>
      <c r="K18" s="26">
        <v>189167</v>
      </c>
      <c r="L18" s="26">
        <v>269233</v>
      </c>
      <c r="M18" s="26">
        <v>458400</v>
      </c>
      <c r="N18" s="26">
        <v>192614</v>
      </c>
      <c r="O18" s="26">
        <v>184650</v>
      </c>
      <c r="P18" s="26">
        <v>241808</v>
      </c>
      <c r="Q18" s="26">
        <v>619072</v>
      </c>
      <c r="R18" s="26">
        <v>179169</v>
      </c>
      <c r="S18" s="26">
        <v>245386</v>
      </c>
      <c r="T18" s="26">
        <v>176789</v>
      </c>
      <c r="U18" s="26">
        <v>601344</v>
      </c>
      <c r="V18" s="26">
        <v>1909995</v>
      </c>
      <c r="W18" s="26">
        <v>2724500</v>
      </c>
      <c r="X18" s="26">
        <v>-814505</v>
      </c>
      <c r="Y18" s="106">
        <v>-29.9</v>
      </c>
      <c r="Z18" s="121">
        <v>2724500</v>
      </c>
    </row>
    <row r="19" spans="1:26" ht="13.5">
      <c r="A19" s="157" t="s">
        <v>33</v>
      </c>
      <c r="B19" s="161"/>
      <c r="C19" s="121">
        <v>44588974</v>
      </c>
      <c r="D19" s="122">
        <v>122647281</v>
      </c>
      <c r="E19" s="26">
        <v>122647281</v>
      </c>
      <c r="F19" s="26">
        <v>11183484</v>
      </c>
      <c r="G19" s="26">
        <v>-40255</v>
      </c>
      <c r="H19" s="26">
        <v>-847239</v>
      </c>
      <c r="I19" s="26">
        <v>10295990</v>
      </c>
      <c r="J19" s="26">
        <v>0</v>
      </c>
      <c r="K19" s="26">
        <v>80169</v>
      </c>
      <c r="L19" s="26">
        <v>9162113</v>
      </c>
      <c r="M19" s="26">
        <v>9242282</v>
      </c>
      <c r="N19" s="26">
        <v>0</v>
      </c>
      <c r="O19" s="26">
        <v>742075</v>
      </c>
      <c r="P19" s="26">
        <v>6710088</v>
      </c>
      <c r="Q19" s="26">
        <v>7452163</v>
      </c>
      <c r="R19" s="26">
        <v>87254</v>
      </c>
      <c r="S19" s="26">
        <v>0</v>
      </c>
      <c r="T19" s="26">
        <v>1088737</v>
      </c>
      <c r="U19" s="26">
        <v>1175991</v>
      </c>
      <c r="V19" s="26">
        <v>28166426</v>
      </c>
      <c r="W19" s="26">
        <v>122647281</v>
      </c>
      <c r="X19" s="26">
        <v>-94480855</v>
      </c>
      <c r="Y19" s="106">
        <v>-77.03</v>
      </c>
      <c r="Z19" s="121">
        <v>122647281</v>
      </c>
    </row>
    <row r="20" spans="1:26" ht="13.5">
      <c r="A20" s="157" t="s">
        <v>34</v>
      </c>
      <c r="B20" s="161" t="s">
        <v>95</v>
      </c>
      <c r="C20" s="121">
        <v>-1205836</v>
      </c>
      <c r="D20" s="122">
        <v>11765687</v>
      </c>
      <c r="E20" s="20">
        <v>11765687</v>
      </c>
      <c r="F20" s="20">
        <v>117137</v>
      </c>
      <c r="G20" s="20">
        <v>-2417015</v>
      </c>
      <c r="H20" s="20">
        <v>396581</v>
      </c>
      <c r="I20" s="20">
        <v>-1903297</v>
      </c>
      <c r="J20" s="20">
        <v>1817948</v>
      </c>
      <c r="K20" s="20">
        <v>1482076</v>
      </c>
      <c r="L20" s="20">
        <v>1263244</v>
      </c>
      <c r="M20" s="20">
        <v>4563268</v>
      </c>
      <c r="N20" s="20">
        <v>331947</v>
      </c>
      <c r="O20" s="20">
        <v>490987</v>
      </c>
      <c r="P20" s="20">
        <v>442171</v>
      </c>
      <c r="Q20" s="20">
        <v>1265105</v>
      </c>
      <c r="R20" s="20">
        <v>52589</v>
      </c>
      <c r="S20" s="20">
        <v>277068</v>
      </c>
      <c r="T20" s="20">
        <v>553378</v>
      </c>
      <c r="U20" s="20">
        <v>883035</v>
      </c>
      <c r="V20" s="20">
        <v>4808111</v>
      </c>
      <c r="W20" s="20">
        <v>11765687</v>
      </c>
      <c r="X20" s="20">
        <v>-6957576</v>
      </c>
      <c r="Y20" s="160">
        <v>-59.13</v>
      </c>
      <c r="Z20" s="96">
        <v>11765687</v>
      </c>
    </row>
    <row r="21" spans="1:26" ht="13.5">
      <c r="A21" s="157" t="s">
        <v>114</v>
      </c>
      <c r="B21" s="161"/>
      <c r="C21" s="121">
        <v>830879</v>
      </c>
      <c r="D21" s="122">
        <v>0</v>
      </c>
      <c r="E21" s="26">
        <v>0</v>
      </c>
      <c r="F21" s="26">
        <v>34340</v>
      </c>
      <c r="G21" s="26">
        <v>-28620</v>
      </c>
      <c r="H21" s="48">
        <v>10800</v>
      </c>
      <c r="I21" s="26">
        <v>16520</v>
      </c>
      <c r="J21" s="26">
        <v>0</v>
      </c>
      <c r="K21" s="26">
        <v>0</v>
      </c>
      <c r="L21" s="26">
        <v>0</v>
      </c>
      <c r="M21" s="26">
        <v>0</v>
      </c>
      <c r="N21" s="26">
        <v>-1300</v>
      </c>
      <c r="O21" s="48">
        <v>0</v>
      </c>
      <c r="P21" s="26">
        <v>0</v>
      </c>
      <c r="Q21" s="26">
        <v>-1300</v>
      </c>
      <c r="R21" s="26">
        <v>4342</v>
      </c>
      <c r="S21" s="26">
        <v>423697</v>
      </c>
      <c r="T21" s="26">
        <v>0</v>
      </c>
      <c r="U21" s="26">
        <v>428039</v>
      </c>
      <c r="V21" s="48">
        <v>443259</v>
      </c>
      <c r="W21" s="26">
        <v>0</v>
      </c>
      <c r="X21" s="26">
        <v>443259</v>
      </c>
      <c r="Y21" s="106">
        <v>0</v>
      </c>
      <c r="Z21" s="121">
        <v>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477594767</v>
      </c>
      <c r="D22" s="165">
        <f t="shared" si="0"/>
        <v>611893350</v>
      </c>
      <c r="E22" s="166">
        <f t="shared" si="0"/>
        <v>611893350</v>
      </c>
      <c r="F22" s="166">
        <f t="shared" si="0"/>
        <v>189730435</v>
      </c>
      <c r="G22" s="166">
        <f t="shared" si="0"/>
        <v>10955848</v>
      </c>
      <c r="H22" s="166">
        <f t="shared" si="0"/>
        <v>23520841</v>
      </c>
      <c r="I22" s="166">
        <f t="shared" si="0"/>
        <v>224207124</v>
      </c>
      <c r="J22" s="166">
        <f t="shared" si="0"/>
        <v>23690509</v>
      </c>
      <c r="K22" s="166">
        <f t="shared" si="0"/>
        <v>43742288</v>
      </c>
      <c r="L22" s="166">
        <f t="shared" si="0"/>
        <v>37385556</v>
      </c>
      <c r="M22" s="166">
        <f t="shared" si="0"/>
        <v>104818353</v>
      </c>
      <c r="N22" s="166">
        <f t="shared" si="0"/>
        <v>27943126</v>
      </c>
      <c r="O22" s="166">
        <f t="shared" si="0"/>
        <v>26160876</v>
      </c>
      <c r="P22" s="166">
        <f t="shared" si="0"/>
        <v>40308683</v>
      </c>
      <c r="Q22" s="166">
        <f t="shared" si="0"/>
        <v>94412685</v>
      </c>
      <c r="R22" s="166">
        <f t="shared" si="0"/>
        <v>28069491</v>
      </c>
      <c r="S22" s="166">
        <f t="shared" si="0"/>
        <v>31939816</v>
      </c>
      <c r="T22" s="166">
        <f t="shared" si="0"/>
        <v>33750177</v>
      </c>
      <c r="U22" s="166">
        <f t="shared" si="0"/>
        <v>93759484</v>
      </c>
      <c r="V22" s="166">
        <f t="shared" si="0"/>
        <v>517197646</v>
      </c>
      <c r="W22" s="166">
        <f t="shared" si="0"/>
        <v>611893350</v>
      </c>
      <c r="X22" s="166">
        <f t="shared" si="0"/>
        <v>-94695704</v>
      </c>
      <c r="Y22" s="167">
        <f>+IF(W22&lt;&gt;0,+(X22/W22)*100,0)</f>
        <v>-15.475851143013731</v>
      </c>
      <c r="Z22" s="164">
        <f>SUM(Z5:Z21)</f>
        <v>611893350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125037487</v>
      </c>
      <c r="D25" s="122">
        <v>161400278</v>
      </c>
      <c r="E25" s="26">
        <v>161400278</v>
      </c>
      <c r="F25" s="26">
        <v>10704349</v>
      </c>
      <c r="G25" s="26">
        <v>9086417</v>
      </c>
      <c r="H25" s="26">
        <v>9665668</v>
      </c>
      <c r="I25" s="26">
        <v>29456434</v>
      </c>
      <c r="J25" s="26">
        <v>10027584</v>
      </c>
      <c r="K25" s="26">
        <v>19246904</v>
      </c>
      <c r="L25" s="26">
        <v>10485561</v>
      </c>
      <c r="M25" s="26">
        <v>39760049</v>
      </c>
      <c r="N25" s="26">
        <v>11405422</v>
      </c>
      <c r="O25" s="26">
        <v>11644388</v>
      </c>
      <c r="P25" s="26">
        <v>239487</v>
      </c>
      <c r="Q25" s="26">
        <v>23289297</v>
      </c>
      <c r="R25" s="26">
        <v>23853957</v>
      </c>
      <c r="S25" s="26">
        <v>-1324160</v>
      </c>
      <c r="T25" s="26">
        <v>18421459</v>
      </c>
      <c r="U25" s="26">
        <v>40951256</v>
      </c>
      <c r="V25" s="26">
        <v>133457036</v>
      </c>
      <c r="W25" s="26">
        <v>161400278</v>
      </c>
      <c r="X25" s="26">
        <v>-27943242</v>
      </c>
      <c r="Y25" s="106">
        <v>-17.31</v>
      </c>
      <c r="Z25" s="121">
        <v>161400278</v>
      </c>
    </row>
    <row r="26" spans="1:26" ht="13.5">
      <c r="A26" s="159" t="s">
        <v>37</v>
      </c>
      <c r="B26" s="158"/>
      <c r="C26" s="121">
        <v>5755882</v>
      </c>
      <c r="D26" s="122">
        <v>7100824</v>
      </c>
      <c r="E26" s="26">
        <v>7100824</v>
      </c>
      <c r="F26" s="26">
        <v>488305</v>
      </c>
      <c r="G26" s="26">
        <v>505849</v>
      </c>
      <c r="H26" s="26">
        <v>561119</v>
      </c>
      <c r="I26" s="26">
        <v>1555273</v>
      </c>
      <c r="J26" s="26">
        <v>366375</v>
      </c>
      <c r="K26" s="26">
        <v>478167</v>
      </c>
      <c r="L26" s="26">
        <v>619729</v>
      </c>
      <c r="M26" s="26">
        <v>1464271</v>
      </c>
      <c r="N26" s="26">
        <v>483811</v>
      </c>
      <c r="O26" s="26">
        <v>502964</v>
      </c>
      <c r="P26" s="26">
        <v>0</v>
      </c>
      <c r="Q26" s="26">
        <v>986775</v>
      </c>
      <c r="R26" s="26">
        <v>977191</v>
      </c>
      <c r="S26" s="26">
        <v>3642</v>
      </c>
      <c r="T26" s="26">
        <v>1100916</v>
      </c>
      <c r="U26" s="26">
        <v>2081749</v>
      </c>
      <c r="V26" s="26">
        <v>6088068</v>
      </c>
      <c r="W26" s="26">
        <v>7100824</v>
      </c>
      <c r="X26" s="26">
        <v>-1012756</v>
      </c>
      <c r="Y26" s="106">
        <v>-14.26</v>
      </c>
      <c r="Z26" s="121">
        <v>7100824</v>
      </c>
    </row>
    <row r="27" spans="1:26" ht="13.5">
      <c r="A27" s="159" t="s">
        <v>117</v>
      </c>
      <c r="B27" s="158" t="s">
        <v>98</v>
      </c>
      <c r="C27" s="121">
        <v>5024891</v>
      </c>
      <c r="D27" s="122">
        <v>14381296</v>
      </c>
      <c r="E27" s="26">
        <v>14381296</v>
      </c>
      <c r="F27" s="26">
        <v>-66190</v>
      </c>
      <c r="G27" s="26">
        <v>-50699</v>
      </c>
      <c r="H27" s="26">
        <v>-23482</v>
      </c>
      <c r="I27" s="26">
        <v>-140371</v>
      </c>
      <c r="J27" s="26">
        <v>-15670</v>
      </c>
      <c r="K27" s="26">
        <v>-61739</v>
      </c>
      <c r="L27" s="26">
        <v>-11638</v>
      </c>
      <c r="M27" s="26">
        <v>-89047</v>
      </c>
      <c r="N27" s="26">
        <v>-77609</v>
      </c>
      <c r="O27" s="26">
        <v>-15936</v>
      </c>
      <c r="P27" s="26">
        <v>-87271</v>
      </c>
      <c r="Q27" s="26">
        <v>-180816</v>
      </c>
      <c r="R27" s="26">
        <v>-26180</v>
      </c>
      <c r="S27" s="26">
        <v>-52332</v>
      </c>
      <c r="T27" s="26">
        <v>-35058</v>
      </c>
      <c r="U27" s="26">
        <v>-113570</v>
      </c>
      <c r="V27" s="26">
        <v>-523804</v>
      </c>
      <c r="W27" s="26">
        <v>14381296</v>
      </c>
      <c r="X27" s="26">
        <v>-14905100</v>
      </c>
      <c r="Y27" s="106">
        <v>-103.64</v>
      </c>
      <c r="Z27" s="121">
        <v>14381296</v>
      </c>
    </row>
    <row r="28" spans="1:26" ht="13.5">
      <c r="A28" s="159" t="s">
        <v>38</v>
      </c>
      <c r="B28" s="158" t="s">
        <v>95</v>
      </c>
      <c r="C28" s="121">
        <v>76592436</v>
      </c>
      <c r="D28" s="122">
        <v>45900899</v>
      </c>
      <c r="E28" s="26">
        <v>45900899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-395</v>
      </c>
      <c r="Q28" s="26">
        <v>-395</v>
      </c>
      <c r="R28" s="26">
        <v>0</v>
      </c>
      <c r="S28" s="26">
        <v>0</v>
      </c>
      <c r="T28" s="26">
        <v>-1976</v>
      </c>
      <c r="U28" s="26">
        <v>-1976</v>
      </c>
      <c r="V28" s="26">
        <v>-2371</v>
      </c>
      <c r="W28" s="26">
        <v>45900899</v>
      </c>
      <c r="X28" s="26">
        <v>-45903270</v>
      </c>
      <c r="Y28" s="106">
        <v>-100.01</v>
      </c>
      <c r="Z28" s="121">
        <v>45900899</v>
      </c>
    </row>
    <row r="29" spans="1:26" ht="13.5">
      <c r="A29" s="159" t="s">
        <v>39</v>
      </c>
      <c r="B29" s="158"/>
      <c r="C29" s="121">
        <v>5850962</v>
      </c>
      <c r="D29" s="122">
        <v>15933548</v>
      </c>
      <c r="E29" s="26">
        <v>15933548</v>
      </c>
      <c r="F29" s="26">
        <v>0</v>
      </c>
      <c r="G29" s="26">
        <v>0</v>
      </c>
      <c r="H29" s="26">
        <v>5793</v>
      </c>
      <c r="I29" s="26">
        <v>5793</v>
      </c>
      <c r="J29" s="26">
        <v>0</v>
      </c>
      <c r="K29" s="26">
        <v>0</v>
      </c>
      <c r="L29" s="26">
        <v>3927648</v>
      </c>
      <c r="M29" s="26">
        <v>3927648</v>
      </c>
      <c r="N29" s="26">
        <v>0</v>
      </c>
      <c r="O29" s="26">
        <v>0</v>
      </c>
      <c r="P29" s="26">
        <v>5409</v>
      </c>
      <c r="Q29" s="26">
        <v>5409</v>
      </c>
      <c r="R29" s="26">
        <v>156969</v>
      </c>
      <c r="S29" s="26">
        <v>0</v>
      </c>
      <c r="T29" s="26">
        <v>3629549</v>
      </c>
      <c r="U29" s="26">
        <v>3786518</v>
      </c>
      <c r="V29" s="26">
        <v>7725368</v>
      </c>
      <c r="W29" s="26">
        <v>15933548</v>
      </c>
      <c r="X29" s="26">
        <v>-8208180</v>
      </c>
      <c r="Y29" s="106">
        <v>-51.52</v>
      </c>
      <c r="Z29" s="121">
        <v>15933548</v>
      </c>
    </row>
    <row r="30" spans="1:26" ht="13.5">
      <c r="A30" s="159" t="s">
        <v>118</v>
      </c>
      <c r="B30" s="158" t="s">
        <v>95</v>
      </c>
      <c r="C30" s="121">
        <v>116182815</v>
      </c>
      <c r="D30" s="122">
        <v>141790700</v>
      </c>
      <c r="E30" s="26">
        <v>141790700</v>
      </c>
      <c r="F30" s="26">
        <v>2301363</v>
      </c>
      <c r="G30" s="26">
        <v>16640451</v>
      </c>
      <c r="H30" s="26">
        <v>16458676</v>
      </c>
      <c r="I30" s="26">
        <v>35400490</v>
      </c>
      <c r="J30" s="26">
        <v>10355533</v>
      </c>
      <c r="K30" s="26">
        <v>10305037</v>
      </c>
      <c r="L30" s="26">
        <v>10583261</v>
      </c>
      <c r="M30" s="26">
        <v>31243831</v>
      </c>
      <c r="N30" s="26">
        <v>10268819</v>
      </c>
      <c r="O30" s="26">
        <v>11809924</v>
      </c>
      <c r="P30" s="26">
        <v>11116778</v>
      </c>
      <c r="Q30" s="26">
        <v>33195521</v>
      </c>
      <c r="R30" s="26">
        <v>10868828</v>
      </c>
      <c r="S30" s="26">
        <v>11847099</v>
      </c>
      <c r="T30" s="26">
        <v>11074527</v>
      </c>
      <c r="U30" s="26">
        <v>33790454</v>
      </c>
      <c r="V30" s="26">
        <v>133630296</v>
      </c>
      <c r="W30" s="26">
        <v>141790700</v>
      </c>
      <c r="X30" s="26">
        <v>-8160404</v>
      </c>
      <c r="Y30" s="106">
        <v>-5.76</v>
      </c>
      <c r="Z30" s="121">
        <v>141790700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0</v>
      </c>
      <c r="D32" s="122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106">
        <v>0</v>
      </c>
      <c r="Z32" s="121">
        <v>0</v>
      </c>
    </row>
    <row r="33" spans="1:26" ht="13.5">
      <c r="A33" s="159" t="s">
        <v>41</v>
      </c>
      <c r="B33" s="158"/>
      <c r="C33" s="121">
        <v>15069445</v>
      </c>
      <c r="D33" s="122">
        <v>65159290</v>
      </c>
      <c r="E33" s="26">
        <v>65159290</v>
      </c>
      <c r="F33" s="26">
        <v>3698125</v>
      </c>
      <c r="G33" s="26">
        <v>1178883</v>
      </c>
      <c r="H33" s="26">
        <v>1120855</v>
      </c>
      <c r="I33" s="26">
        <v>5997863</v>
      </c>
      <c r="J33" s="26">
        <v>1222778</v>
      </c>
      <c r="K33" s="26">
        <v>1218047</v>
      </c>
      <c r="L33" s="26">
        <v>1017542</v>
      </c>
      <c r="M33" s="26">
        <v>3458367</v>
      </c>
      <c r="N33" s="26">
        <v>1768875</v>
      </c>
      <c r="O33" s="26">
        <v>1003524</v>
      </c>
      <c r="P33" s="26">
        <v>1217319</v>
      </c>
      <c r="Q33" s="26">
        <v>3989718</v>
      </c>
      <c r="R33" s="26">
        <v>1121626</v>
      </c>
      <c r="S33" s="26">
        <v>1096547</v>
      </c>
      <c r="T33" s="26">
        <v>2619922</v>
      </c>
      <c r="U33" s="26">
        <v>4838095</v>
      </c>
      <c r="V33" s="26">
        <v>18284043</v>
      </c>
      <c r="W33" s="26">
        <v>65159290</v>
      </c>
      <c r="X33" s="26">
        <v>-46875247</v>
      </c>
      <c r="Y33" s="106">
        <v>-71.94</v>
      </c>
      <c r="Z33" s="121">
        <v>65159290</v>
      </c>
    </row>
    <row r="34" spans="1:26" ht="13.5">
      <c r="A34" s="159" t="s">
        <v>42</v>
      </c>
      <c r="B34" s="158" t="s">
        <v>122</v>
      </c>
      <c r="C34" s="121">
        <v>80725473</v>
      </c>
      <c r="D34" s="122">
        <v>90247068</v>
      </c>
      <c r="E34" s="26">
        <v>90247068</v>
      </c>
      <c r="F34" s="26">
        <v>17822546</v>
      </c>
      <c r="G34" s="26">
        <v>-7995010</v>
      </c>
      <c r="H34" s="26">
        <v>3285967</v>
      </c>
      <c r="I34" s="26">
        <v>13113503</v>
      </c>
      <c r="J34" s="26">
        <v>2755573</v>
      </c>
      <c r="K34" s="26">
        <v>7380004</v>
      </c>
      <c r="L34" s="26">
        <v>7894890</v>
      </c>
      <c r="M34" s="26">
        <v>18030467</v>
      </c>
      <c r="N34" s="26">
        <v>8586591</v>
      </c>
      <c r="O34" s="26">
        <v>6269236</v>
      </c>
      <c r="P34" s="26">
        <v>6207558</v>
      </c>
      <c r="Q34" s="26">
        <v>21063385</v>
      </c>
      <c r="R34" s="26">
        <v>5473697</v>
      </c>
      <c r="S34" s="26">
        <v>6486508</v>
      </c>
      <c r="T34" s="26">
        <v>12829823</v>
      </c>
      <c r="U34" s="26">
        <v>24790028</v>
      </c>
      <c r="V34" s="26">
        <v>76997383</v>
      </c>
      <c r="W34" s="26">
        <v>90247068</v>
      </c>
      <c r="X34" s="26">
        <v>-13249685</v>
      </c>
      <c r="Y34" s="106">
        <v>-14.68</v>
      </c>
      <c r="Z34" s="121">
        <v>90247068</v>
      </c>
    </row>
    <row r="35" spans="1:26" ht="13.5">
      <c r="A35" s="157" t="s">
        <v>123</v>
      </c>
      <c r="B35" s="161"/>
      <c r="C35" s="121">
        <v>1722743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494591</v>
      </c>
      <c r="Q35" s="26">
        <v>494591</v>
      </c>
      <c r="R35" s="26">
        <v>0</v>
      </c>
      <c r="S35" s="26">
        <v>207156</v>
      </c>
      <c r="T35" s="26">
        <v>-289245</v>
      </c>
      <c r="U35" s="26">
        <v>-82089</v>
      </c>
      <c r="V35" s="26">
        <v>412502</v>
      </c>
      <c r="W35" s="26">
        <v>0</v>
      </c>
      <c r="X35" s="26">
        <v>412502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431962134</v>
      </c>
      <c r="D36" s="165">
        <f t="shared" si="1"/>
        <v>541913903</v>
      </c>
      <c r="E36" s="166">
        <f t="shared" si="1"/>
        <v>541913903</v>
      </c>
      <c r="F36" s="166">
        <f t="shared" si="1"/>
        <v>34948498</v>
      </c>
      <c r="G36" s="166">
        <f t="shared" si="1"/>
        <v>19365891</v>
      </c>
      <c r="H36" s="166">
        <f t="shared" si="1"/>
        <v>31074596</v>
      </c>
      <c r="I36" s="166">
        <f t="shared" si="1"/>
        <v>85388985</v>
      </c>
      <c r="J36" s="166">
        <f t="shared" si="1"/>
        <v>24712173</v>
      </c>
      <c r="K36" s="166">
        <f t="shared" si="1"/>
        <v>38566420</v>
      </c>
      <c r="L36" s="166">
        <f t="shared" si="1"/>
        <v>34516993</v>
      </c>
      <c r="M36" s="166">
        <f t="shared" si="1"/>
        <v>97795586</v>
      </c>
      <c r="N36" s="166">
        <f t="shared" si="1"/>
        <v>32435909</v>
      </c>
      <c r="O36" s="166">
        <f t="shared" si="1"/>
        <v>31214100</v>
      </c>
      <c r="P36" s="166">
        <f t="shared" si="1"/>
        <v>19193476</v>
      </c>
      <c r="Q36" s="166">
        <f t="shared" si="1"/>
        <v>82843485</v>
      </c>
      <c r="R36" s="166">
        <f t="shared" si="1"/>
        <v>42426088</v>
      </c>
      <c r="S36" s="166">
        <f t="shared" si="1"/>
        <v>18264460</v>
      </c>
      <c r="T36" s="166">
        <f t="shared" si="1"/>
        <v>49349917</v>
      </c>
      <c r="U36" s="166">
        <f t="shared" si="1"/>
        <v>110040465</v>
      </c>
      <c r="V36" s="166">
        <f t="shared" si="1"/>
        <v>376068521</v>
      </c>
      <c r="W36" s="166">
        <f t="shared" si="1"/>
        <v>541913903</v>
      </c>
      <c r="X36" s="166">
        <f t="shared" si="1"/>
        <v>-165845382</v>
      </c>
      <c r="Y36" s="167">
        <f>+IF(W36&lt;&gt;0,+(X36/W36)*100,0)</f>
        <v>-30.603640372002044</v>
      </c>
      <c r="Z36" s="164">
        <f>SUM(Z25:Z35)</f>
        <v>541913903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45632633</v>
      </c>
      <c r="D38" s="176">
        <f t="shared" si="2"/>
        <v>69979447</v>
      </c>
      <c r="E38" s="72">
        <f t="shared" si="2"/>
        <v>69979447</v>
      </c>
      <c r="F38" s="72">
        <f t="shared" si="2"/>
        <v>154781937</v>
      </c>
      <c r="G38" s="72">
        <f t="shared" si="2"/>
        <v>-8410043</v>
      </c>
      <c r="H38" s="72">
        <f t="shared" si="2"/>
        <v>-7553755</v>
      </c>
      <c r="I38" s="72">
        <f t="shared" si="2"/>
        <v>138818139</v>
      </c>
      <c r="J38" s="72">
        <f t="shared" si="2"/>
        <v>-1021664</v>
      </c>
      <c r="K38" s="72">
        <f t="shared" si="2"/>
        <v>5175868</v>
      </c>
      <c r="L38" s="72">
        <f t="shared" si="2"/>
        <v>2868563</v>
      </c>
      <c r="M38" s="72">
        <f t="shared" si="2"/>
        <v>7022767</v>
      </c>
      <c r="N38" s="72">
        <f t="shared" si="2"/>
        <v>-4492783</v>
      </c>
      <c r="O38" s="72">
        <f t="shared" si="2"/>
        <v>-5053224</v>
      </c>
      <c r="P38" s="72">
        <f t="shared" si="2"/>
        <v>21115207</v>
      </c>
      <c r="Q38" s="72">
        <f t="shared" si="2"/>
        <v>11569200</v>
      </c>
      <c r="R38" s="72">
        <f t="shared" si="2"/>
        <v>-14356597</v>
      </c>
      <c r="S38" s="72">
        <f t="shared" si="2"/>
        <v>13675356</v>
      </c>
      <c r="T38" s="72">
        <f t="shared" si="2"/>
        <v>-15599740</v>
      </c>
      <c r="U38" s="72">
        <f t="shared" si="2"/>
        <v>-16280981</v>
      </c>
      <c r="V38" s="72">
        <f t="shared" si="2"/>
        <v>141129125</v>
      </c>
      <c r="W38" s="72">
        <f>IF(E22=E36,0,W22-W36)</f>
        <v>69979447</v>
      </c>
      <c r="X38" s="72">
        <f t="shared" si="2"/>
        <v>71149678</v>
      </c>
      <c r="Y38" s="177">
        <f>+IF(W38&lt;&gt;0,+(X38/W38)*100,0)</f>
        <v>101.67224956779096</v>
      </c>
      <c r="Z38" s="175">
        <f>+Z22-Z36</f>
        <v>69979447</v>
      </c>
    </row>
    <row r="39" spans="1:26" ht="13.5">
      <c r="A39" s="157" t="s">
        <v>45</v>
      </c>
      <c r="B39" s="161"/>
      <c r="C39" s="121">
        <v>19487</v>
      </c>
      <c r="D39" s="122">
        <v>0</v>
      </c>
      <c r="E39" s="26">
        <v>0</v>
      </c>
      <c r="F39" s="26">
        <v>271</v>
      </c>
      <c r="G39" s="26">
        <v>-271</v>
      </c>
      <c r="H39" s="26">
        <v>462</v>
      </c>
      <c r="I39" s="26">
        <v>462</v>
      </c>
      <c r="J39" s="26">
        <v>3072</v>
      </c>
      <c r="K39" s="26">
        <v>462</v>
      </c>
      <c r="L39" s="26">
        <v>17996</v>
      </c>
      <c r="M39" s="26">
        <v>21530</v>
      </c>
      <c r="N39" s="26">
        <v>1946</v>
      </c>
      <c r="O39" s="26">
        <v>1238</v>
      </c>
      <c r="P39" s="26">
        <v>0</v>
      </c>
      <c r="Q39" s="26">
        <v>3184</v>
      </c>
      <c r="R39" s="26">
        <v>0</v>
      </c>
      <c r="S39" s="26">
        <v>0</v>
      </c>
      <c r="T39" s="26">
        <v>2479</v>
      </c>
      <c r="U39" s="26">
        <v>2479</v>
      </c>
      <c r="V39" s="26">
        <v>27655</v>
      </c>
      <c r="W39" s="26">
        <v>0</v>
      </c>
      <c r="X39" s="26">
        <v>27655</v>
      </c>
      <c r="Y39" s="106">
        <v>0</v>
      </c>
      <c r="Z39" s="121">
        <v>0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45652120</v>
      </c>
      <c r="D42" s="183">
        <f t="shared" si="3"/>
        <v>69979447</v>
      </c>
      <c r="E42" s="54">
        <f t="shared" si="3"/>
        <v>69979447</v>
      </c>
      <c r="F42" s="54">
        <f t="shared" si="3"/>
        <v>154782208</v>
      </c>
      <c r="G42" s="54">
        <f t="shared" si="3"/>
        <v>-8410314</v>
      </c>
      <c r="H42" s="54">
        <f t="shared" si="3"/>
        <v>-7553293</v>
      </c>
      <c r="I42" s="54">
        <f t="shared" si="3"/>
        <v>138818601</v>
      </c>
      <c r="J42" s="54">
        <f t="shared" si="3"/>
        <v>-1018592</v>
      </c>
      <c r="K42" s="54">
        <f t="shared" si="3"/>
        <v>5176330</v>
      </c>
      <c r="L42" s="54">
        <f t="shared" si="3"/>
        <v>2886559</v>
      </c>
      <c r="M42" s="54">
        <f t="shared" si="3"/>
        <v>7044297</v>
      </c>
      <c r="N42" s="54">
        <f t="shared" si="3"/>
        <v>-4490837</v>
      </c>
      <c r="O42" s="54">
        <f t="shared" si="3"/>
        <v>-5051986</v>
      </c>
      <c r="P42" s="54">
        <f t="shared" si="3"/>
        <v>21115207</v>
      </c>
      <c r="Q42" s="54">
        <f t="shared" si="3"/>
        <v>11572384</v>
      </c>
      <c r="R42" s="54">
        <f t="shared" si="3"/>
        <v>-14356597</v>
      </c>
      <c r="S42" s="54">
        <f t="shared" si="3"/>
        <v>13675356</v>
      </c>
      <c r="T42" s="54">
        <f t="shared" si="3"/>
        <v>-15597261</v>
      </c>
      <c r="U42" s="54">
        <f t="shared" si="3"/>
        <v>-16278502</v>
      </c>
      <c r="V42" s="54">
        <f t="shared" si="3"/>
        <v>141156780</v>
      </c>
      <c r="W42" s="54">
        <f t="shared" si="3"/>
        <v>69979447</v>
      </c>
      <c r="X42" s="54">
        <f t="shared" si="3"/>
        <v>71177333</v>
      </c>
      <c r="Y42" s="184">
        <f>+IF(W42&lt;&gt;0,+(X42/W42)*100,0)</f>
        <v>101.71176831391651</v>
      </c>
      <c r="Z42" s="182">
        <f>SUM(Z38:Z41)</f>
        <v>69979447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45652120</v>
      </c>
      <c r="D44" s="187">
        <f t="shared" si="4"/>
        <v>69979447</v>
      </c>
      <c r="E44" s="43">
        <f t="shared" si="4"/>
        <v>69979447</v>
      </c>
      <c r="F44" s="43">
        <f t="shared" si="4"/>
        <v>154782208</v>
      </c>
      <c r="G44" s="43">
        <f t="shared" si="4"/>
        <v>-8410314</v>
      </c>
      <c r="H44" s="43">
        <f t="shared" si="4"/>
        <v>-7553293</v>
      </c>
      <c r="I44" s="43">
        <f t="shared" si="4"/>
        <v>138818601</v>
      </c>
      <c r="J44" s="43">
        <f t="shared" si="4"/>
        <v>-1018592</v>
      </c>
      <c r="K44" s="43">
        <f t="shared" si="4"/>
        <v>5176330</v>
      </c>
      <c r="L44" s="43">
        <f t="shared" si="4"/>
        <v>2886559</v>
      </c>
      <c r="M44" s="43">
        <f t="shared" si="4"/>
        <v>7044297</v>
      </c>
      <c r="N44" s="43">
        <f t="shared" si="4"/>
        <v>-4490837</v>
      </c>
      <c r="O44" s="43">
        <f t="shared" si="4"/>
        <v>-5051986</v>
      </c>
      <c r="P44" s="43">
        <f t="shared" si="4"/>
        <v>21115207</v>
      </c>
      <c r="Q44" s="43">
        <f t="shared" si="4"/>
        <v>11572384</v>
      </c>
      <c r="R44" s="43">
        <f t="shared" si="4"/>
        <v>-14356597</v>
      </c>
      <c r="S44" s="43">
        <f t="shared" si="4"/>
        <v>13675356</v>
      </c>
      <c r="T44" s="43">
        <f t="shared" si="4"/>
        <v>-15597261</v>
      </c>
      <c r="U44" s="43">
        <f t="shared" si="4"/>
        <v>-16278502</v>
      </c>
      <c r="V44" s="43">
        <f t="shared" si="4"/>
        <v>141156780</v>
      </c>
      <c r="W44" s="43">
        <f t="shared" si="4"/>
        <v>69979447</v>
      </c>
      <c r="X44" s="43">
        <f t="shared" si="4"/>
        <v>71177333</v>
      </c>
      <c r="Y44" s="188">
        <f>+IF(W44&lt;&gt;0,+(X44/W44)*100,0)</f>
        <v>101.71176831391651</v>
      </c>
      <c r="Z44" s="186">
        <f>+Z42-Z43</f>
        <v>69979447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45652120</v>
      </c>
      <c r="D46" s="183">
        <f t="shared" si="5"/>
        <v>69979447</v>
      </c>
      <c r="E46" s="54">
        <f t="shared" si="5"/>
        <v>69979447</v>
      </c>
      <c r="F46" s="54">
        <f t="shared" si="5"/>
        <v>154782208</v>
      </c>
      <c r="G46" s="54">
        <f t="shared" si="5"/>
        <v>-8410314</v>
      </c>
      <c r="H46" s="54">
        <f t="shared" si="5"/>
        <v>-7553293</v>
      </c>
      <c r="I46" s="54">
        <f t="shared" si="5"/>
        <v>138818601</v>
      </c>
      <c r="J46" s="54">
        <f t="shared" si="5"/>
        <v>-1018592</v>
      </c>
      <c r="K46" s="54">
        <f t="shared" si="5"/>
        <v>5176330</v>
      </c>
      <c r="L46" s="54">
        <f t="shared" si="5"/>
        <v>2886559</v>
      </c>
      <c r="M46" s="54">
        <f t="shared" si="5"/>
        <v>7044297</v>
      </c>
      <c r="N46" s="54">
        <f t="shared" si="5"/>
        <v>-4490837</v>
      </c>
      <c r="O46" s="54">
        <f t="shared" si="5"/>
        <v>-5051986</v>
      </c>
      <c r="P46" s="54">
        <f t="shared" si="5"/>
        <v>21115207</v>
      </c>
      <c r="Q46" s="54">
        <f t="shared" si="5"/>
        <v>11572384</v>
      </c>
      <c r="R46" s="54">
        <f t="shared" si="5"/>
        <v>-14356597</v>
      </c>
      <c r="S46" s="54">
        <f t="shared" si="5"/>
        <v>13675356</v>
      </c>
      <c r="T46" s="54">
        <f t="shared" si="5"/>
        <v>-15597261</v>
      </c>
      <c r="U46" s="54">
        <f t="shared" si="5"/>
        <v>-16278502</v>
      </c>
      <c r="V46" s="54">
        <f t="shared" si="5"/>
        <v>141156780</v>
      </c>
      <c r="W46" s="54">
        <f t="shared" si="5"/>
        <v>69979447</v>
      </c>
      <c r="X46" s="54">
        <f t="shared" si="5"/>
        <v>71177333</v>
      </c>
      <c r="Y46" s="184">
        <f>+IF(W46&lt;&gt;0,+(X46/W46)*100,0)</f>
        <v>101.71176831391651</v>
      </c>
      <c r="Z46" s="182">
        <f>SUM(Z44:Z45)</f>
        <v>69979447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45652120</v>
      </c>
      <c r="D48" s="194">
        <f t="shared" si="6"/>
        <v>69979447</v>
      </c>
      <c r="E48" s="195">
        <f t="shared" si="6"/>
        <v>69979447</v>
      </c>
      <c r="F48" s="195">
        <f t="shared" si="6"/>
        <v>154782208</v>
      </c>
      <c r="G48" s="196">
        <f t="shared" si="6"/>
        <v>-8410314</v>
      </c>
      <c r="H48" s="196">
        <f t="shared" si="6"/>
        <v>-7553293</v>
      </c>
      <c r="I48" s="196">
        <f t="shared" si="6"/>
        <v>138818601</v>
      </c>
      <c r="J48" s="196">
        <f t="shared" si="6"/>
        <v>-1018592</v>
      </c>
      <c r="K48" s="196">
        <f t="shared" si="6"/>
        <v>5176330</v>
      </c>
      <c r="L48" s="195">
        <f t="shared" si="6"/>
        <v>2886559</v>
      </c>
      <c r="M48" s="195">
        <f t="shared" si="6"/>
        <v>7044297</v>
      </c>
      <c r="N48" s="196">
        <f t="shared" si="6"/>
        <v>-4490837</v>
      </c>
      <c r="O48" s="196">
        <f t="shared" si="6"/>
        <v>-5051986</v>
      </c>
      <c r="P48" s="196">
        <f t="shared" si="6"/>
        <v>21115207</v>
      </c>
      <c r="Q48" s="196">
        <f t="shared" si="6"/>
        <v>11572384</v>
      </c>
      <c r="R48" s="196">
        <f t="shared" si="6"/>
        <v>-14356597</v>
      </c>
      <c r="S48" s="195">
        <f t="shared" si="6"/>
        <v>13675356</v>
      </c>
      <c r="T48" s="195">
        <f t="shared" si="6"/>
        <v>-15597261</v>
      </c>
      <c r="U48" s="196">
        <f t="shared" si="6"/>
        <v>-16278502</v>
      </c>
      <c r="V48" s="196">
        <f t="shared" si="6"/>
        <v>141156780</v>
      </c>
      <c r="W48" s="196">
        <f t="shared" si="6"/>
        <v>69979447</v>
      </c>
      <c r="X48" s="196">
        <f t="shared" si="6"/>
        <v>71177333</v>
      </c>
      <c r="Y48" s="197">
        <f>+IF(W48&lt;&gt;0,+(X48/W48)*100,0)</f>
        <v>101.71176831391651</v>
      </c>
      <c r="Z48" s="198">
        <f>SUM(Z46:Z47)</f>
        <v>69979447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7680681</v>
      </c>
      <c r="D5" s="120">
        <f t="shared" si="0"/>
        <v>2555900</v>
      </c>
      <c r="E5" s="66">
        <f t="shared" si="0"/>
        <v>2555900</v>
      </c>
      <c r="F5" s="66">
        <f t="shared" si="0"/>
        <v>0</v>
      </c>
      <c r="G5" s="66">
        <f t="shared" si="0"/>
        <v>18429</v>
      </c>
      <c r="H5" s="66">
        <f t="shared" si="0"/>
        <v>19264</v>
      </c>
      <c r="I5" s="66">
        <f t="shared" si="0"/>
        <v>37693</v>
      </c>
      <c r="J5" s="66">
        <f t="shared" si="0"/>
        <v>14576</v>
      </c>
      <c r="K5" s="66">
        <f t="shared" si="0"/>
        <v>145664</v>
      </c>
      <c r="L5" s="66">
        <f t="shared" si="0"/>
        <v>227136</v>
      </c>
      <c r="M5" s="66">
        <f t="shared" si="0"/>
        <v>387376</v>
      </c>
      <c r="N5" s="66">
        <f t="shared" si="0"/>
        <v>176314</v>
      </c>
      <c r="O5" s="66">
        <f t="shared" si="0"/>
        <v>189712</v>
      </c>
      <c r="P5" s="66">
        <f t="shared" si="0"/>
        <v>930879</v>
      </c>
      <c r="Q5" s="66">
        <f t="shared" si="0"/>
        <v>1296905</v>
      </c>
      <c r="R5" s="66">
        <f t="shared" si="0"/>
        <v>1076190</v>
      </c>
      <c r="S5" s="66">
        <f t="shared" si="0"/>
        <v>976355</v>
      </c>
      <c r="T5" s="66">
        <f t="shared" si="0"/>
        <v>2461125</v>
      </c>
      <c r="U5" s="66">
        <f t="shared" si="0"/>
        <v>4513670</v>
      </c>
      <c r="V5" s="66">
        <f t="shared" si="0"/>
        <v>6235644</v>
      </c>
      <c r="W5" s="66">
        <f t="shared" si="0"/>
        <v>2555900</v>
      </c>
      <c r="X5" s="66">
        <f t="shared" si="0"/>
        <v>3679744</v>
      </c>
      <c r="Y5" s="103">
        <f>+IF(W5&lt;&gt;0,+(X5/W5)*100,0)</f>
        <v>143.97057787863375</v>
      </c>
      <c r="Z5" s="119">
        <f>SUM(Z6:Z8)</f>
        <v>2555900</v>
      </c>
    </row>
    <row r="6" spans="1:26" ht="13.5">
      <c r="A6" s="104" t="s">
        <v>74</v>
      </c>
      <c r="B6" s="102"/>
      <c r="C6" s="121">
        <v>325222</v>
      </c>
      <c r="D6" s="122">
        <v>74900</v>
      </c>
      <c r="E6" s="26">
        <v>74900</v>
      </c>
      <c r="F6" s="26"/>
      <c r="G6" s="26"/>
      <c r="H6" s="26">
        <v>750</v>
      </c>
      <c r="I6" s="26">
        <v>750</v>
      </c>
      <c r="J6" s="26"/>
      <c r="K6" s="26">
        <v>5158</v>
      </c>
      <c r="L6" s="26"/>
      <c r="M6" s="26">
        <v>5158</v>
      </c>
      <c r="N6" s="26"/>
      <c r="O6" s="26">
        <v>6605</v>
      </c>
      <c r="P6" s="26">
        <v>105648</v>
      </c>
      <c r="Q6" s="26">
        <v>112253</v>
      </c>
      <c r="R6" s="26">
        <v>109</v>
      </c>
      <c r="S6" s="26">
        <v>58733</v>
      </c>
      <c r="T6" s="26">
        <v>34708</v>
      </c>
      <c r="U6" s="26">
        <v>93550</v>
      </c>
      <c r="V6" s="26">
        <v>211711</v>
      </c>
      <c r="W6" s="26">
        <v>74900</v>
      </c>
      <c r="X6" s="26">
        <v>136811</v>
      </c>
      <c r="Y6" s="106">
        <v>182.66</v>
      </c>
      <c r="Z6" s="28">
        <v>74900</v>
      </c>
    </row>
    <row r="7" spans="1:26" ht="13.5">
      <c r="A7" s="104" t="s">
        <v>75</v>
      </c>
      <c r="B7" s="102"/>
      <c r="C7" s="123">
        <v>374174</v>
      </c>
      <c r="D7" s="124">
        <v>1275100</v>
      </c>
      <c r="E7" s="125">
        <v>1275100</v>
      </c>
      <c r="F7" s="125"/>
      <c r="G7" s="125"/>
      <c r="H7" s="125"/>
      <c r="I7" s="125"/>
      <c r="J7" s="125"/>
      <c r="K7" s="125">
        <v>29757</v>
      </c>
      <c r="L7" s="125">
        <v>10848</v>
      </c>
      <c r="M7" s="125">
        <v>40605</v>
      </c>
      <c r="N7" s="125">
        <v>1117</v>
      </c>
      <c r="O7" s="125">
        <v>932</v>
      </c>
      <c r="P7" s="125">
        <v>200771</v>
      </c>
      <c r="Q7" s="125">
        <v>202820</v>
      </c>
      <c r="R7" s="125">
        <v>245</v>
      </c>
      <c r="S7" s="125">
        <v>107945</v>
      </c>
      <c r="T7" s="125">
        <v>413745</v>
      </c>
      <c r="U7" s="125">
        <v>521935</v>
      </c>
      <c r="V7" s="125">
        <v>765360</v>
      </c>
      <c r="W7" s="125">
        <v>1275100</v>
      </c>
      <c r="X7" s="125">
        <v>-509740</v>
      </c>
      <c r="Y7" s="107">
        <v>-39.98</v>
      </c>
      <c r="Z7" s="200">
        <v>1275100</v>
      </c>
    </row>
    <row r="8" spans="1:26" ht="13.5">
      <c r="A8" s="104" t="s">
        <v>76</v>
      </c>
      <c r="B8" s="102"/>
      <c r="C8" s="121">
        <v>6981285</v>
      </c>
      <c r="D8" s="122">
        <v>1205900</v>
      </c>
      <c r="E8" s="26">
        <v>1205900</v>
      </c>
      <c r="F8" s="26"/>
      <c r="G8" s="26">
        <v>18429</v>
      </c>
      <c r="H8" s="26">
        <v>18514</v>
      </c>
      <c r="I8" s="26">
        <v>36943</v>
      </c>
      <c r="J8" s="26">
        <v>14576</v>
      </c>
      <c r="K8" s="26">
        <v>110749</v>
      </c>
      <c r="L8" s="26">
        <v>216288</v>
      </c>
      <c r="M8" s="26">
        <v>341613</v>
      </c>
      <c r="N8" s="26">
        <v>175197</v>
      </c>
      <c r="O8" s="26">
        <v>182175</v>
      </c>
      <c r="P8" s="26">
        <v>624460</v>
      </c>
      <c r="Q8" s="26">
        <v>981832</v>
      </c>
      <c r="R8" s="26">
        <v>1075836</v>
      </c>
      <c r="S8" s="26">
        <v>809677</v>
      </c>
      <c r="T8" s="26">
        <v>2012672</v>
      </c>
      <c r="U8" s="26">
        <v>3898185</v>
      </c>
      <c r="V8" s="26">
        <v>5258573</v>
      </c>
      <c r="W8" s="26">
        <v>1205900</v>
      </c>
      <c r="X8" s="26">
        <v>4052673</v>
      </c>
      <c r="Y8" s="106">
        <v>336.07</v>
      </c>
      <c r="Z8" s="28">
        <v>1205900</v>
      </c>
    </row>
    <row r="9" spans="1:26" ht="13.5">
      <c r="A9" s="101" t="s">
        <v>77</v>
      </c>
      <c r="B9" s="102"/>
      <c r="C9" s="119">
        <f aca="true" t="shared" si="1" ref="C9:X9">SUM(C10:C14)</f>
        <v>10251746</v>
      </c>
      <c r="D9" s="120">
        <f t="shared" si="1"/>
        <v>69048159</v>
      </c>
      <c r="E9" s="66">
        <f t="shared" si="1"/>
        <v>69048159</v>
      </c>
      <c r="F9" s="66">
        <f t="shared" si="1"/>
        <v>215218</v>
      </c>
      <c r="G9" s="66">
        <f t="shared" si="1"/>
        <v>654849</v>
      </c>
      <c r="H9" s="66">
        <f t="shared" si="1"/>
        <v>6570368</v>
      </c>
      <c r="I9" s="66">
        <f t="shared" si="1"/>
        <v>7440435</v>
      </c>
      <c r="J9" s="66">
        <f t="shared" si="1"/>
        <v>2907838</v>
      </c>
      <c r="K9" s="66">
        <f t="shared" si="1"/>
        <v>1430454</v>
      </c>
      <c r="L9" s="66">
        <f t="shared" si="1"/>
        <v>6271739</v>
      </c>
      <c r="M9" s="66">
        <f t="shared" si="1"/>
        <v>10610031</v>
      </c>
      <c r="N9" s="66">
        <f t="shared" si="1"/>
        <v>1207996</v>
      </c>
      <c r="O9" s="66">
        <f t="shared" si="1"/>
        <v>2014459</v>
      </c>
      <c r="P9" s="66">
        <f t="shared" si="1"/>
        <v>1602352</v>
      </c>
      <c r="Q9" s="66">
        <f t="shared" si="1"/>
        <v>4824807</v>
      </c>
      <c r="R9" s="66">
        <f t="shared" si="1"/>
        <v>4440219</v>
      </c>
      <c r="S9" s="66">
        <f t="shared" si="1"/>
        <v>4250807</v>
      </c>
      <c r="T9" s="66">
        <f t="shared" si="1"/>
        <v>7547194</v>
      </c>
      <c r="U9" s="66">
        <f t="shared" si="1"/>
        <v>16238220</v>
      </c>
      <c r="V9" s="66">
        <f t="shared" si="1"/>
        <v>39113493</v>
      </c>
      <c r="W9" s="66">
        <f t="shared" si="1"/>
        <v>69048159</v>
      </c>
      <c r="X9" s="66">
        <f t="shared" si="1"/>
        <v>-29934666</v>
      </c>
      <c r="Y9" s="103">
        <f>+IF(W9&lt;&gt;0,+(X9/W9)*100,0)</f>
        <v>-43.353315183971816</v>
      </c>
      <c r="Z9" s="68">
        <f>SUM(Z10:Z14)</f>
        <v>69048159</v>
      </c>
    </row>
    <row r="10" spans="1:26" ht="13.5">
      <c r="A10" s="104" t="s">
        <v>78</v>
      </c>
      <c r="B10" s="102"/>
      <c r="C10" s="121">
        <v>985963</v>
      </c>
      <c r="D10" s="122">
        <v>31794159</v>
      </c>
      <c r="E10" s="26">
        <v>31794159</v>
      </c>
      <c r="F10" s="26">
        <v>215218</v>
      </c>
      <c r="G10" s="26">
        <v>654849</v>
      </c>
      <c r="H10" s="26">
        <v>1131461</v>
      </c>
      <c r="I10" s="26">
        <v>2001528</v>
      </c>
      <c r="J10" s="26">
        <v>817840</v>
      </c>
      <c r="K10" s="26">
        <v>130625</v>
      </c>
      <c r="L10" s="26">
        <v>246153</v>
      </c>
      <c r="M10" s="26">
        <v>1194618</v>
      </c>
      <c r="N10" s="26">
        <v>93781</v>
      </c>
      <c r="O10" s="26">
        <v>413068</v>
      </c>
      <c r="P10" s="26">
        <v>90003</v>
      </c>
      <c r="Q10" s="26">
        <v>596852</v>
      </c>
      <c r="R10" s="26">
        <v>143891</v>
      </c>
      <c r="S10" s="26">
        <v>153353</v>
      </c>
      <c r="T10" s="26">
        <v>513207</v>
      </c>
      <c r="U10" s="26">
        <v>810451</v>
      </c>
      <c r="V10" s="26">
        <v>4603449</v>
      </c>
      <c r="W10" s="26">
        <v>31794159</v>
      </c>
      <c r="X10" s="26">
        <v>-27190710</v>
      </c>
      <c r="Y10" s="106">
        <v>-85.52</v>
      </c>
      <c r="Z10" s="28">
        <v>31794159</v>
      </c>
    </row>
    <row r="11" spans="1:26" ht="13.5">
      <c r="A11" s="104" t="s">
        <v>79</v>
      </c>
      <c r="B11" s="102"/>
      <c r="C11" s="121">
        <v>3559693</v>
      </c>
      <c r="D11" s="122"/>
      <c r="E11" s="26"/>
      <c r="F11" s="26"/>
      <c r="G11" s="26"/>
      <c r="H11" s="26"/>
      <c r="I11" s="26"/>
      <c r="J11" s="26"/>
      <c r="K11" s="26">
        <v>710795</v>
      </c>
      <c r="L11" s="26">
        <v>1520473</v>
      </c>
      <c r="M11" s="26">
        <v>2231268</v>
      </c>
      <c r="N11" s="26">
        <v>152991</v>
      </c>
      <c r="O11" s="26">
        <v>564261</v>
      </c>
      <c r="P11" s="26">
        <v>572451</v>
      </c>
      <c r="Q11" s="26">
        <v>1289703</v>
      </c>
      <c r="R11" s="26">
        <v>1282214</v>
      </c>
      <c r="S11" s="26">
        <v>1563001</v>
      </c>
      <c r="T11" s="26">
        <v>4910759</v>
      </c>
      <c r="U11" s="26">
        <v>7755974</v>
      </c>
      <c r="V11" s="26">
        <v>11276945</v>
      </c>
      <c r="W11" s="26"/>
      <c r="X11" s="26">
        <v>11276945</v>
      </c>
      <c r="Y11" s="106"/>
      <c r="Z11" s="28"/>
    </row>
    <row r="12" spans="1:26" ht="13.5">
      <c r="A12" s="104" t="s">
        <v>80</v>
      </c>
      <c r="B12" s="102"/>
      <c r="C12" s="121">
        <v>1346260</v>
      </c>
      <c r="D12" s="122">
        <v>2510000</v>
      </c>
      <c r="E12" s="26">
        <v>2510000</v>
      </c>
      <c r="F12" s="26"/>
      <c r="G12" s="26"/>
      <c r="H12" s="26"/>
      <c r="I12" s="26"/>
      <c r="J12" s="26"/>
      <c r="K12" s="26">
        <v>9907</v>
      </c>
      <c r="L12" s="26">
        <v>309440</v>
      </c>
      <c r="M12" s="26">
        <v>319347</v>
      </c>
      <c r="N12" s="26">
        <v>34887</v>
      </c>
      <c r="O12" s="26">
        <v>679319</v>
      </c>
      <c r="P12" s="26">
        <v>527695</v>
      </c>
      <c r="Q12" s="26">
        <v>1241901</v>
      </c>
      <c r="R12" s="26">
        <v>139770</v>
      </c>
      <c r="S12" s="26">
        <v>510999</v>
      </c>
      <c r="T12" s="26">
        <v>993302</v>
      </c>
      <c r="U12" s="26">
        <v>1644071</v>
      </c>
      <c r="V12" s="26">
        <v>3205319</v>
      </c>
      <c r="W12" s="26">
        <v>2510000</v>
      </c>
      <c r="X12" s="26">
        <v>695319</v>
      </c>
      <c r="Y12" s="106">
        <v>27.7</v>
      </c>
      <c r="Z12" s="28">
        <v>2510000</v>
      </c>
    </row>
    <row r="13" spans="1:26" ht="13.5">
      <c r="A13" s="104" t="s">
        <v>81</v>
      </c>
      <c r="B13" s="102"/>
      <c r="C13" s="121">
        <v>4359830</v>
      </c>
      <c r="D13" s="122">
        <v>34744000</v>
      </c>
      <c r="E13" s="26">
        <v>34744000</v>
      </c>
      <c r="F13" s="26"/>
      <c r="G13" s="26"/>
      <c r="H13" s="26">
        <v>5438907</v>
      </c>
      <c r="I13" s="26">
        <v>5438907</v>
      </c>
      <c r="J13" s="26">
        <v>2089998</v>
      </c>
      <c r="K13" s="26">
        <v>579127</v>
      </c>
      <c r="L13" s="26">
        <v>4195673</v>
      </c>
      <c r="M13" s="26">
        <v>6864798</v>
      </c>
      <c r="N13" s="26">
        <v>926337</v>
      </c>
      <c r="O13" s="26">
        <v>357811</v>
      </c>
      <c r="P13" s="26">
        <v>412203</v>
      </c>
      <c r="Q13" s="26">
        <v>1696351</v>
      </c>
      <c r="R13" s="26">
        <v>2874344</v>
      </c>
      <c r="S13" s="26">
        <v>2023454</v>
      </c>
      <c r="T13" s="26">
        <v>1129926</v>
      </c>
      <c r="U13" s="26">
        <v>6027724</v>
      </c>
      <c r="V13" s="26">
        <v>20027780</v>
      </c>
      <c r="W13" s="26">
        <v>34744000</v>
      </c>
      <c r="X13" s="26">
        <v>-14716220</v>
      </c>
      <c r="Y13" s="106">
        <v>-42.36</v>
      </c>
      <c r="Z13" s="28">
        <v>34744000</v>
      </c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13629588</v>
      </c>
      <c r="D15" s="120">
        <f t="shared" si="2"/>
        <v>40314767</v>
      </c>
      <c r="E15" s="66">
        <f t="shared" si="2"/>
        <v>40314767</v>
      </c>
      <c r="F15" s="66">
        <f t="shared" si="2"/>
        <v>0</v>
      </c>
      <c r="G15" s="66">
        <f t="shared" si="2"/>
        <v>723457</v>
      </c>
      <c r="H15" s="66">
        <f t="shared" si="2"/>
        <v>229248</v>
      </c>
      <c r="I15" s="66">
        <f t="shared" si="2"/>
        <v>952705</v>
      </c>
      <c r="J15" s="66">
        <f t="shared" si="2"/>
        <v>172162</v>
      </c>
      <c r="K15" s="66">
        <f t="shared" si="2"/>
        <v>1538816</v>
      </c>
      <c r="L15" s="66">
        <f t="shared" si="2"/>
        <v>706140</v>
      </c>
      <c r="M15" s="66">
        <f t="shared" si="2"/>
        <v>2417118</v>
      </c>
      <c r="N15" s="66">
        <f t="shared" si="2"/>
        <v>1611250</v>
      </c>
      <c r="O15" s="66">
        <f t="shared" si="2"/>
        <v>889341</v>
      </c>
      <c r="P15" s="66">
        <f t="shared" si="2"/>
        <v>1377820</v>
      </c>
      <c r="Q15" s="66">
        <f t="shared" si="2"/>
        <v>3878411</v>
      </c>
      <c r="R15" s="66">
        <f t="shared" si="2"/>
        <v>3978471</v>
      </c>
      <c r="S15" s="66">
        <f t="shared" si="2"/>
        <v>3677943</v>
      </c>
      <c r="T15" s="66">
        <f t="shared" si="2"/>
        <v>8832749</v>
      </c>
      <c r="U15" s="66">
        <f t="shared" si="2"/>
        <v>16489163</v>
      </c>
      <c r="V15" s="66">
        <f t="shared" si="2"/>
        <v>23737397</v>
      </c>
      <c r="W15" s="66">
        <f t="shared" si="2"/>
        <v>40314767</v>
      </c>
      <c r="X15" s="66">
        <f t="shared" si="2"/>
        <v>-16577370</v>
      </c>
      <c r="Y15" s="103">
        <f>+IF(W15&lt;&gt;0,+(X15/W15)*100,0)</f>
        <v>-41.11984573791534</v>
      </c>
      <c r="Z15" s="68">
        <f>SUM(Z16:Z18)</f>
        <v>40314767</v>
      </c>
    </row>
    <row r="16" spans="1:26" ht="13.5">
      <c r="A16" s="104" t="s">
        <v>84</v>
      </c>
      <c r="B16" s="102"/>
      <c r="C16" s="121">
        <v>748848</v>
      </c>
      <c r="D16" s="122">
        <v>1898350</v>
      </c>
      <c r="E16" s="26">
        <v>1898350</v>
      </c>
      <c r="F16" s="26"/>
      <c r="G16" s="26">
        <v>12725</v>
      </c>
      <c r="H16" s="26">
        <v>45956</v>
      </c>
      <c r="I16" s="26">
        <v>58681</v>
      </c>
      <c r="J16" s="26">
        <v>150009</v>
      </c>
      <c r="K16" s="26">
        <v>216126</v>
      </c>
      <c r="L16" s="26">
        <v>9096</v>
      </c>
      <c r="M16" s="26">
        <v>375231</v>
      </c>
      <c r="N16" s="26">
        <v>69322</v>
      </c>
      <c r="O16" s="26">
        <v>6605</v>
      </c>
      <c r="P16" s="26">
        <v>104000</v>
      </c>
      <c r="Q16" s="26">
        <v>179927</v>
      </c>
      <c r="R16" s="26">
        <v>13718</v>
      </c>
      <c r="S16" s="26">
        <v>221538</v>
      </c>
      <c r="T16" s="26">
        <v>343445</v>
      </c>
      <c r="U16" s="26">
        <v>578701</v>
      </c>
      <c r="V16" s="26">
        <v>1192540</v>
      </c>
      <c r="W16" s="26">
        <v>1898350</v>
      </c>
      <c r="X16" s="26">
        <v>-705810</v>
      </c>
      <c r="Y16" s="106">
        <v>-37.18</v>
      </c>
      <c r="Z16" s="28">
        <v>1898350</v>
      </c>
    </row>
    <row r="17" spans="1:26" ht="13.5">
      <c r="A17" s="104" t="s">
        <v>85</v>
      </c>
      <c r="B17" s="102"/>
      <c r="C17" s="121">
        <v>12851490</v>
      </c>
      <c r="D17" s="122">
        <v>38341417</v>
      </c>
      <c r="E17" s="26">
        <v>38341417</v>
      </c>
      <c r="F17" s="26"/>
      <c r="G17" s="26">
        <v>710732</v>
      </c>
      <c r="H17" s="26">
        <v>183292</v>
      </c>
      <c r="I17" s="26">
        <v>894024</v>
      </c>
      <c r="J17" s="26">
        <v>22153</v>
      </c>
      <c r="K17" s="26">
        <v>1322690</v>
      </c>
      <c r="L17" s="26">
        <v>697044</v>
      </c>
      <c r="M17" s="26">
        <v>2041887</v>
      </c>
      <c r="N17" s="26">
        <v>1541928</v>
      </c>
      <c r="O17" s="26">
        <v>882736</v>
      </c>
      <c r="P17" s="26">
        <v>1273820</v>
      </c>
      <c r="Q17" s="26">
        <v>3698484</v>
      </c>
      <c r="R17" s="26">
        <v>3964753</v>
      </c>
      <c r="S17" s="26">
        <v>3456405</v>
      </c>
      <c r="T17" s="26">
        <v>8489304</v>
      </c>
      <c r="U17" s="26">
        <v>15910462</v>
      </c>
      <c r="V17" s="26">
        <v>22544857</v>
      </c>
      <c r="W17" s="26">
        <v>38341417</v>
      </c>
      <c r="X17" s="26">
        <v>-15796560</v>
      </c>
      <c r="Y17" s="106">
        <v>-41.2</v>
      </c>
      <c r="Z17" s="28">
        <v>38341417</v>
      </c>
    </row>
    <row r="18" spans="1:26" ht="13.5">
      <c r="A18" s="104" t="s">
        <v>86</v>
      </c>
      <c r="B18" s="102"/>
      <c r="C18" s="121">
        <v>29250</v>
      </c>
      <c r="D18" s="122">
        <v>75000</v>
      </c>
      <c r="E18" s="26">
        <v>75000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>
        <v>75000</v>
      </c>
      <c r="X18" s="26">
        <v>-75000</v>
      </c>
      <c r="Y18" s="106">
        <v>-100</v>
      </c>
      <c r="Z18" s="28">
        <v>75000</v>
      </c>
    </row>
    <row r="19" spans="1:26" ht="13.5">
      <c r="A19" s="101" t="s">
        <v>87</v>
      </c>
      <c r="B19" s="108"/>
      <c r="C19" s="119">
        <f aca="true" t="shared" si="3" ref="C19:X19">SUM(C20:C23)</f>
        <v>31371131</v>
      </c>
      <c r="D19" s="120">
        <f t="shared" si="3"/>
        <v>58555763</v>
      </c>
      <c r="E19" s="66">
        <f t="shared" si="3"/>
        <v>58555763</v>
      </c>
      <c r="F19" s="66">
        <f t="shared" si="3"/>
        <v>39700</v>
      </c>
      <c r="G19" s="66">
        <f t="shared" si="3"/>
        <v>334800</v>
      </c>
      <c r="H19" s="66">
        <f t="shared" si="3"/>
        <v>757228</v>
      </c>
      <c r="I19" s="66">
        <f t="shared" si="3"/>
        <v>1131728</v>
      </c>
      <c r="J19" s="66">
        <f t="shared" si="3"/>
        <v>507789</v>
      </c>
      <c r="K19" s="66">
        <f t="shared" si="3"/>
        <v>1337882</v>
      </c>
      <c r="L19" s="66">
        <f t="shared" si="3"/>
        <v>1050758</v>
      </c>
      <c r="M19" s="66">
        <f t="shared" si="3"/>
        <v>2896429</v>
      </c>
      <c r="N19" s="66">
        <f t="shared" si="3"/>
        <v>1339519</v>
      </c>
      <c r="O19" s="66">
        <f t="shared" si="3"/>
        <v>1874488</v>
      </c>
      <c r="P19" s="66">
        <f t="shared" si="3"/>
        <v>4174951</v>
      </c>
      <c r="Q19" s="66">
        <f t="shared" si="3"/>
        <v>7388958</v>
      </c>
      <c r="R19" s="66">
        <f t="shared" si="3"/>
        <v>5309833</v>
      </c>
      <c r="S19" s="66">
        <f t="shared" si="3"/>
        <v>5953856</v>
      </c>
      <c r="T19" s="66">
        <f t="shared" si="3"/>
        <v>11376212</v>
      </c>
      <c r="U19" s="66">
        <f t="shared" si="3"/>
        <v>22639901</v>
      </c>
      <c r="V19" s="66">
        <f t="shared" si="3"/>
        <v>34057016</v>
      </c>
      <c r="W19" s="66">
        <f t="shared" si="3"/>
        <v>58555763</v>
      </c>
      <c r="X19" s="66">
        <f t="shared" si="3"/>
        <v>-24498747</v>
      </c>
      <c r="Y19" s="103">
        <f>+IF(W19&lt;&gt;0,+(X19/W19)*100,0)</f>
        <v>-41.83831914204585</v>
      </c>
      <c r="Z19" s="68">
        <f>SUM(Z20:Z23)</f>
        <v>58555763</v>
      </c>
    </row>
    <row r="20" spans="1:26" ht="13.5">
      <c r="A20" s="104" t="s">
        <v>88</v>
      </c>
      <c r="B20" s="102"/>
      <c r="C20" s="121">
        <v>7789562</v>
      </c>
      <c r="D20" s="122">
        <v>18768000</v>
      </c>
      <c r="E20" s="26">
        <v>18768000</v>
      </c>
      <c r="F20" s="26"/>
      <c r="G20" s="26">
        <v>112771</v>
      </c>
      <c r="H20" s="26">
        <v>578661</v>
      </c>
      <c r="I20" s="26">
        <v>691432</v>
      </c>
      <c r="J20" s="26">
        <v>46046</v>
      </c>
      <c r="K20" s="26">
        <v>423057</v>
      </c>
      <c r="L20" s="26">
        <v>126612</v>
      </c>
      <c r="M20" s="26">
        <v>595715</v>
      </c>
      <c r="N20" s="26">
        <v>127556</v>
      </c>
      <c r="O20" s="26">
        <v>522777</v>
      </c>
      <c r="P20" s="26">
        <v>3448301</v>
      </c>
      <c r="Q20" s="26">
        <v>4098634</v>
      </c>
      <c r="R20" s="26">
        <v>4462093</v>
      </c>
      <c r="S20" s="26">
        <v>2817476</v>
      </c>
      <c r="T20" s="26">
        <v>2736754</v>
      </c>
      <c r="U20" s="26">
        <v>10016323</v>
      </c>
      <c r="V20" s="26">
        <v>15402104</v>
      </c>
      <c r="W20" s="26">
        <v>18768000</v>
      </c>
      <c r="X20" s="26">
        <v>-3365896</v>
      </c>
      <c r="Y20" s="106">
        <v>-17.93</v>
      </c>
      <c r="Z20" s="28">
        <v>18768000</v>
      </c>
    </row>
    <row r="21" spans="1:26" ht="13.5">
      <c r="A21" s="104" t="s">
        <v>89</v>
      </c>
      <c r="B21" s="102"/>
      <c r="C21" s="121">
        <v>17299701</v>
      </c>
      <c r="D21" s="122">
        <v>10642107</v>
      </c>
      <c r="E21" s="26">
        <v>10642107</v>
      </c>
      <c r="F21" s="26"/>
      <c r="G21" s="26">
        <v>75904</v>
      </c>
      <c r="H21" s="26">
        <v>550</v>
      </c>
      <c r="I21" s="26">
        <v>76454</v>
      </c>
      <c r="J21" s="26">
        <v>136489</v>
      </c>
      <c r="K21" s="26">
        <v>113463</v>
      </c>
      <c r="L21" s="26">
        <v>211884</v>
      </c>
      <c r="M21" s="26">
        <v>461836</v>
      </c>
      <c r="N21" s="26">
        <v>37830</v>
      </c>
      <c r="O21" s="26">
        <v>44237</v>
      </c>
      <c r="P21" s="26">
        <v>537719</v>
      </c>
      <c r="Q21" s="26">
        <v>619786</v>
      </c>
      <c r="R21" s="26">
        <v>400438</v>
      </c>
      <c r="S21" s="26">
        <v>514732</v>
      </c>
      <c r="T21" s="26">
        <v>809809</v>
      </c>
      <c r="U21" s="26">
        <v>1724979</v>
      </c>
      <c r="V21" s="26">
        <v>2883055</v>
      </c>
      <c r="W21" s="26">
        <v>10642107</v>
      </c>
      <c r="X21" s="26">
        <v>-7759052</v>
      </c>
      <c r="Y21" s="106">
        <v>-72.91</v>
      </c>
      <c r="Z21" s="28">
        <v>10642107</v>
      </c>
    </row>
    <row r="22" spans="1:26" ht="13.5">
      <c r="A22" s="104" t="s">
        <v>90</v>
      </c>
      <c r="B22" s="102"/>
      <c r="C22" s="123">
        <v>5639133</v>
      </c>
      <c r="D22" s="124">
        <v>24875906</v>
      </c>
      <c r="E22" s="125">
        <v>24875906</v>
      </c>
      <c r="F22" s="125">
        <v>39700</v>
      </c>
      <c r="G22" s="125">
        <v>146125</v>
      </c>
      <c r="H22" s="125">
        <v>178017</v>
      </c>
      <c r="I22" s="125">
        <v>363842</v>
      </c>
      <c r="J22" s="125">
        <v>325254</v>
      </c>
      <c r="K22" s="125">
        <v>801362</v>
      </c>
      <c r="L22" s="125">
        <v>712262</v>
      </c>
      <c r="M22" s="125">
        <v>1838878</v>
      </c>
      <c r="N22" s="125">
        <v>189593</v>
      </c>
      <c r="O22" s="125">
        <v>1307474</v>
      </c>
      <c r="P22" s="125">
        <v>188931</v>
      </c>
      <c r="Q22" s="125">
        <v>1685998</v>
      </c>
      <c r="R22" s="125">
        <v>303660</v>
      </c>
      <c r="S22" s="125">
        <v>1131679</v>
      </c>
      <c r="T22" s="125">
        <v>7704281</v>
      </c>
      <c r="U22" s="125">
        <v>9139620</v>
      </c>
      <c r="V22" s="125">
        <v>13028338</v>
      </c>
      <c r="W22" s="125">
        <v>24875906</v>
      </c>
      <c r="X22" s="125">
        <v>-11847568</v>
      </c>
      <c r="Y22" s="107">
        <v>-47.63</v>
      </c>
      <c r="Z22" s="200">
        <v>24875906</v>
      </c>
    </row>
    <row r="23" spans="1:26" ht="13.5">
      <c r="A23" s="104" t="s">
        <v>91</v>
      </c>
      <c r="B23" s="102"/>
      <c r="C23" s="121">
        <v>642735</v>
      </c>
      <c r="D23" s="122">
        <v>4269750</v>
      </c>
      <c r="E23" s="26">
        <v>4269750</v>
      </c>
      <c r="F23" s="26"/>
      <c r="G23" s="26"/>
      <c r="H23" s="26"/>
      <c r="I23" s="26"/>
      <c r="J23" s="26"/>
      <c r="K23" s="26"/>
      <c r="L23" s="26"/>
      <c r="M23" s="26"/>
      <c r="N23" s="26">
        <v>984540</v>
      </c>
      <c r="O23" s="26"/>
      <c r="P23" s="26"/>
      <c r="Q23" s="26">
        <v>984540</v>
      </c>
      <c r="R23" s="26">
        <v>143642</v>
      </c>
      <c r="S23" s="26">
        <v>1489969</v>
      </c>
      <c r="T23" s="26">
        <v>125368</v>
      </c>
      <c r="U23" s="26">
        <v>1758979</v>
      </c>
      <c r="V23" s="26">
        <v>2743519</v>
      </c>
      <c r="W23" s="26">
        <v>4269750</v>
      </c>
      <c r="X23" s="26">
        <v>-1526231</v>
      </c>
      <c r="Y23" s="106">
        <v>-35.75</v>
      </c>
      <c r="Z23" s="28">
        <v>4269750</v>
      </c>
    </row>
    <row r="24" spans="1:26" ht="13.5">
      <c r="A24" s="101" t="s">
        <v>92</v>
      </c>
      <c r="B24" s="108"/>
      <c r="C24" s="119"/>
      <c r="D24" s="120">
        <v>248000</v>
      </c>
      <c r="E24" s="66">
        <v>248000</v>
      </c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>
        <v>248000</v>
      </c>
      <c r="X24" s="66">
        <v>-248000</v>
      </c>
      <c r="Y24" s="103">
        <v>-100</v>
      </c>
      <c r="Z24" s="68">
        <v>248000</v>
      </c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62933146</v>
      </c>
      <c r="D25" s="206">
        <f t="shared" si="4"/>
        <v>170722589</v>
      </c>
      <c r="E25" s="195">
        <f t="shared" si="4"/>
        <v>170722589</v>
      </c>
      <c r="F25" s="195">
        <f t="shared" si="4"/>
        <v>254918</v>
      </c>
      <c r="G25" s="195">
        <f t="shared" si="4"/>
        <v>1731535</v>
      </c>
      <c r="H25" s="195">
        <f t="shared" si="4"/>
        <v>7576108</v>
      </c>
      <c r="I25" s="195">
        <f t="shared" si="4"/>
        <v>9562561</v>
      </c>
      <c r="J25" s="195">
        <f t="shared" si="4"/>
        <v>3602365</v>
      </c>
      <c r="K25" s="195">
        <f t="shared" si="4"/>
        <v>4452816</v>
      </c>
      <c r="L25" s="195">
        <f t="shared" si="4"/>
        <v>8255773</v>
      </c>
      <c r="M25" s="195">
        <f t="shared" si="4"/>
        <v>16310954</v>
      </c>
      <c r="N25" s="195">
        <f t="shared" si="4"/>
        <v>4335079</v>
      </c>
      <c r="O25" s="195">
        <f t="shared" si="4"/>
        <v>4968000</v>
      </c>
      <c r="P25" s="195">
        <f t="shared" si="4"/>
        <v>8086002</v>
      </c>
      <c r="Q25" s="195">
        <f t="shared" si="4"/>
        <v>17389081</v>
      </c>
      <c r="R25" s="195">
        <f t="shared" si="4"/>
        <v>14804713</v>
      </c>
      <c r="S25" s="195">
        <f t="shared" si="4"/>
        <v>14858961</v>
      </c>
      <c r="T25" s="195">
        <f t="shared" si="4"/>
        <v>30217280</v>
      </c>
      <c r="U25" s="195">
        <f t="shared" si="4"/>
        <v>59880954</v>
      </c>
      <c r="V25" s="195">
        <f t="shared" si="4"/>
        <v>103143550</v>
      </c>
      <c r="W25" s="195">
        <f t="shared" si="4"/>
        <v>170722589</v>
      </c>
      <c r="X25" s="195">
        <f t="shared" si="4"/>
        <v>-67579039</v>
      </c>
      <c r="Y25" s="207">
        <f>+IF(W25&lt;&gt;0,+(X25/W25)*100,0)</f>
        <v>-39.584122637690314</v>
      </c>
      <c r="Z25" s="208">
        <f>+Z5+Z9+Z15+Z19+Z24</f>
        <v>170722589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>
        <v>9337987</v>
      </c>
      <c r="D28" s="122">
        <v>14057000</v>
      </c>
      <c r="E28" s="26">
        <v>14057000</v>
      </c>
      <c r="F28" s="26">
        <v>39700</v>
      </c>
      <c r="G28" s="26">
        <v>76866</v>
      </c>
      <c r="H28" s="26">
        <v>490982</v>
      </c>
      <c r="I28" s="26">
        <v>607548</v>
      </c>
      <c r="J28" s="26">
        <v>135425</v>
      </c>
      <c r="K28" s="26">
        <v>1688946</v>
      </c>
      <c r="L28" s="26">
        <v>276329</v>
      </c>
      <c r="M28" s="26">
        <v>2100700</v>
      </c>
      <c r="N28" s="26">
        <v>1398436</v>
      </c>
      <c r="O28" s="26">
        <v>1419699</v>
      </c>
      <c r="P28" s="26">
        <v>478951</v>
      </c>
      <c r="Q28" s="26">
        <v>3297086</v>
      </c>
      <c r="R28" s="26">
        <v>1739178</v>
      </c>
      <c r="S28" s="26">
        <v>2666268</v>
      </c>
      <c r="T28" s="26">
        <v>2031365</v>
      </c>
      <c r="U28" s="26">
        <v>6436811</v>
      </c>
      <c r="V28" s="26">
        <v>12442145</v>
      </c>
      <c r="W28" s="26">
        <v>14057000</v>
      </c>
      <c r="X28" s="26">
        <v>-1614855</v>
      </c>
      <c r="Y28" s="106">
        <v>-11.49</v>
      </c>
      <c r="Z28" s="121">
        <v>14057000</v>
      </c>
    </row>
    <row r="29" spans="1:26" ht="13.5">
      <c r="A29" s="210" t="s">
        <v>137</v>
      </c>
      <c r="B29" s="102"/>
      <c r="C29" s="121"/>
      <c r="D29" s="12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9337987</v>
      </c>
      <c r="D32" s="187">
        <f t="shared" si="5"/>
        <v>14057000</v>
      </c>
      <c r="E32" s="43">
        <f t="shared" si="5"/>
        <v>14057000</v>
      </c>
      <c r="F32" s="43">
        <f t="shared" si="5"/>
        <v>39700</v>
      </c>
      <c r="G32" s="43">
        <f t="shared" si="5"/>
        <v>76866</v>
      </c>
      <c r="H32" s="43">
        <f t="shared" si="5"/>
        <v>490982</v>
      </c>
      <c r="I32" s="43">
        <f t="shared" si="5"/>
        <v>607548</v>
      </c>
      <c r="J32" s="43">
        <f t="shared" si="5"/>
        <v>135425</v>
      </c>
      <c r="K32" s="43">
        <f t="shared" si="5"/>
        <v>1688946</v>
      </c>
      <c r="L32" s="43">
        <f t="shared" si="5"/>
        <v>276329</v>
      </c>
      <c r="M32" s="43">
        <f t="shared" si="5"/>
        <v>2100700</v>
      </c>
      <c r="N32" s="43">
        <f t="shared" si="5"/>
        <v>1398436</v>
      </c>
      <c r="O32" s="43">
        <f t="shared" si="5"/>
        <v>1419699</v>
      </c>
      <c r="P32" s="43">
        <f t="shared" si="5"/>
        <v>478951</v>
      </c>
      <c r="Q32" s="43">
        <f t="shared" si="5"/>
        <v>3297086</v>
      </c>
      <c r="R32" s="43">
        <f t="shared" si="5"/>
        <v>1739178</v>
      </c>
      <c r="S32" s="43">
        <f t="shared" si="5"/>
        <v>2666268</v>
      </c>
      <c r="T32" s="43">
        <f t="shared" si="5"/>
        <v>2031365</v>
      </c>
      <c r="U32" s="43">
        <f t="shared" si="5"/>
        <v>6436811</v>
      </c>
      <c r="V32" s="43">
        <f t="shared" si="5"/>
        <v>12442145</v>
      </c>
      <c r="W32" s="43">
        <f t="shared" si="5"/>
        <v>14057000</v>
      </c>
      <c r="X32" s="43">
        <f t="shared" si="5"/>
        <v>-1614855</v>
      </c>
      <c r="Y32" s="188">
        <f>+IF(W32&lt;&gt;0,+(X32/W32)*100,0)</f>
        <v>-11.48790638116241</v>
      </c>
      <c r="Z32" s="45">
        <f>SUM(Z28:Z31)</f>
        <v>14057000</v>
      </c>
    </row>
    <row r="33" spans="1:26" ht="13.5">
      <c r="A33" s="213" t="s">
        <v>50</v>
      </c>
      <c r="B33" s="102" t="s">
        <v>140</v>
      </c>
      <c r="C33" s="121">
        <v>2601941</v>
      </c>
      <c r="D33" s="122">
        <v>34453000</v>
      </c>
      <c r="E33" s="26">
        <v>34453000</v>
      </c>
      <c r="F33" s="26">
        <v>178218</v>
      </c>
      <c r="G33" s="26">
        <v>71287</v>
      </c>
      <c r="H33" s="26">
        <v>5438907</v>
      </c>
      <c r="I33" s="26">
        <v>5688412</v>
      </c>
      <c r="J33" s="26">
        <v>2194006</v>
      </c>
      <c r="K33" s="26">
        <v>579127</v>
      </c>
      <c r="L33" s="26">
        <v>4195673</v>
      </c>
      <c r="M33" s="26">
        <v>6968806</v>
      </c>
      <c r="N33" s="26">
        <v>926337</v>
      </c>
      <c r="O33" s="26">
        <v>357811</v>
      </c>
      <c r="P33" s="26">
        <v>306555</v>
      </c>
      <c r="Q33" s="26">
        <v>1590703</v>
      </c>
      <c r="R33" s="26">
        <v>2775257</v>
      </c>
      <c r="S33" s="26">
        <v>1944076</v>
      </c>
      <c r="T33" s="26">
        <v>1128829</v>
      </c>
      <c r="U33" s="26">
        <v>5848162</v>
      </c>
      <c r="V33" s="26">
        <v>20096083</v>
      </c>
      <c r="W33" s="26">
        <v>34453000</v>
      </c>
      <c r="X33" s="26">
        <v>-14356917</v>
      </c>
      <c r="Y33" s="106">
        <v>-41.67</v>
      </c>
      <c r="Z33" s="28">
        <v>34453000</v>
      </c>
    </row>
    <row r="34" spans="1:26" ht="13.5">
      <c r="A34" s="213" t="s">
        <v>51</v>
      </c>
      <c r="B34" s="102" t="s">
        <v>125</v>
      </c>
      <c r="C34" s="121">
        <v>19008038</v>
      </c>
      <c r="D34" s="122">
        <v>18894009</v>
      </c>
      <c r="E34" s="26">
        <v>18894009</v>
      </c>
      <c r="F34" s="26"/>
      <c r="G34" s="26">
        <v>4319</v>
      </c>
      <c r="H34" s="26">
        <v>403734</v>
      </c>
      <c r="I34" s="26">
        <v>408053</v>
      </c>
      <c r="J34" s="26">
        <v>2488</v>
      </c>
      <c r="K34" s="26">
        <v>135585</v>
      </c>
      <c r="L34" s="26">
        <v>44941</v>
      </c>
      <c r="M34" s="26">
        <v>183014</v>
      </c>
      <c r="N34" s="26">
        <v>8785</v>
      </c>
      <c r="O34" s="26">
        <v>70539</v>
      </c>
      <c r="P34" s="26">
        <v>3952680</v>
      </c>
      <c r="Q34" s="26">
        <v>4032004</v>
      </c>
      <c r="R34" s="26">
        <v>3408383</v>
      </c>
      <c r="S34" s="26">
        <v>1562524</v>
      </c>
      <c r="T34" s="26">
        <v>3054607</v>
      </c>
      <c r="U34" s="26">
        <v>8025514</v>
      </c>
      <c r="V34" s="26">
        <v>12648585</v>
      </c>
      <c r="W34" s="26">
        <v>18894009</v>
      </c>
      <c r="X34" s="26">
        <v>-6245424</v>
      </c>
      <c r="Y34" s="106">
        <v>-33.06</v>
      </c>
      <c r="Z34" s="28">
        <v>18894009</v>
      </c>
    </row>
    <row r="35" spans="1:26" ht="13.5">
      <c r="A35" s="213" t="s">
        <v>52</v>
      </c>
      <c r="B35" s="102"/>
      <c r="C35" s="121">
        <v>34213170</v>
      </c>
      <c r="D35" s="122">
        <v>103318580</v>
      </c>
      <c r="E35" s="26">
        <v>103318580</v>
      </c>
      <c r="F35" s="26">
        <v>37000</v>
      </c>
      <c r="G35" s="26">
        <v>1570715</v>
      </c>
      <c r="H35" s="26">
        <v>1219195</v>
      </c>
      <c r="I35" s="26">
        <v>2826910</v>
      </c>
      <c r="J35" s="26">
        <v>1269934</v>
      </c>
      <c r="K35" s="26">
        <v>2049158</v>
      </c>
      <c r="L35" s="26">
        <v>3738830</v>
      </c>
      <c r="M35" s="26">
        <v>7057922</v>
      </c>
      <c r="N35" s="26">
        <v>2001521</v>
      </c>
      <c r="O35" s="26">
        <v>3119951</v>
      </c>
      <c r="P35" s="26">
        <v>3347816</v>
      </c>
      <c r="Q35" s="26">
        <v>8469288</v>
      </c>
      <c r="R35" s="26">
        <v>6881895</v>
      </c>
      <c r="S35" s="26">
        <v>8396421</v>
      </c>
      <c r="T35" s="26">
        <v>24002479</v>
      </c>
      <c r="U35" s="26">
        <v>39280795</v>
      </c>
      <c r="V35" s="26">
        <v>57634915</v>
      </c>
      <c r="W35" s="26">
        <v>103318580</v>
      </c>
      <c r="X35" s="26">
        <v>-45683665</v>
      </c>
      <c r="Y35" s="106">
        <v>-44.22</v>
      </c>
      <c r="Z35" s="28">
        <v>103318580</v>
      </c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65161136</v>
      </c>
      <c r="D36" s="194">
        <f t="shared" si="6"/>
        <v>170722589</v>
      </c>
      <c r="E36" s="196">
        <f t="shared" si="6"/>
        <v>170722589</v>
      </c>
      <c r="F36" s="196">
        <f t="shared" si="6"/>
        <v>254918</v>
      </c>
      <c r="G36" s="196">
        <f t="shared" si="6"/>
        <v>1723187</v>
      </c>
      <c r="H36" s="196">
        <f t="shared" si="6"/>
        <v>7552818</v>
      </c>
      <c r="I36" s="196">
        <f t="shared" si="6"/>
        <v>9530923</v>
      </c>
      <c r="J36" s="196">
        <f t="shared" si="6"/>
        <v>3601853</v>
      </c>
      <c r="K36" s="196">
        <f t="shared" si="6"/>
        <v>4452816</v>
      </c>
      <c r="L36" s="196">
        <f t="shared" si="6"/>
        <v>8255773</v>
      </c>
      <c r="M36" s="196">
        <f t="shared" si="6"/>
        <v>16310442</v>
      </c>
      <c r="N36" s="196">
        <f t="shared" si="6"/>
        <v>4335079</v>
      </c>
      <c r="O36" s="196">
        <f t="shared" si="6"/>
        <v>4968000</v>
      </c>
      <c r="P36" s="196">
        <f t="shared" si="6"/>
        <v>8086002</v>
      </c>
      <c r="Q36" s="196">
        <f t="shared" si="6"/>
        <v>17389081</v>
      </c>
      <c r="R36" s="196">
        <f t="shared" si="6"/>
        <v>14804713</v>
      </c>
      <c r="S36" s="196">
        <f t="shared" si="6"/>
        <v>14569289</v>
      </c>
      <c r="T36" s="196">
        <f t="shared" si="6"/>
        <v>30217280</v>
      </c>
      <c r="U36" s="196">
        <f t="shared" si="6"/>
        <v>59591282</v>
      </c>
      <c r="V36" s="196">
        <f t="shared" si="6"/>
        <v>102821728</v>
      </c>
      <c r="W36" s="196">
        <f t="shared" si="6"/>
        <v>170722589</v>
      </c>
      <c r="X36" s="196">
        <f t="shared" si="6"/>
        <v>-67900861</v>
      </c>
      <c r="Y36" s="197">
        <f>+IF(W36&lt;&gt;0,+(X36/W36)*100,0)</f>
        <v>-39.77262844813114</v>
      </c>
      <c r="Z36" s="215">
        <f>SUM(Z32:Z35)</f>
        <v>170722589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/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106"/>
      <c r="Z6" s="28"/>
    </row>
    <row r="7" spans="1:26" ht="13.5">
      <c r="A7" s="225" t="s">
        <v>146</v>
      </c>
      <c r="B7" s="158" t="s">
        <v>71</v>
      </c>
      <c r="C7" s="121"/>
      <c r="D7" s="25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106"/>
      <c r="Z7" s="28"/>
    </row>
    <row r="8" spans="1:26" ht="13.5">
      <c r="A8" s="225" t="s">
        <v>147</v>
      </c>
      <c r="B8" s="158" t="s">
        <v>71</v>
      </c>
      <c r="C8" s="121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225" t="s">
        <v>148</v>
      </c>
      <c r="B9" s="158"/>
      <c r="C9" s="121"/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106"/>
      <c r="Z9" s="28"/>
    </row>
    <row r="10" spans="1:26" ht="13.5">
      <c r="A10" s="225" t="s">
        <v>149</v>
      </c>
      <c r="B10" s="158"/>
      <c r="C10" s="121"/>
      <c r="D10" s="25"/>
      <c r="E10" s="26"/>
      <c r="F10" s="125"/>
      <c r="G10" s="125"/>
      <c r="H10" s="125"/>
      <c r="I10" s="26"/>
      <c r="J10" s="125"/>
      <c r="K10" s="125"/>
      <c r="L10" s="26"/>
      <c r="M10" s="125"/>
      <c r="N10" s="125"/>
      <c r="O10" s="125"/>
      <c r="P10" s="26"/>
      <c r="Q10" s="125"/>
      <c r="R10" s="125"/>
      <c r="S10" s="26"/>
      <c r="T10" s="125"/>
      <c r="U10" s="125"/>
      <c r="V10" s="125"/>
      <c r="W10" s="26"/>
      <c r="X10" s="125"/>
      <c r="Y10" s="107"/>
      <c r="Z10" s="200"/>
    </row>
    <row r="11" spans="1:26" ht="13.5">
      <c r="A11" s="225" t="s">
        <v>150</v>
      </c>
      <c r="B11" s="158" t="s">
        <v>95</v>
      </c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6" t="s">
        <v>55</v>
      </c>
      <c r="B12" s="227"/>
      <c r="C12" s="138">
        <f aca="true" t="shared" si="0" ref="C12:X12">SUM(C6:C11)</f>
        <v>0</v>
      </c>
      <c r="D12" s="38">
        <f t="shared" si="0"/>
        <v>0</v>
      </c>
      <c r="E12" s="39">
        <f t="shared" si="0"/>
        <v>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  <c r="N12" s="39">
        <f t="shared" si="0"/>
        <v>0</v>
      </c>
      <c r="O12" s="39">
        <f t="shared" si="0"/>
        <v>0</v>
      </c>
      <c r="P12" s="39">
        <f t="shared" si="0"/>
        <v>0</v>
      </c>
      <c r="Q12" s="39">
        <f t="shared" si="0"/>
        <v>0</v>
      </c>
      <c r="R12" s="39">
        <f t="shared" si="0"/>
        <v>0</v>
      </c>
      <c r="S12" s="39">
        <f t="shared" si="0"/>
        <v>0</v>
      </c>
      <c r="T12" s="39">
        <f t="shared" si="0"/>
        <v>0</v>
      </c>
      <c r="U12" s="39">
        <f t="shared" si="0"/>
        <v>0</v>
      </c>
      <c r="V12" s="39">
        <f t="shared" si="0"/>
        <v>0</v>
      </c>
      <c r="W12" s="39">
        <f t="shared" si="0"/>
        <v>0</v>
      </c>
      <c r="X12" s="39">
        <f t="shared" si="0"/>
        <v>0</v>
      </c>
      <c r="Y12" s="140">
        <f>+IF(W12&lt;&gt;0,+(X12/W12)*100,0)</f>
        <v>0</v>
      </c>
      <c r="Z12" s="40">
        <f>SUM(Z6:Z11)</f>
        <v>0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106"/>
      <c r="Z15" s="28"/>
    </row>
    <row r="16" spans="1:26" ht="13.5">
      <c r="A16" s="225" t="s">
        <v>153</v>
      </c>
      <c r="B16" s="158"/>
      <c r="C16" s="121"/>
      <c r="D16" s="25"/>
      <c r="E16" s="26"/>
      <c r="F16" s="125"/>
      <c r="G16" s="125"/>
      <c r="H16" s="125"/>
      <c r="I16" s="26"/>
      <c r="J16" s="125"/>
      <c r="K16" s="125"/>
      <c r="L16" s="26"/>
      <c r="M16" s="125"/>
      <c r="N16" s="125"/>
      <c r="O16" s="125"/>
      <c r="P16" s="26"/>
      <c r="Q16" s="125"/>
      <c r="R16" s="125"/>
      <c r="S16" s="26"/>
      <c r="T16" s="125"/>
      <c r="U16" s="125"/>
      <c r="V16" s="125"/>
      <c r="W16" s="26"/>
      <c r="X16" s="125"/>
      <c r="Y16" s="107"/>
      <c r="Z16" s="200"/>
    </row>
    <row r="17" spans="1:26" ht="13.5">
      <c r="A17" s="225" t="s">
        <v>154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/>
      <c r="D19" s="2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106"/>
      <c r="Z19" s="28"/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06"/>
      <c r="Z22" s="28"/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0</v>
      </c>
      <c r="D24" s="42">
        <f t="shared" si="1"/>
        <v>0</v>
      </c>
      <c r="E24" s="43">
        <f t="shared" si="1"/>
        <v>0</v>
      </c>
      <c r="F24" s="43">
        <f t="shared" si="1"/>
        <v>0</v>
      </c>
      <c r="G24" s="43">
        <f t="shared" si="1"/>
        <v>0</v>
      </c>
      <c r="H24" s="43">
        <f t="shared" si="1"/>
        <v>0</v>
      </c>
      <c r="I24" s="43">
        <f t="shared" si="1"/>
        <v>0</v>
      </c>
      <c r="J24" s="43">
        <f t="shared" si="1"/>
        <v>0</v>
      </c>
      <c r="K24" s="43">
        <f t="shared" si="1"/>
        <v>0</v>
      </c>
      <c r="L24" s="43">
        <f t="shared" si="1"/>
        <v>0</v>
      </c>
      <c r="M24" s="43">
        <f t="shared" si="1"/>
        <v>0</v>
      </c>
      <c r="N24" s="43">
        <f t="shared" si="1"/>
        <v>0</v>
      </c>
      <c r="O24" s="43">
        <f t="shared" si="1"/>
        <v>0</v>
      </c>
      <c r="P24" s="43">
        <f t="shared" si="1"/>
        <v>0</v>
      </c>
      <c r="Q24" s="43">
        <f t="shared" si="1"/>
        <v>0</v>
      </c>
      <c r="R24" s="43">
        <f t="shared" si="1"/>
        <v>0</v>
      </c>
      <c r="S24" s="43">
        <f t="shared" si="1"/>
        <v>0</v>
      </c>
      <c r="T24" s="43">
        <f t="shared" si="1"/>
        <v>0</v>
      </c>
      <c r="U24" s="43">
        <f t="shared" si="1"/>
        <v>0</v>
      </c>
      <c r="V24" s="43">
        <f t="shared" si="1"/>
        <v>0</v>
      </c>
      <c r="W24" s="43">
        <f t="shared" si="1"/>
        <v>0</v>
      </c>
      <c r="X24" s="43">
        <f t="shared" si="1"/>
        <v>0</v>
      </c>
      <c r="Y24" s="188">
        <f>+IF(W24&lt;&gt;0,+(X24/W24)*100,0)</f>
        <v>0</v>
      </c>
      <c r="Z24" s="45">
        <f>SUM(Z15:Z23)</f>
        <v>0</v>
      </c>
    </row>
    <row r="25" spans="1:26" ht="13.5">
      <c r="A25" s="226" t="s">
        <v>161</v>
      </c>
      <c r="B25" s="227"/>
      <c r="C25" s="138">
        <f aca="true" t="shared" si="2" ref="C25:X25">+C12+C24</f>
        <v>0</v>
      </c>
      <c r="D25" s="38">
        <f t="shared" si="2"/>
        <v>0</v>
      </c>
      <c r="E25" s="39">
        <f t="shared" si="2"/>
        <v>0</v>
      </c>
      <c r="F25" s="39">
        <f t="shared" si="2"/>
        <v>0</v>
      </c>
      <c r="G25" s="39">
        <f t="shared" si="2"/>
        <v>0</v>
      </c>
      <c r="H25" s="39">
        <f t="shared" si="2"/>
        <v>0</v>
      </c>
      <c r="I25" s="39">
        <f t="shared" si="2"/>
        <v>0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  <c r="N25" s="39">
        <f t="shared" si="2"/>
        <v>0</v>
      </c>
      <c r="O25" s="39">
        <f t="shared" si="2"/>
        <v>0</v>
      </c>
      <c r="P25" s="39">
        <f t="shared" si="2"/>
        <v>0</v>
      </c>
      <c r="Q25" s="39">
        <f t="shared" si="2"/>
        <v>0</v>
      </c>
      <c r="R25" s="39">
        <f t="shared" si="2"/>
        <v>0</v>
      </c>
      <c r="S25" s="39">
        <f t="shared" si="2"/>
        <v>0</v>
      </c>
      <c r="T25" s="39">
        <f t="shared" si="2"/>
        <v>0</v>
      </c>
      <c r="U25" s="39">
        <f t="shared" si="2"/>
        <v>0</v>
      </c>
      <c r="V25" s="39">
        <f t="shared" si="2"/>
        <v>0</v>
      </c>
      <c r="W25" s="39">
        <f t="shared" si="2"/>
        <v>0</v>
      </c>
      <c r="X25" s="39">
        <f t="shared" si="2"/>
        <v>0</v>
      </c>
      <c r="Y25" s="140">
        <f>+IF(W25&lt;&gt;0,+(X25/W25)*100,0)</f>
        <v>0</v>
      </c>
      <c r="Z25" s="40">
        <f>+Z12+Z24</f>
        <v>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51</v>
      </c>
      <c r="B30" s="158" t="s">
        <v>93</v>
      </c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165</v>
      </c>
      <c r="B31" s="158"/>
      <c r="C31" s="121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25" t="s">
        <v>166</v>
      </c>
      <c r="B32" s="158" t="s">
        <v>93</v>
      </c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167</v>
      </c>
      <c r="B33" s="158"/>
      <c r="C33" s="121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26" t="s">
        <v>57</v>
      </c>
      <c r="B34" s="227"/>
      <c r="C34" s="138">
        <f aca="true" t="shared" si="3" ref="C34:X34">SUM(C29:C33)</f>
        <v>0</v>
      </c>
      <c r="D34" s="38">
        <f t="shared" si="3"/>
        <v>0</v>
      </c>
      <c r="E34" s="39">
        <f t="shared" si="3"/>
        <v>0</v>
      </c>
      <c r="F34" s="39">
        <f t="shared" si="3"/>
        <v>0</v>
      </c>
      <c r="G34" s="39">
        <f t="shared" si="3"/>
        <v>0</v>
      </c>
      <c r="H34" s="39">
        <f t="shared" si="3"/>
        <v>0</v>
      </c>
      <c r="I34" s="39">
        <f t="shared" si="3"/>
        <v>0</v>
      </c>
      <c r="J34" s="39">
        <f t="shared" si="3"/>
        <v>0</v>
      </c>
      <c r="K34" s="39">
        <f t="shared" si="3"/>
        <v>0</v>
      </c>
      <c r="L34" s="39">
        <f t="shared" si="3"/>
        <v>0</v>
      </c>
      <c r="M34" s="39">
        <f t="shared" si="3"/>
        <v>0</v>
      </c>
      <c r="N34" s="39">
        <f t="shared" si="3"/>
        <v>0</v>
      </c>
      <c r="O34" s="39">
        <f t="shared" si="3"/>
        <v>0</v>
      </c>
      <c r="P34" s="39">
        <f t="shared" si="3"/>
        <v>0</v>
      </c>
      <c r="Q34" s="39">
        <f t="shared" si="3"/>
        <v>0</v>
      </c>
      <c r="R34" s="39">
        <f t="shared" si="3"/>
        <v>0</v>
      </c>
      <c r="S34" s="39">
        <f t="shared" si="3"/>
        <v>0</v>
      </c>
      <c r="T34" s="39">
        <f t="shared" si="3"/>
        <v>0</v>
      </c>
      <c r="U34" s="39">
        <f t="shared" si="3"/>
        <v>0</v>
      </c>
      <c r="V34" s="39">
        <f t="shared" si="3"/>
        <v>0</v>
      </c>
      <c r="W34" s="39">
        <f t="shared" si="3"/>
        <v>0</v>
      </c>
      <c r="X34" s="39">
        <f t="shared" si="3"/>
        <v>0</v>
      </c>
      <c r="Y34" s="140">
        <f>+IF(W34&lt;&gt;0,+(X34/W34)*100,0)</f>
        <v>0</v>
      </c>
      <c r="Z34" s="40">
        <f>SUM(Z29:Z33)</f>
        <v>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106"/>
      <c r="Z37" s="28"/>
    </row>
    <row r="38" spans="1:26" ht="13.5">
      <c r="A38" s="225" t="s">
        <v>167</v>
      </c>
      <c r="B38" s="158"/>
      <c r="C38" s="121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106"/>
      <c r="Z38" s="28"/>
    </row>
    <row r="39" spans="1:26" ht="13.5">
      <c r="A39" s="226" t="s">
        <v>58</v>
      </c>
      <c r="B39" s="229"/>
      <c r="C39" s="138">
        <f aca="true" t="shared" si="4" ref="C39:X39">SUM(C37:C38)</f>
        <v>0</v>
      </c>
      <c r="D39" s="42">
        <f t="shared" si="4"/>
        <v>0</v>
      </c>
      <c r="E39" s="43">
        <f t="shared" si="4"/>
        <v>0</v>
      </c>
      <c r="F39" s="43">
        <f t="shared" si="4"/>
        <v>0</v>
      </c>
      <c r="G39" s="43">
        <f t="shared" si="4"/>
        <v>0</v>
      </c>
      <c r="H39" s="43">
        <f t="shared" si="4"/>
        <v>0</v>
      </c>
      <c r="I39" s="43">
        <f t="shared" si="4"/>
        <v>0</v>
      </c>
      <c r="J39" s="43">
        <f t="shared" si="4"/>
        <v>0</v>
      </c>
      <c r="K39" s="43">
        <f t="shared" si="4"/>
        <v>0</v>
      </c>
      <c r="L39" s="43">
        <f t="shared" si="4"/>
        <v>0</v>
      </c>
      <c r="M39" s="43">
        <f t="shared" si="4"/>
        <v>0</v>
      </c>
      <c r="N39" s="43">
        <f t="shared" si="4"/>
        <v>0</v>
      </c>
      <c r="O39" s="43">
        <f t="shared" si="4"/>
        <v>0</v>
      </c>
      <c r="P39" s="43">
        <f t="shared" si="4"/>
        <v>0</v>
      </c>
      <c r="Q39" s="43">
        <f t="shared" si="4"/>
        <v>0</v>
      </c>
      <c r="R39" s="43">
        <f t="shared" si="4"/>
        <v>0</v>
      </c>
      <c r="S39" s="43">
        <f t="shared" si="4"/>
        <v>0</v>
      </c>
      <c r="T39" s="43">
        <f t="shared" si="4"/>
        <v>0</v>
      </c>
      <c r="U39" s="43">
        <f t="shared" si="4"/>
        <v>0</v>
      </c>
      <c r="V39" s="43">
        <f t="shared" si="4"/>
        <v>0</v>
      </c>
      <c r="W39" s="43">
        <f t="shared" si="4"/>
        <v>0</v>
      </c>
      <c r="X39" s="43">
        <f t="shared" si="4"/>
        <v>0</v>
      </c>
      <c r="Y39" s="188">
        <f>+IF(W39&lt;&gt;0,+(X39/W39)*100,0)</f>
        <v>0</v>
      </c>
      <c r="Z39" s="45">
        <f>SUM(Z37:Z38)</f>
        <v>0</v>
      </c>
    </row>
    <row r="40" spans="1:26" ht="13.5">
      <c r="A40" s="226" t="s">
        <v>169</v>
      </c>
      <c r="B40" s="227"/>
      <c r="C40" s="138">
        <f aca="true" t="shared" si="5" ref="C40:X40">+C34+C39</f>
        <v>0</v>
      </c>
      <c r="D40" s="38">
        <f t="shared" si="5"/>
        <v>0</v>
      </c>
      <c r="E40" s="39">
        <f t="shared" si="5"/>
        <v>0</v>
      </c>
      <c r="F40" s="39">
        <f t="shared" si="5"/>
        <v>0</v>
      </c>
      <c r="G40" s="39">
        <f t="shared" si="5"/>
        <v>0</v>
      </c>
      <c r="H40" s="39">
        <f t="shared" si="5"/>
        <v>0</v>
      </c>
      <c r="I40" s="39">
        <f t="shared" si="5"/>
        <v>0</v>
      </c>
      <c r="J40" s="39">
        <f t="shared" si="5"/>
        <v>0</v>
      </c>
      <c r="K40" s="39">
        <f t="shared" si="5"/>
        <v>0</v>
      </c>
      <c r="L40" s="39">
        <f t="shared" si="5"/>
        <v>0</v>
      </c>
      <c r="M40" s="39">
        <f t="shared" si="5"/>
        <v>0</v>
      </c>
      <c r="N40" s="39">
        <f t="shared" si="5"/>
        <v>0</v>
      </c>
      <c r="O40" s="39">
        <f t="shared" si="5"/>
        <v>0</v>
      </c>
      <c r="P40" s="39">
        <f t="shared" si="5"/>
        <v>0</v>
      </c>
      <c r="Q40" s="39">
        <f t="shared" si="5"/>
        <v>0</v>
      </c>
      <c r="R40" s="39">
        <f t="shared" si="5"/>
        <v>0</v>
      </c>
      <c r="S40" s="39">
        <f t="shared" si="5"/>
        <v>0</v>
      </c>
      <c r="T40" s="39">
        <f t="shared" si="5"/>
        <v>0</v>
      </c>
      <c r="U40" s="39">
        <f t="shared" si="5"/>
        <v>0</v>
      </c>
      <c r="V40" s="39">
        <f t="shared" si="5"/>
        <v>0</v>
      </c>
      <c r="W40" s="39">
        <f t="shared" si="5"/>
        <v>0</v>
      </c>
      <c r="X40" s="39">
        <f t="shared" si="5"/>
        <v>0</v>
      </c>
      <c r="Y40" s="140">
        <f>+IF(W40&lt;&gt;0,+(X40/W40)*100,0)</f>
        <v>0</v>
      </c>
      <c r="Z40" s="40">
        <f>+Z34+Z39</f>
        <v>0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0</v>
      </c>
      <c r="D42" s="234">
        <f t="shared" si="6"/>
        <v>0</v>
      </c>
      <c r="E42" s="235">
        <f t="shared" si="6"/>
        <v>0</v>
      </c>
      <c r="F42" s="235">
        <f t="shared" si="6"/>
        <v>0</v>
      </c>
      <c r="G42" s="235">
        <f t="shared" si="6"/>
        <v>0</v>
      </c>
      <c r="H42" s="235">
        <f t="shared" si="6"/>
        <v>0</v>
      </c>
      <c r="I42" s="235">
        <f t="shared" si="6"/>
        <v>0</v>
      </c>
      <c r="J42" s="235">
        <f t="shared" si="6"/>
        <v>0</v>
      </c>
      <c r="K42" s="235">
        <f t="shared" si="6"/>
        <v>0</v>
      </c>
      <c r="L42" s="235">
        <f t="shared" si="6"/>
        <v>0</v>
      </c>
      <c r="M42" s="235">
        <f t="shared" si="6"/>
        <v>0</v>
      </c>
      <c r="N42" s="235">
        <f t="shared" si="6"/>
        <v>0</v>
      </c>
      <c r="O42" s="235">
        <f t="shared" si="6"/>
        <v>0</v>
      </c>
      <c r="P42" s="235">
        <f t="shared" si="6"/>
        <v>0</v>
      </c>
      <c r="Q42" s="235">
        <f t="shared" si="6"/>
        <v>0</v>
      </c>
      <c r="R42" s="235">
        <f t="shared" si="6"/>
        <v>0</v>
      </c>
      <c r="S42" s="235">
        <f t="shared" si="6"/>
        <v>0</v>
      </c>
      <c r="T42" s="235">
        <f t="shared" si="6"/>
        <v>0</v>
      </c>
      <c r="U42" s="235">
        <f t="shared" si="6"/>
        <v>0</v>
      </c>
      <c r="V42" s="235">
        <f t="shared" si="6"/>
        <v>0</v>
      </c>
      <c r="W42" s="235">
        <f t="shared" si="6"/>
        <v>0</v>
      </c>
      <c r="X42" s="235">
        <f t="shared" si="6"/>
        <v>0</v>
      </c>
      <c r="Y42" s="236">
        <f>+IF(W42&lt;&gt;0,+(X42/W42)*100,0)</f>
        <v>0</v>
      </c>
      <c r="Z42" s="237">
        <f>+Z25-Z40</f>
        <v>0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/>
      <c r="D45" s="25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105"/>
      <c r="Z45" s="28"/>
    </row>
    <row r="46" spans="1:26" ht="13.5">
      <c r="A46" s="225" t="s">
        <v>173</v>
      </c>
      <c r="B46" s="158" t="s">
        <v>93</v>
      </c>
      <c r="C46" s="121"/>
      <c r="D46" s="2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105"/>
      <c r="Z46" s="28"/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0</v>
      </c>
      <c r="D48" s="240">
        <f t="shared" si="7"/>
        <v>0</v>
      </c>
      <c r="E48" s="195">
        <f t="shared" si="7"/>
        <v>0</v>
      </c>
      <c r="F48" s="195">
        <f t="shared" si="7"/>
        <v>0</v>
      </c>
      <c r="G48" s="195">
        <f t="shared" si="7"/>
        <v>0</v>
      </c>
      <c r="H48" s="195">
        <f t="shared" si="7"/>
        <v>0</v>
      </c>
      <c r="I48" s="195">
        <f t="shared" si="7"/>
        <v>0</v>
      </c>
      <c r="J48" s="195">
        <f t="shared" si="7"/>
        <v>0</v>
      </c>
      <c r="K48" s="195">
        <f t="shared" si="7"/>
        <v>0</v>
      </c>
      <c r="L48" s="195">
        <f t="shared" si="7"/>
        <v>0</v>
      </c>
      <c r="M48" s="195">
        <f t="shared" si="7"/>
        <v>0</v>
      </c>
      <c r="N48" s="195">
        <f t="shared" si="7"/>
        <v>0</v>
      </c>
      <c r="O48" s="195">
        <f t="shared" si="7"/>
        <v>0</v>
      </c>
      <c r="P48" s="195">
        <f t="shared" si="7"/>
        <v>0</v>
      </c>
      <c r="Q48" s="195">
        <f t="shared" si="7"/>
        <v>0</v>
      </c>
      <c r="R48" s="195">
        <f t="shared" si="7"/>
        <v>0</v>
      </c>
      <c r="S48" s="195">
        <f t="shared" si="7"/>
        <v>0</v>
      </c>
      <c r="T48" s="195">
        <f t="shared" si="7"/>
        <v>0</v>
      </c>
      <c r="U48" s="195">
        <f t="shared" si="7"/>
        <v>0</v>
      </c>
      <c r="V48" s="195">
        <f t="shared" si="7"/>
        <v>0</v>
      </c>
      <c r="W48" s="195">
        <f t="shared" si="7"/>
        <v>0</v>
      </c>
      <c r="X48" s="195">
        <f t="shared" si="7"/>
        <v>0</v>
      </c>
      <c r="Y48" s="241">
        <f>+IF(W48&lt;&gt;0,+(X48/W48)*100,0)</f>
        <v>0</v>
      </c>
      <c r="Z48" s="208">
        <f>SUM(Z45:Z47)</f>
        <v>0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129401260</v>
      </c>
      <c r="D6" s="25">
        <v>23255831</v>
      </c>
      <c r="E6" s="26">
        <v>23255831</v>
      </c>
      <c r="F6" s="26">
        <v>18287874</v>
      </c>
      <c r="G6" s="26">
        <v>121623832</v>
      </c>
      <c r="H6" s="26">
        <v>141853188</v>
      </c>
      <c r="I6" s="26">
        <v>281764894</v>
      </c>
      <c r="J6" s="26">
        <v>7677312</v>
      </c>
      <c r="K6" s="26">
        <v>107931329</v>
      </c>
      <c r="L6" s="26">
        <v>96017582</v>
      </c>
      <c r="M6" s="26">
        <v>211626223</v>
      </c>
      <c r="N6" s="26">
        <v>34934127</v>
      </c>
      <c r="O6" s="26">
        <v>35558052</v>
      </c>
      <c r="P6" s="26">
        <v>197011797</v>
      </c>
      <c r="Q6" s="26">
        <v>267503976</v>
      </c>
      <c r="R6" s="26">
        <v>136351379</v>
      </c>
      <c r="S6" s="26">
        <v>163403045</v>
      </c>
      <c r="T6" s="26">
        <v>96913381</v>
      </c>
      <c r="U6" s="26">
        <v>396667805</v>
      </c>
      <c r="V6" s="26">
        <v>1157562898</v>
      </c>
      <c r="W6" s="26">
        <v>23255831</v>
      </c>
      <c r="X6" s="26">
        <v>1134307067</v>
      </c>
      <c r="Y6" s="106">
        <v>4877.52</v>
      </c>
      <c r="Z6" s="28">
        <v>23255831</v>
      </c>
    </row>
    <row r="7" spans="1:26" ht="13.5">
      <c r="A7" s="225" t="s">
        <v>180</v>
      </c>
      <c r="B7" s="158" t="s">
        <v>71</v>
      </c>
      <c r="C7" s="121">
        <v>25103499</v>
      </c>
      <c r="D7" s="25">
        <v>27787311</v>
      </c>
      <c r="E7" s="26">
        <v>27787311</v>
      </c>
      <c r="F7" s="26"/>
      <c r="G7" s="26"/>
      <c r="H7" s="26"/>
      <c r="I7" s="26"/>
      <c r="J7" s="26"/>
      <c r="K7" s="26"/>
      <c r="L7" s="26"/>
      <c r="M7" s="26"/>
      <c r="N7" s="26">
        <v>1946</v>
      </c>
      <c r="O7" s="26">
        <v>1238</v>
      </c>
      <c r="P7" s="26">
        <v>6710088</v>
      </c>
      <c r="Q7" s="26">
        <v>6713272</v>
      </c>
      <c r="R7" s="26">
        <v>87254</v>
      </c>
      <c r="S7" s="26"/>
      <c r="T7" s="26">
        <v>2479</v>
      </c>
      <c r="U7" s="26">
        <v>89733</v>
      </c>
      <c r="V7" s="26">
        <v>6803005</v>
      </c>
      <c r="W7" s="26">
        <v>27787311</v>
      </c>
      <c r="X7" s="26">
        <v>-20984306</v>
      </c>
      <c r="Y7" s="106">
        <v>-75.52</v>
      </c>
      <c r="Z7" s="28">
        <v>27787311</v>
      </c>
    </row>
    <row r="8" spans="1:26" ht="13.5">
      <c r="A8" s="225" t="s">
        <v>181</v>
      </c>
      <c r="B8" s="158" t="s">
        <v>71</v>
      </c>
      <c r="C8" s="121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225" t="s">
        <v>182</v>
      </c>
      <c r="B9" s="158"/>
      <c r="C9" s="121"/>
      <c r="D9" s="25">
        <v>3038299</v>
      </c>
      <c r="E9" s="26">
        <v>3038299</v>
      </c>
      <c r="F9" s="26"/>
      <c r="G9" s="26"/>
      <c r="H9" s="26"/>
      <c r="I9" s="26"/>
      <c r="J9" s="26"/>
      <c r="K9" s="26"/>
      <c r="L9" s="26"/>
      <c r="M9" s="26"/>
      <c r="N9" s="26">
        <v>203176</v>
      </c>
      <c r="O9" s="26">
        <v>108965</v>
      </c>
      <c r="P9" s="26">
        <v>4415129</v>
      </c>
      <c r="Q9" s="26">
        <v>4727270</v>
      </c>
      <c r="R9" s="26">
        <v>3324016</v>
      </c>
      <c r="S9" s="26">
        <v>3803468</v>
      </c>
      <c r="T9" s="26">
        <v>2864379</v>
      </c>
      <c r="U9" s="26">
        <v>9991863</v>
      </c>
      <c r="V9" s="26">
        <v>14719133</v>
      </c>
      <c r="W9" s="26">
        <v>3038299</v>
      </c>
      <c r="X9" s="26">
        <v>11680834</v>
      </c>
      <c r="Y9" s="106">
        <v>384.45</v>
      </c>
      <c r="Z9" s="28">
        <v>3038299</v>
      </c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129262943</v>
      </c>
      <c r="D12" s="25">
        <v>-40120345</v>
      </c>
      <c r="E12" s="26">
        <v>-40120345</v>
      </c>
      <c r="F12" s="26">
        <v>-30932862</v>
      </c>
      <c r="G12" s="26">
        <v>-30796186</v>
      </c>
      <c r="H12" s="26">
        <v>-169658725</v>
      </c>
      <c r="I12" s="26">
        <v>-231387773</v>
      </c>
      <c r="J12" s="26">
        <v>-135244000</v>
      </c>
      <c r="K12" s="26">
        <v>-142187427</v>
      </c>
      <c r="L12" s="26">
        <v>-98649689</v>
      </c>
      <c r="M12" s="26">
        <v>-376081116</v>
      </c>
      <c r="N12" s="26">
        <v>-38621162</v>
      </c>
      <c r="O12" s="26">
        <v>-44633034</v>
      </c>
      <c r="P12" s="26">
        <v>-163802309</v>
      </c>
      <c r="Q12" s="26">
        <v>-247056505</v>
      </c>
      <c r="R12" s="26">
        <v>-60586501</v>
      </c>
      <c r="S12" s="26">
        <v>-178893579</v>
      </c>
      <c r="T12" s="26">
        <v>-157951097</v>
      </c>
      <c r="U12" s="26">
        <v>-397431177</v>
      </c>
      <c r="V12" s="26">
        <v>-1251956571</v>
      </c>
      <c r="W12" s="26">
        <v>-40120345</v>
      </c>
      <c r="X12" s="26">
        <v>-1211836226</v>
      </c>
      <c r="Y12" s="106">
        <v>3020.5</v>
      </c>
      <c r="Z12" s="28">
        <v>-40120345</v>
      </c>
    </row>
    <row r="13" spans="1:26" ht="13.5">
      <c r="A13" s="225" t="s">
        <v>39</v>
      </c>
      <c r="B13" s="158"/>
      <c r="C13" s="121">
        <v>-217475723</v>
      </c>
      <c r="D13" s="25"/>
      <c r="E13" s="26"/>
      <c r="F13" s="26"/>
      <c r="G13" s="26"/>
      <c r="H13" s="26">
        <v>-5793</v>
      </c>
      <c r="I13" s="26">
        <v>-5793</v>
      </c>
      <c r="J13" s="26"/>
      <c r="K13" s="26"/>
      <c r="L13" s="26">
        <v>-3927648</v>
      </c>
      <c r="M13" s="26">
        <v>-3927648</v>
      </c>
      <c r="N13" s="26">
        <v>-20167</v>
      </c>
      <c r="O13" s="26">
        <v>-1567</v>
      </c>
      <c r="P13" s="26">
        <v>-6185</v>
      </c>
      <c r="Q13" s="26">
        <v>-27919</v>
      </c>
      <c r="R13" s="26">
        <v>-830</v>
      </c>
      <c r="S13" s="26">
        <v>-725</v>
      </c>
      <c r="T13" s="26">
        <v>-3630924</v>
      </c>
      <c r="U13" s="26">
        <v>-3632479</v>
      </c>
      <c r="V13" s="26">
        <v>-7593839</v>
      </c>
      <c r="W13" s="26"/>
      <c r="X13" s="26">
        <v>-7593839</v>
      </c>
      <c r="Y13" s="106"/>
      <c r="Z13" s="28"/>
    </row>
    <row r="14" spans="1:26" ht="13.5">
      <c r="A14" s="225" t="s">
        <v>41</v>
      </c>
      <c r="B14" s="158" t="s">
        <v>71</v>
      </c>
      <c r="C14" s="121">
        <v>-21457180</v>
      </c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>
        <v>-361016</v>
      </c>
      <c r="O14" s="26">
        <v>-203646</v>
      </c>
      <c r="P14" s="26">
        <v>-19464</v>
      </c>
      <c r="Q14" s="26">
        <v>-584126</v>
      </c>
      <c r="R14" s="26">
        <v>-276267</v>
      </c>
      <c r="S14" s="26">
        <v>-17889</v>
      </c>
      <c r="T14" s="26">
        <v>-1166203</v>
      </c>
      <c r="U14" s="26">
        <v>-1460359</v>
      </c>
      <c r="V14" s="26">
        <v>-2044485</v>
      </c>
      <c r="W14" s="26"/>
      <c r="X14" s="26">
        <v>-2044485</v>
      </c>
      <c r="Y14" s="106"/>
      <c r="Z14" s="28"/>
    </row>
    <row r="15" spans="1:26" ht="13.5">
      <c r="A15" s="226" t="s">
        <v>186</v>
      </c>
      <c r="B15" s="227"/>
      <c r="C15" s="138">
        <f aca="true" t="shared" si="0" ref="C15:X15">SUM(C6:C14)</f>
        <v>44834799</v>
      </c>
      <c r="D15" s="38">
        <f t="shared" si="0"/>
        <v>13961096</v>
      </c>
      <c r="E15" s="39">
        <f t="shared" si="0"/>
        <v>13961096</v>
      </c>
      <c r="F15" s="39">
        <f t="shared" si="0"/>
        <v>-12644988</v>
      </c>
      <c r="G15" s="39">
        <f t="shared" si="0"/>
        <v>90827646</v>
      </c>
      <c r="H15" s="39">
        <f t="shared" si="0"/>
        <v>-27811330</v>
      </c>
      <c r="I15" s="39">
        <f t="shared" si="0"/>
        <v>50371328</v>
      </c>
      <c r="J15" s="39">
        <f t="shared" si="0"/>
        <v>-127566688</v>
      </c>
      <c r="K15" s="39">
        <f t="shared" si="0"/>
        <v>-34256098</v>
      </c>
      <c r="L15" s="39">
        <f t="shared" si="0"/>
        <v>-6559755</v>
      </c>
      <c r="M15" s="39">
        <f t="shared" si="0"/>
        <v>-168382541</v>
      </c>
      <c r="N15" s="39">
        <f t="shared" si="0"/>
        <v>-3863096</v>
      </c>
      <c r="O15" s="39">
        <f t="shared" si="0"/>
        <v>-9169992</v>
      </c>
      <c r="P15" s="39">
        <f t="shared" si="0"/>
        <v>44309056</v>
      </c>
      <c r="Q15" s="39">
        <f t="shared" si="0"/>
        <v>31275968</v>
      </c>
      <c r="R15" s="39">
        <f t="shared" si="0"/>
        <v>78899051</v>
      </c>
      <c r="S15" s="39">
        <f t="shared" si="0"/>
        <v>-11705680</v>
      </c>
      <c r="T15" s="39">
        <f t="shared" si="0"/>
        <v>-62967985</v>
      </c>
      <c r="U15" s="39">
        <f t="shared" si="0"/>
        <v>4225386</v>
      </c>
      <c r="V15" s="39">
        <f t="shared" si="0"/>
        <v>-82509859</v>
      </c>
      <c r="W15" s="39">
        <f t="shared" si="0"/>
        <v>13961096</v>
      </c>
      <c r="X15" s="39">
        <f t="shared" si="0"/>
        <v>-96470955</v>
      </c>
      <c r="Y15" s="140">
        <f>+IF(W15&lt;&gt;0,+(X15/W15)*100,0)</f>
        <v>-690.9984359394134</v>
      </c>
      <c r="Z15" s="40">
        <f>SUM(Z6:Z14)</f>
        <v>13961096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/>
      <c r="D19" s="25"/>
      <c r="E19" s="26"/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>
        <v>443355</v>
      </c>
      <c r="Q19" s="125">
        <v>443355</v>
      </c>
      <c r="R19" s="125">
        <v>55500</v>
      </c>
      <c r="S19" s="26">
        <v>260000</v>
      </c>
      <c r="T19" s="125">
        <v>8988</v>
      </c>
      <c r="U19" s="125">
        <v>324488</v>
      </c>
      <c r="V19" s="125">
        <v>767843</v>
      </c>
      <c r="W19" s="26"/>
      <c r="X19" s="125">
        <v>767843</v>
      </c>
      <c r="Y19" s="107"/>
      <c r="Z19" s="200"/>
    </row>
    <row r="20" spans="1:26" ht="13.5">
      <c r="A20" s="225" t="s">
        <v>189</v>
      </c>
      <c r="B20" s="158"/>
      <c r="C20" s="121"/>
      <c r="D20" s="242"/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>
        <v>-5000000</v>
      </c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06"/>
      <c r="Z22" s="28"/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>
        <v>-5396679</v>
      </c>
      <c r="D24" s="25"/>
      <c r="E24" s="26"/>
      <c r="F24" s="26"/>
      <c r="G24" s="26">
        <v>-14938</v>
      </c>
      <c r="H24" s="26"/>
      <c r="I24" s="26">
        <v>-14938</v>
      </c>
      <c r="J24" s="26"/>
      <c r="K24" s="26"/>
      <c r="L24" s="26">
        <v>-19681</v>
      </c>
      <c r="M24" s="26">
        <v>-19681</v>
      </c>
      <c r="N24" s="26">
        <v>-79718</v>
      </c>
      <c r="O24" s="26">
        <v>-323507</v>
      </c>
      <c r="P24" s="26"/>
      <c r="Q24" s="26">
        <v>-403225</v>
      </c>
      <c r="R24" s="26">
        <v>-1797735</v>
      </c>
      <c r="S24" s="26"/>
      <c r="T24" s="26">
        <v>-9615205</v>
      </c>
      <c r="U24" s="26">
        <v>-11412940</v>
      </c>
      <c r="V24" s="26">
        <v>-11850784</v>
      </c>
      <c r="W24" s="26"/>
      <c r="X24" s="26">
        <v>-11850784</v>
      </c>
      <c r="Y24" s="106"/>
      <c r="Z24" s="28"/>
    </row>
    <row r="25" spans="1:26" ht="13.5">
      <c r="A25" s="226" t="s">
        <v>193</v>
      </c>
      <c r="B25" s="227"/>
      <c r="C25" s="138">
        <f aca="true" t="shared" si="1" ref="C25:X25">SUM(C19:C24)</f>
        <v>-10396679</v>
      </c>
      <c r="D25" s="38">
        <f t="shared" si="1"/>
        <v>0</v>
      </c>
      <c r="E25" s="39">
        <f t="shared" si="1"/>
        <v>0</v>
      </c>
      <c r="F25" s="39">
        <f t="shared" si="1"/>
        <v>0</v>
      </c>
      <c r="G25" s="39">
        <f t="shared" si="1"/>
        <v>-14938</v>
      </c>
      <c r="H25" s="39">
        <f t="shared" si="1"/>
        <v>0</v>
      </c>
      <c r="I25" s="39">
        <f t="shared" si="1"/>
        <v>-14938</v>
      </c>
      <c r="J25" s="39">
        <f t="shared" si="1"/>
        <v>0</v>
      </c>
      <c r="K25" s="39">
        <f t="shared" si="1"/>
        <v>0</v>
      </c>
      <c r="L25" s="39">
        <f t="shared" si="1"/>
        <v>-19681</v>
      </c>
      <c r="M25" s="39">
        <f t="shared" si="1"/>
        <v>-19681</v>
      </c>
      <c r="N25" s="39">
        <f t="shared" si="1"/>
        <v>-79718</v>
      </c>
      <c r="O25" s="39">
        <f t="shared" si="1"/>
        <v>-323507</v>
      </c>
      <c r="P25" s="39">
        <f t="shared" si="1"/>
        <v>443355</v>
      </c>
      <c r="Q25" s="39">
        <f t="shared" si="1"/>
        <v>40130</v>
      </c>
      <c r="R25" s="39">
        <f t="shared" si="1"/>
        <v>-1742235</v>
      </c>
      <c r="S25" s="39">
        <f t="shared" si="1"/>
        <v>260000</v>
      </c>
      <c r="T25" s="39">
        <f t="shared" si="1"/>
        <v>-9606217</v>
      </c>
      <c r="U25" s="39">
        <f t="shared" si="1"/>
        <v>-11088452</v>
      </c>
      <c r="V25" s="39">
        <f t="shared" si="1"/>
        <v>-11082941</v>
      </c>
      <c r="W25" s="39">
        <f t="shared" si="1"/>
        <v>0</v>
      </c>
      <c r="X25" s="39">
        <f t="shared" si="1"/>
        <v>-11082941</v>
      </c>
      <c r="Y25" s="140">
        <f>+IF(W25&lt;&gt;0,+(X25/W25)*100,0)</f>
        <v>0</v>
      </c>
      <c r="Z25" s="40">
        <f>SUM(Z19:Z24)</f>
        <v>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196</v>
      </c>
      <c r="B30" s="158"/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>
        <v>20000000</v>
      </c>
      <c r="U30" s="26">
        <v>20000000</v>
      </c>
      <c r="V30" s="26">
        <v>20000000</v>
      </c>
      <c r="W30" s="26"/>
      <c r="X30" s="26">
        <v>20000000</v>
      </c>
      <c r="Y30" s="106"/>
      <c r="Z30" s="28"/>
    </row>
    <row r="31" spans="1:26" ht="13.5">
      <c r="A31" s="225" t="s">
        <v>197</v>
      </c>
      <c r="B31" s="158"/>
      <c r="C31" s="121">
        <v>1354363</v>
      </c>
      <c r="D31" s="25"/>
      <c r="E31" s="26"/>
      <c r="F31" s="26"/>
      <c r="G31" s="125"/>
      <c r="H31" s="125"/>
      <c r="I31" s="125"/>
      <c r="J31" s="26"/>
      <c r="K31" s="26"/>
      <c r="L31" s="26"/>
      <c r="M31" s="26"/>
      <c r="N31" s="125">
        <v>108387</v>
      </c>
      <c r="O31" s="125">
        <v>196302</v>
      </c>
      <c r="P31" s="125">
        <v>202701</v>
      </c>
      <c r="Q31" s="26">
        <v>507390</v>
      </c>
      <c r="R31" s="26">
        <v>146060</v>
      </c>
      <c r="S31" s="26">
        <v>196408</v>
      </c>
      <c r="T31" s="26">
        <v>141815</v>
      </c>
      <c r="U31" s="125">
        <v>484283</v>
      </c>
      <c r="V31" s="125">
        <v>991673</v>
      </c>
      <c r="W31" s="125"/>
      <c r="X31" s="26">
        <v>991673</v>
      </c>
      <c r="Y31" s="106"/>
      <c r="Z31" s="28"/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>
        <v>-16451305</v>
      </c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>
        <v>-9732</v>
      </c>
      <c r="Q33" s="26">
        <v>-9732</v>
      </c>
      <c r="R33" s="26"/>
      <c r="S33" s="26"/>
      <c r="T33" s="26">
        <v>-5372409</v>
      </c>
      <c r="U33" s="26">
        <v>-5372409</v>
      </c>
      <c r="V33" s="26">
        <v>-5382141</v>
      </c>
      <c r="W33" s="26"/>
      <c r="X33" s="26">
        <v>-5382141</v>
      </c>
      <c r="Y33" s="106"/>
      <c r="Z33" s="28"/>
    </row>
    <row r="34" spans="1:26" ht="13.5">
      <c r="A34" s="226" t="s">
        <v>199</v>
      </c>
      <c r="B34" s="227"/>
      <c r="C34" s="138">
        <f aca="true" t="shared" si="2" ref="C34:X34">SUM(C29:C33)</f>
        <v>-15096942</v>
      </c>
      <c r="D34" s="38">
        <f t="shared" si="2"/>
        <v>0</v>
      </c>
      <c r="E34" s="39">
        <f t="shared" si="2"/>
        <v>0</v>
      </c>
      <c r="F34" s="39">
        <f t="shared" si="2"/>
        <v>0</v>
      </c>
      <c r="G34" s="39">
        <f t="shared" si="2"/>
        <v>0</v>
      </c>
      <c r="H34" s="39">
        <f t="shared" si="2"/>
        <v>0</v>
      </c>
      <c r="I34" s="39">
        <f t="shared" si="2"/>
        <v>0</v>
      </c>
      <c r="J34" s="39">
        <f t="shared" si="2"/>
        <v>0</v>
      </c>
      <c r="K34" s="39">
        <f t="shared" si="2"/>
        <v>0</v>
      </c>
      <c r="L34" s="39">
        <f t="shared" si="2"/>
        <v>0</v>
      </c>
      <c r="M34" s="39">
        <f t="shared" si="2"/>
        <v>0</v>
      </c>
      <c r="N34" s="39">
        <f t="shared" si="2"/>
        <v>108387</v>
      </c>
      <c r="O34" s="39">
        <f t="shared" si="2"/>
        <v>196302</v>
      </c>
      <c r="P34" s="39">
        <f t="shared" si="2"/>
        <v>192969</v>
      </c>
      <c r="Q34" s="39">
        <f t="shared" si="2"/>
        <v>497658</v>
      </c>
      <c r="R34" s="39">
        <f t="shared" si="2"/>
        <v>146060</v>
      </c>
      <c r="S34" s="39">
        <f t="shared" si="2"/>
        <v>196408</v>
      </c>
      <c r="T34" s="39">
        <f t="shared" si="2"/>
        <v>14769406</v>
      </c>
      <c r="U34" s="39">
        <f t="shared" si="2"/>
        <v>15111874</v>
      </c>
      <c r="V34" s="39">
        <f t="shared" si="2"/>
        <v>15609532</v>
      </c>
      <c r="W34" s="39">
        <f t="shared" si="2"/>
        <v>0</v>
      </c>
      <c r="X34" s="39">
        <f t="shared" si="2"/>
        <v>15609532</v>
      </c>
      <c r="Y34" s="140">
        <f>+IF(W34&lt;&gt;0,+(X34/W34)*100,0)</f>
        <v>0</v>
      </c>
      <c r="Z34" s="40">
        <f>SUM(Z29:Z33)</f>
        <v>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19341178</v>
      </c>
      <c r="D36" s="65">
        <f t="shared" si="3"/>
        <v>13961096</v>
      </c>
      <c r="E36" s="66">
        <f t="shared" si="3"/>
        <v>13961096</v>
      </c>
      <c r="F36" s="66">
        <f t="shared" si="3"/>
        <v>-12644988</v>
      </c>
      <c r="G36" s="66">
        <f t="shared" si="3"/>
        <v>90812708</v>
      </c>
      <c r="H36" s="66">
        <f t="shared" si="3"/>
        <v>-27811330</v>
      </c>
      <c r="I36" s="66">
        <f t="shared" si="3"/>
        <v>50356390</v>
      </c>
      <c r="J36" s="66">
        <f t="shared" si="3"/>
        <v>-127566688</v>
      </c>
      <c r="K36" s="66">
        <f t="shared" si="3"/>
        <v>-34256098</v>
      </c>
      <c r="L36" s="66">
        <f t="shared" si="3"/>
        <v>-6579436</v>
      </c>
      <c r="M36" s="66">
        <f t="shared" si="3"/>
        <v>-168402222</v>
      </c>
      <c r="N36" s="66">
        <f t="shared" si="3"/>
        <v>-3834427</v>
      </c>
      <c r="O36" s="66">
        <f t="shared" si="3"/>
        <v>-9297197</v>
      </c>
      <c r="P36" s="66">
        <f t="shared" si="3"/>
        <v>44945380</v>
      </c>
      <c r="Q36" s="66">
        <f t="shared" si="3"/>
        <v>31813756</v>
      </c>
      <c r="R36" s="66">
        <f t="shared" si="3"/>
        <v>77302876</v>
      </c>
      <c r="S36" s="66">
        <f t="shared" si="3"/>
        <v>-11249272</v>
      </c>
      <c r="T36" s="66">
        <f t="shared" si="3"/>
        <v>-57804796</v>
      </c>
      <c r="U36" s="66">
        <f t="shared" si="3"/>
        <v>8248808</v>
      </c>
      <c r="V36" s="66">
        <f t="shared" si="3"/>
        <v>-77983268</v>
      </c>
      <c r="W36" s="66">
        <f t="shared" si="3"/>
        <v>13961096</v>
      </c>
      <c r="X36" s="66">
        <f t="shared" si="3"/>
        <v>-91944364</v>
      </c>
      <c r="Y36" s="103">
        <f>+IF(W36&lt;&gt;0,+(X36/W36)*100,0)</f>
        <v>-658.5755444987986</v>
      </c>
      <c r="Z36" s="68">
        <f>+Z15+Z25+Z34</f>
        <v>13961096</v>
      </c>
    </row>
    <row r="37" spans="1:26" ht="13.5">
      <c r="A37" s="225" t="s">
        <v>201</v>
      </c>
      <c r="B37" s="158" t="s">
        <v>95</v>
      </c>
      <c r="C37" s="119"/>
      <c r="D37" s="65"/>
      <c r="E37" s="66"/>
      <c r="F37" s="66"/>
      <c r="G37" s="66">
        <v>-12644988</v>
      </c>
      <c r="H37" s="66">
        <v>78167720</v>
      </c>
      <c r="I37" s="66"/>
      <c r="J37" s="66">
        <v>50356390</v>
      </c>
      <c r="K37" s="66">
        <v>-77210298</v>
      </c>
      <c r="L37" s="66">
        <v>-111466396</v>
      </c>
      <c r="M37" s="66">
        <v>50356390</v>
      </c>
      <c r="N37" s="66">
        <v>-118045832</v>
      </c>
      <c r="O37" s="66">
        <v>-121880259</v>
      </c>
      <c r="P37" s="66">
        <v>-131177456</v>
      </c>
      <c r="Q37" s="66">
        <v>-118045832</v>
      </c>
      <c r="R37" s="66">
        <v>-86232076</v>
      </c>
      <c r="S37" s="66">
        <v>-8929200</v>
      </c>
      <c r="T37" s="66">
        <v>-20178472</v>
      </c>
      <c r="U37" s="66">
        <v>-86232076</v>
      </c>
      <c r="V37" s="66"/>
      <c r="W37" s="66"/>
      <c r="X37" s="66"/>
      <c r="Y37" s="103"/>
      <c r="Z37" s="68"/>
    </row>
    <row r="38" spans="1:26" ht="13.5">
      <c r="A38" s="243" t="s">
        <v>202</v>
      </c>
      <c r="B38" s="232" t="s">
        <v>95</v>
      </c>
      <c r="C38" s="233">
        <v>19341178</v>
      </c>
      <c r="D38" s="234">
        <v>13961096</v>
      </c>
      <c r="E38" s="235">
        <v>13961096</v>
      </c>
      <c r="F38" s="235">
        <v>-12644988</v>
      </c>
      <c r="G38" s="235">
        <v>78167720</v>
      </c>
      <c r="H38" s="235">
        <v>50356390</v>
      </c>
      <c r="I38" s="235">
        <v>50356390</v>
      </c>
      <c r="J38" s="235">
        <v>-77210298</v>
      </c>
      <c r="K38" s="235">
        <v>-111466396</v>
      </c>
      <c r="L38" s="235">
        <v>-118045832</v>
      </c>
      <c r="M38" s="235">
        <v>-118045832</v>
      </c>
      <c r="N38" s="235">
        <v>-121880259</v>
      </c>
      <c r="O38" s="235">
        <v>-131177456</v>
      </c>
      <c r="P38" s="235">
        <v>-86232076</v>
      </c>
      <c r="Q38" s="235">
        <v>-86232076</v>
      </c>
      <c r="R38" s="235">
        <v>-8929200</v>
      </c>
      <c r="S38" s="235">
        <v>-20178472</v>
      </c>
      <c r="T38" s="235">
        <v>-77983268</v>
      </c>
      <c r="U38" s="235">
        <v>-77983268</v>
      </c>
      <c r="V38" s="235">
        <v>-77983268</v>
      </c>
      <c r="W38" s="235">
        <v>13961096</v>
      </c>
      <c r="X38" s="235">
        <v>-91944364</v>
      </c>
      <c r="Y38" s="236">
        <v>-658.58</v>
      </c>
      <c r="Z38" s="237">
        <v>13961096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2011-08-12T16:25:29Z</dcterms:created>
  <dcterms:modified xsi:type="dcterms:W3CDTF">2011-08-12T16:25:29Z</dcterms:modified>
  <cp:category/>
  <cp:version/>
  <cp:contentType/>
  <cp:contentStatus/>
</cp:coreProperties>
</file>