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<sst xmlns="http://schemas.openxmlformats.org/spreadsheetml/2006/main" count="497" uniqueCount="248">
  <si>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Western Cape: Swartland(WC015)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</si>
  <si>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</si>
  <si>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</si>
  <si>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</si>
  <si>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</si>
  <si>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</si>
  <si>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</si>
  <si>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</si>
  <si>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</si>
  <si>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</si>
  <si>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</si>
  <si>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</si>
  <si>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</si>
  <si>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</si>
  <si>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</si>
  <si>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</si>
  <si>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</si>
  <si>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</si>
  <si>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</si>
  <si>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</si>
  <si>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</si>
  <si>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</si>
  <si>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</si>
  <si>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</si>
  <si>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</si>
  <si>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</si>
  <si>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</si>
  <si>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</si>
  <si>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</si>
  <si>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</si>
  <si>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</si>
  <si>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</si>
  <si>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</si>
  <si>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</si>
  <si>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</si>
  <si>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</si>
  <si>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</si>
  <si>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</si>
  <si>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</si>
  <si>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</si>
  <si>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</si>
  <si>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</si>
  <si>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</si>
  <si>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</si>
  <si>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</si>
  <si>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</si>
  <si>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</si>
  <si>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</si>
  <si>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</si>
  <si>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</si>
  <si>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</si>
  <si>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</si>
  <si>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</si>
  <si>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</si>
  <si>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</si>
  <si>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</si>
  <si>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</si>
  <si>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</si>
  <si>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</si>
  <si>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</si>
  <si>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</si>
  <si>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</si>
  <si>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</si>
  <si>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</si>
  <si>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</si>
  <si>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</si>
  <si>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</si>
  <si>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</si>
  <si>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</si>
  <si>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Swartland(WC015)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</si>
  <si>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</si>
  <si>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</si>
  <si>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</si>
  <si>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</si>
  <si>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</si>
  <si>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</si>
  <si>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</si>
  <si>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</si>
  <si>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</si>
  <si>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</si>
  <si>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</si>
  <si>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</si>
  <si>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</si>
  <si>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</si>
  <si>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</si>
  <si>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</si>
  <si>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</si>
  <si>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</si>
  <si>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</si>
  <si>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</si>
  <si>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</si>
  <si>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</si>
  <si>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</si>
  <si>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</si>
  <si>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</si>
  <si>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</si>
  <si>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</si>
  <si>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</si>
  <si>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</si>
  <si>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Swartland(WC015)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</si>
  <si>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</si>
  <si>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</si>
  <si>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</si>
  <si>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</si>
  <si>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</si>
  <si>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</si>
  <si>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</si>
  <si>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</si>
  <si>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</si>
  <si>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</si>
  <si>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</si>
  <si>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</si>
  <si>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</si>
  <si>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</si>
  <si>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</si>
  <si>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</si>
  <si>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</si>
  <si>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</si>
  <si>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</si>
  <si>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</si>
  <si>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</si>
  <si>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</si>
  <si>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</si>
  <si>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</si>
  <si>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</si>
  <si>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</si>
  <si>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</si>
  <si>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</si>
  <si>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</si>
  <si>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</si>
  <si>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</si>
  <si>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</si>
  <si>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Swartland(WC015)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</si>
  <si>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</si>
  <si>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</si>
  <si>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</si>
  <si>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</si>
  <si>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</si>
  <si>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</si>
  <si>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</si>
  <si>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</si>
  <si>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</si>
  <si>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Swartland(WC015)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</si>
  <si>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</si>
  <si>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</si>
  <si>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</si>
  <si>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</si>
  <si>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</si>
  <si>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</si>
  <si>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</si>
  <si>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</si>
  <si>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</si>
  <si>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</si>
  <si>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</si>
  <si>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</si>
  <si>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</si>
  <si>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</si>
  <si>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</si>
  <si>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</si>
  <si>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</si>
  <si>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</si>
  <si>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</si>
  <si>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</si>
  <si>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</si>
  <si>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</si>
  <si>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</si>
  <si>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</si>
  <si>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</si>
  <si>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</si>
  <si>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</si>
  <si>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</si>
  <si>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</si>
  <si>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</si>
  <si>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</si>
  <si>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</si>
  <si>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</si>
  <si>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Swartland(WC015)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</si>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</sst>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52674367</v>
      </c>
      <c r="C5" s="25">
        <v>57591219</v>
      </c>
      <c r="D5" s="26">
        <v>57591219</v>
      </c>
      <c r="E5" s="26">
        <v>4776195</v>
      </c>
      <c r="F5" s="26">
        <v>6963428</v>
      </c>
      <c r="G5" s="26">
        <v>4931313</v>
      </c>
      <c r="H5" s="26">
        <v>16670936</v>
      </c>
      <c r="I5" s="26">
        <v>4839082</v>
      </c>
      <c r="J5" s="26">
        <v>4744317</v>
      </c>
      <c r="K5" s="26">
        <v>4646332</v>
      </c>
      <c r="L5" s="26">
        <v>14229731</v>
      </c>
      <c r="M5" s="26">
        <v>4777569</v>
      </c>
      <c r="N5" s="26">
        <v>4512281</v>
      </c>
      <c r="O5" s="26">
        <v>4566016</v>
      </c>
      <c r="P5" s="26">
        <v>13855866</v>
      </c>
      <c r="Q5" s="26">
        <v>4429263</v>
      </c>
      <c r="R5" s="26">
        <v>4361406</v>
      </c>
      <c r="S5" s="26">
        <v>4175729</v>
      </c>
      <c r="T5" s="26">
        <v>12966398</v>
      </c>
      <c r="U5" s="26">
        <v>57722931</v>
      </c>
      <c r="V5" s="26">
        <v>57591219</v>
      </c>
      <c r="W5" s="26">
        <v>131712</v>
      </c>
      <c r="X5" s="27">
        <v>0.23</v>
      </c>
      <c r="Y5" s="28">
        <v>57591219</v>
      </c>
    </row>
    <row r="6" spans="1:25" ht="13.5">
      <c r="A6" s="24" t="s">
        <v>31</v>
      </c>
      <c r="B6" s="2">
        <v>160626420</v>
      </c>
      <c r="C6" s="25">
        <v>197208450</v>
      </c>
      <c r="D6" s="26">
        <v>197088450</v>
      </c>
      <c r="E6" s="26">
        <v>14818529</v>
      </c>
      <c r="F6" s="26">
        <v>16763833</v>
      </c>
      <c r="G6" s="26">
        <v>15434299</v>
      </c>
      <c r="H6" s="26">
        <v>47016661</v>
      </c>
      <c r="I6" s="26">
        <v>15553785</v>
      </c>
      <c r="J6" s="26">
        <v>15251177</v>
      </c>
      <c r="K6" s="26">
        <v>17539442</v>
      </c>
      <c r="L6" s="26">
        <v>48344404</v>
      </c>
      <c r="M6" s="26">
        <v>16139555</v>
      </c>
      <c r="N6" s="26">
        <v>16943044</v>
      </c>
      <c r="O6" s="26">
        <v>17143583</v>
      </c>
      <c r="P6" s="26">
        <v>50226182</v>
      </c>
      <c r="Q6" s="26">
        <v>16352888</v>
      </c>
      <c r="R6" s="26">
        <v>16083565</v>
      </c>
      <c r="S6" s="26">
        <v>18257730</v>
      </c>
      <c r="T6" s="26">
        <v>50694183</v>
      </c>
      <c r="U6" s="26">
        <v>196281430</v>
      </c>
      <c r="V6" s="26">
        <v>197088450</v>
      </c>
      <c r="W6" s="26">
        <v>-807020</v>
      </c>
      <c r="X6" s="27">
        <v>-0.41</v>
      </c>
      <c r="Y6" s="28">
        <v>197088450</v>
      </c>
    </row>
    <row r="7" spans="1:25" ht="13.5">
      <c r="A7" s="24" t="s">
        <v>32</v>
      </c>
      <c r="B7" s="2">
        <v>13376892</v>
      </c>
      <c r="C7" s="25">
        <v>7470000</v>
      </c>
      <c r="D7" s="26">
        <v>11884533</v>
      </c>
      <c r="E7" s="26">
        <v>2</v>
      </c>
      <c r="F7" s="26">
        <v>50716</v>
      </c>
      <c r="G7" s="26">
        <v>15029</v>
      </c>
      <c r="H7" s="26">
        <v>65747</v>
      </c>
      <c r="I7" s="26">
        <v>13501</v>
      </c>
      <c r="J7" s="26">
        <v>18466</v>
      </c>
      <c r="K7" s="26">
        <v>10621</v>
      </c>
      <c r="L7" s="26">
        <v>42588</v>
      </c>
      <c r="M7" s="26">
        <v>5719805</v>
      </c>
      <c r="N7" s="26">
        <v>1320550</v>
      </c>
      <c r="O7" s="26">
        <v>8195</v>
      </c>
      <c r="P7" s="26">
        <v>7048550</v>
      </c>
      <c r="Q7" s="26">
        <v>13648</v>
      </c>
      <c r="R7" s="26">
        <v>9011</v>
      </c>
      <c r="S7" s="26">
        <v>2305275</v>
      </c>
      <c r="T7" s="26">
        <v>2327934</v>
      </c>
      <c r="U7" s="26">
        <v>9484819</v>
      </c>
      <c r="V7" s="26">
        <v>11884533</v>
      </c>
      <c r="W7" s="26">
        <v>-2399714</v>
      </c>
      <c r="X7" s="27">
        <v>-20.19</v>
      </c>
      <c r="Y7" s="28">
        <v>11884533</v>
      </c>
    </row>
    <row r="8" spans="1:25" ht="13.5">
      <c r="A8" s="24" t="s">
        <v>33</v>
      </c>
      <c r="B8" s="2">
        <v>52352498</v>
      </c>
      <c r="C8" s="25">
        <v>23628000</v>
      </c>
      <c r="D8" s="26">
        <v>42161820</v>
      </c>
      <c r="E8" s="26">
        <v>8741222</v>
      </c>
      <c r="F8" s="26">
        <v>0</v>
      </c>
      <c r="G8" s="26">
        <v>0</v>
      </c>
      <c r="H8" s="26">
        <v>8741222</v>
      </c>
      <c r="I8" s="26">
        <v>0</v>
      </c>
      <c r="J8" s="26">
        <v>6992977</v>
      </c>
      <c r="K8" s="26">
        <v>0</v>
      </c>
      <c r="L8" s="26">
        <v>6992977</v>
      </c>
      <c r="M8" s="26">
        <v>200000</v>
      </c>
      <c r="N8" s="26">
        <v>0</v>
      </c>
      <c r="O8" s="26">
        <v>5245000</v>
      </c>
      <c r="P8" s="26">
        <v>5445000</v>
      </c>
      <c r="Q8" s="26">
        <v>0</v>
      </c>
      <c r="R8" s="26">
        <v>0</v>
      </c>
      <c r="S8" s="26">
        <v>6992977</v>
      </c>
      <c r="T8" s="26">
        <v>6992977</v>
      </c>
      <c r="U8" s="26">
        <v>28172176</v>
      </c>
      <c r="V8" s="26">
        <v>42161820</v>
      </c>
      <c r="W8" s="26">
        <v>-13989644</v>
      </c>
      <c r="X8" s="27">
        <v>-33.18</v>
      </c>
      <c r="Y8" s="28">
        <v>42161820</v>
      </c>
    </row>
    <row r="9" spans="1:25" ht="13.5">
      <c r="A9" s="24" t="s">
        <v>34</v>
      </c>
      <c r="B9" s="2">
        <v>29102002</v>
      </c>
      <c r="C9" s="25">
        <v>29224140</v>
      </c>
      <c r="D9" s="26">
        <v>19135021</v>
      </c>
      <c r="E9" s="26">
        <v>398476</v>
      </c>
      <c r="F9" s="26">
        <v>909017</v>
      </c>
      <c r="G9" s="26">
        <v>4129386</v>
      </c>
      <c r="H9" s="26">
        <v>5436879</v>
      </c>
      <c r="I9" s="26">
        <v>1024463</v>
      </c>
      <c r="J9" s="26">
        <v>872958</v>
      </c>
      <c r="K9" s="26">
        <v>29254</v>
      </c>
      <c r="L9" s="26">
        <v>1926675</v>
      </c>
      <c r="M9" s="26">
        <v>1375815</v>
      </c>
      <c r="N9" s="26">
        <v>2909979</v>
      </c>
      <c r="O9" s="26">
        <v>1660879</v>
      </c>
      <c r="P9" s="26">
        <v>5946673</v>
      </c>
      <c r="Q9" s="26">
        <v>580411</v>
      </c>
      <c r="R9" s="26">
        <v>1054928</v>
      </c>
      <c r="S9" s="26">
        <v>505599</v>
      </c>
      <c r="T9" s="26">
        <v>2140938</v>
      </c>
      <c r="U9" s="26">
        <v>15451165</v>
      </c>
      <c r="V9" s="26">
        <v>19135021</v>
      </c>
      <c r="W9" s="26">
        <v>-3683856</v>
      </c>
      <c r="X9" s="27">
        <v>-19.25</v>
      </c>
      <c r="Y9" s="28">
        <v>19135021</v>
      </c>
    </row>
    <row r="10" spans="1:25" ht="25.5">
      <c r="A10" s="29" t="s">
        <v>212</v>
      </c>
      <c r="B10" s="30">
        <f>SUM(B5:B9)</f>
        <v>308132179</v>
      </c>
      <c r="C10" s="31">
        <f aca="true" t="shared" si="0" ref="C10:Y10">SUM(C5:C9)</f>
        <v>315121809</v>
      </c>
      <c r="D10" s="32">
        <f t="shared" si="0"/>
        <v>327861043</v>
      </c>
      <c r="E10" s="32">
        <f t="shared" si="0"/>
        <v>28734424</v>
      </c>
      <c r="F10" s="32">
        <f t="shared" si="0"/>
        <v>24686994</v>
      </c>
      <c r="G10" s="32">
        <f t="shared" si="0"/>
        <v>24510027</v>
      </c>
      <c r="H10" s="32">
        <f t="shared" si="0"/>
        <v>77931445</v>
      </c>
      <c r="I10" s="32">
        <f t="shared" si="0"/>
        <v>21430831</v>
      </c>
      <c r="J10" s="32">
        <f t="shared" si="0"/>
        <v>27879895</v>
      </c>
      <c r="K10" s="32">
        <f t="shared" si="0"/>
        <v>22225649</v>
      </c>
      <c r="L10" s="32">
        <f t="shared" si="0"/>
        <v>71536375</v>
      </c>
      <c r="M10" s="32">
        <f t="shared" si="0"/>
        <v>28212744</v>
      </c>
      <c r="N10" s="32">
        <f t="shared" si="0"/>
        <v>25685854</v>
      </c>
      <c r="O10" s="32">
        <f t="shared" si="0"/>
        <v>28623673</v>
      </c>
      <c r="P10" s="32">
        <f t="shared" si="0"/>
        <v>82522271</v>
      </c>
      <c r="Q10" s="32">
        <f t="shared" si="0"/>
        <v>21376210</v>
      </c>
      <c r="R10" s="32">
        <f t="shared" si="0"/>
        <v>21508910</v>
      </c>
      <c r="S10" s="32">
        <f t="shared" si="0"/>
        <v>32237310</v>
      </c>
      <c r="T10" s="32">
        <f t="shared" si="0"/>
        <v>75122430</v>
      </c>
      <c r="U10" s="32">
        <f t="shared" si="0"/>
        <v>307112521</v>
      </c>
      <c r="V10" s="32">
        <f t="shared" si="0"/>
        <v>327861043</v>
      </c>
      <c r="W10" s="32">
        <f t="shared" si="0"/>
        <v>-20748522</v>
      </c>
      <c r="X10" s="33">
        <f>+IF(V10&lt;&gt;0,(W10/V10)*100,0)</f>
        <v>-6.3284499464000055</v>
      </c>
      <c r="Y10" s="34">
        <f t="shared" si="0"/>
        <v>327861043</v>
      </c>
    </row>
    <row r="11" spans="1:25" ht="13.5">
      <c r="A11" s="24" t="s">
        <v>36</v>
      </c>
      <c r="B11" s="2">
        <v>88219374</v>
      </c>
      <c r="C11" s="25">
        <v>96261980</v>
      </c>
      <c r="D11" s="26">
        <v>102772628</v>
      </c>
      <c r="E11" s="26">
        <v>7069422</v>
      </c>
      <c r="F11" s="26">
        <v>7069461</v>
      </c>
      <c r="G11" s="26">
        <v>7533870</v>
      </c>
      <c r="H11" s="26">
        <v>21672753</v>
      </c>
      <c r="I11" s="26">
        <v>7598876</v>
      </c>
      <c r="J11" s="26">
        <v>11629908</v>
      </c>
      <c r="K11" s="26">
        <v>7698596</v>
      </c>
      <c r="L11" s="26">
        <v>26927380</v>
      </c>
      <c r="M11" s="26">
        <v>7799752</v>
      </c>
      <c r="N11" s="26">
        <v>7746982</v>
      </c>
      <c r="O11" s="26">
        <v>7540886</v>
      </c>
      <c r="P11" s="26">
        <v>23087620</v>
      </c>
      <c r="Q11" s="26">
        <v>7523779</v>
      </c>
      <c r="R11" s="26">
        <v>7504672</v>
      </c>
      <c r="S11" s="26">
        <v>13575585</v>
      </c>
      <c r="T11" s="26">
        <v>28604036</v>
      </c>
      <c r="U11" s="26">
        <v>100291789</v>
      </c>
      <c r="V11" s="26">
        <v>102772628</v>
      </c>
      <c r="W11" s="26">
        <v>-2480839</v>
      </c>
      <c r="X11" s="27">
        <v>-2.41</v>
      </c>
      <c r="Y11" s="28">
        <v>102772628</v>
      </c>
    </row>
    <row r="12" spans="1:25" ht="13.5">
      <c r="A12" s="24" t="s">
        <v>37</v>
      </c>
      <c r="B12" s="2">
        <v>4898753</v>
      </c>
      <c r="C12" s="25">
        <v>5519000</v>
      </c>
      <c r="D12" s="26">
        <v>4865190</v>
      </c>
      <c r="E12" s="26">
        <v>354259</v>
      </c>
      <c r="F12" s="26">
        <v>354259</v>
      </c>
      <c r="G12" s="26">
        <v>354259</v>
      </c>
      <c r="H12" s="26">
        <v>1062777</v>
      </c>
      <c r="I12" s="26">
        <v>354259</v>
      </c>
      <c r="J12" s="26">
        <v>354259</v>
      </c>
      <c r="K12" s="26">
        <v>354259</v>
      </c>
      <c r="L12" s="26">
        <v>1062777</v>
      </c>
      <c r="M12" s="26">
        <v>354259</v>
      </c>
      <c r="N12" s="26">
        <v>505905</v>
      </c>
      <c r="O12" s="26">
        <v>373215</v>
      </c>
      <c r="P12" s="26">
        <v>1233379</v>
      </c>
      <c r="Q12" s="26">
        <v>345911</v>
      </c>
      <c r="R12" s="26">
        <v>314260</v>
      </c>
      <c r="S12" s="26">
        <v>472931</v>
      </c>
      <c r="T12" s="26">
        <v>1133102</v>
      </c>
      <c r="U12" s="26">
        <v>4492035</v>
      </c>
      <c r="V12" s="26">
        <v>4865190</v>
      </c>
      <c r="W12" s="26">
        <v>-373155</v>
      </c>
      <c r="X12" s="27">
        <v>-7.67</v>
      </c>
      <c r="Y12" s="28">
        <v>4865190</v>
      </c>
    </row>
    <row r="13" spans="1:25" ht="13.5">
      <c r="A13" s="24" t="s">
        <v>213</v>
      </c>
      <c r="B13" s="2">
        <v>70517546</v>
      </c>
      <c r="C13" s="25">
        <v>21109983</v>
      </c>
      <c r="D13" s="26">
        <v>73602871</v>
      </c>
      <c r="E13" s="26">
        <v>0</v>
      </c>
      <c r="F13" s="26">
        <v>0</v>
      </c>
      <c r="G13" s="26">
        <v>18033778</v>
      </c>
      <c r="H13" s="26">
        <v>18033778</v>
      </c>
      <c r="I13" s="26">
        <v>-10114043</v>
      </c>
      <c r="J13" s="26">
        <v>1979932</v>
      </c>
      <c r="K13" s="26">
        <v>1979932</v>
      </c>
      <c r="L13" s="26">
        <v>-6154179</v>
      </c>
      <c r="M13" s="26">
        <v>1979932</v>
      </c>
      <c r="N13" s="26">
        <v>1979932</v>
      </c>
      <c r="O13" s="26">
        <v>1979932</v>
      </c>
      <c r="P13" s="26">
        <v>5939796</v>
      </c>
      <c r="Q13" s="26">
        <v>1979932</v>
      </c>
      <c r="R13" s="26">
        <v>1979932</v>
      </c>
      <c r="S13" s="26">
        <v>-18713593</v>
      </c>
      <c r="T13" s="26">
        <v>-14753729</v>
      </c>
      <c r="U13" s="26">
        <v>3065666</v>
      </c>
      <c r="V13" s="26">
        <v>73602871</v>
      </c>
      <c r="W13" s="26">
        <v>-70537205</v>
      </c>
      <c r="X13" s="27">
        <v>-95.83</v>
      </c>
      <c r="Y13" s="28">
        <v>73602871</v>
      </c>
    </row>
    <row r="14" spans="1:25" ht="13.5">
      <c r="A14" s="24" t="s">
        <v>39</v>
      </c>
      <c r="B14" s="2">
        <v>7280824</v>
      </c>
      <c r="C14" s="25">
        <v>6986450</v>
      </c>
      <c r="D14" s="26">
        <v>5193248</v>
      </c>
      <c r="E14" s="26">
        <v>11260</v>
      </c>
      <c r="F14" s="26">
        <v>11158</v>
      </c>
      <c r="G14" s="26">
        <v>2376729</v>
      </c>
      <c r="H14" s="26">
        <v>2399147</v>
      </c>
      <c r="I14" s="26">
        <v>10422</v>
      </c>
      <c r="J14" s="26">
        <v>11130</v>
      </c>
      <c r="K14" s="26">
        <v>2255249</v>
      </c>
      <c r="L14" s="26">
        <v>2276801</v>
      </c>
      <c r="M14" s="26">
        <v>17216</v>
      </c>
      <c r="N14" s="26">
        <v>8274</v>
      </c>
      <c r="O14" s="26">
        <v>8283</v>
      </c>
      <c r="P14" s="26">
        <v>33773</v>
      </c>
      <c r="Q14" s="26">
        <v>1489</v>
      </c>
      <c r="R14" s="26">
        <v>14587</v>
      </c>
      <c r="S14" s="26">
        <v>1543876</v>
      </c>
      <c r="T14" s="26">
        <v>1559952</v>
      </c>
      <c r="U14" s="26">
        <v>6269673</v>
      </c>
      <c r="V14" s="26">
        <v>5193248</v>
      </c>
      <c r="W14" s="26">
        <v>1076425</v>
      </c>
      <c r="X14" s="27">
        <v>20.73</v>
      </c>
      <c r="Y14" s="28">
        <v>5193248</v>
      </c>
    </row>
    <row r="15" spans="1:25" ht="13.5">
      <c r="A15" s="24" t="s">
        <v>40</v>
      </c>
      <c r="B15" s="2">
        <v>77899809</v>
      </c>
      <c r="C15" s="25">
        <v>103626347</v>
      </c>
      <c r="D15" s="26">
        <v>103626347</v>
      </c>
      <c r="E15" s="26">
        <v>0</v>
      </c>
      <c r="F15" s="26">
        <v>11512036</v>
      </c>
      <c r="G15" s="26">
        <v>11531105</v>
      </c>
      <c r="H15" s="26">
        <v>23043141</v>
      </c>
      <c r="I15" s="26">
        <v>7545104</v>
      </c>
      <c r="J15" s="26">
        <v>6905041</v>
      </c>
      <c r="K15" s="26">
        <v>7267715</v>
      </c>
      <c r="L15" s="26">
        <v>21717860</v>
      </c>
      <c r="M15" s="26">
        <v>7378311</v>
      </c>
      <c r="N15" s="26">
        <v>7464110</v>
      </c>
      <c r="O15" s="26">
        <v>8794664</v>
      </c>
      <c r="P15" s="26">
        <v>23637085</v>
      </c>
      <c r="Q15" s="26">
        <v>6461770</v>
      </c>
      <c r="R15" s="26">
        <v>8190048</v>
      </c>
      <c r="S15" s="26">
        <v>17348846</v>
      </c>
      <c r="T15" s="26">
        <v>32000664</v>
      </c>
      <c r="U15" s="26">
        <v>100398750</v>
      </c>
      <c r="V15" s="26">
        <v>103626347</v>
      </c>
      <c r="W15" s="26">
        <v>-3227597</v>
      </c>
      <c r="X15" s="27">
        <v>-3.11</v>
      </c>
      <c r="Y15" s="28">
        <v>103626347</v>
      </c>
    </row>
    <row r="16" spans="1:25" ht="13.5">
      <c r="A16" s="35" t="s">
        <v>41</v>
      </c>
      <c r="B16" s="2">
        <v>1157187</v>
      </c>
      <c r="C16" s="25">
        <v>1371060</v>
      </c>
      <c r="D16" s="26">
        <v>1361060</v>
      </c>
      <c r="E16" s="26">
        <v>322067</v>
      </c>
      <c r="F16" s="26">
        <v>24169</v>
      </c>
      <c r="G16" s="26">
        <v>21453</v>
      </c>
      <c r="H16" s="26">
        <v>367689</v>
      </c>
      <c r="I16" s="26">
        <v>211671</v>
      </c>
      <c r="J16" s="26">
        <v>33144</v>
      </c>
      <c r="K16" s="26">
        <v>19757</v>
      </c>
      <c r="L16" s="26">
        <v>264572</v>
      </c>
      <c r="M16" s="26">
        <v>173762</v>
      </c>
      <c r="N16" s="26">
        <v>5978</v>
      </c>
      <c r="O16" s="26">
        <v>58879</v>
      </c>
      <c r="P16" s="26">
        <v>238619</v>
      </c>
      <c r="Q16" s="26">
        <v>160381</v>
      </c>
      <c r="R16" s="26">
        <v>12351</v>
      </c>
      <c r="S16" s="26">
        <v>40421</v>
      </c>
      <c r="T16" s="26">
        <v>213153</v>
      </c>
      <c r="U16" s="26">
        <v>1084033</v>
      </c>
      <c r="V16" s="26">
        <v>1361060</v>
      </c>
      <c r="W16" s="26">
        <v>-277027</v>
      </c>
      <c r="X16" s="27">
        <v>-20.35</v>
      </c>
      <c r="Y16" s="28">
        <v>1361060</v>
      </c>
    </row>
    <row r="17" spans="1:25" ht="13.5">
      <c r="A17" s="24" t="s">
        <v>42</v>
      </c>
      <c r="B17" s="2">
        <v>110284591</v>
      </c>
      <c r="C17" s="25">
        <v>87625080</v>
      </c>
      <c r="D17" s="26">
        <v>81646359</v>
      </c>
      <c r="E17" s="26">
        <v>1937752</v>
      </c>
      <c r="F17" s="26">
        <v>3812367</v>
      </c>
      <c r="G17" s="26">
        <v>3681108</v>
      </c>
      <c r="H17" s="26">
        <v>9431227</v>
      </c>
      <c r="I17" s="26">
        <v>4696038</v>
      </c>
      <c r="J17" s="26">
        <v>4644476</v>
      </c>
      <c r="K17" s="26">
        <v>4898626</v>
      </c>
      <c r="L17" s="26">
        <v>14239140</v>
      </c>
      <c r="M17" s="26">
        <v>3292705</v>
      </c>
      <c r="N17" s="26">
        <v>2702258</v>
      </c>
      <c r="O17" s="26">
        <v>4423255</v>
      </c>
      <c r="P17" s="26">
        <v>10418218</v>
      </c>
      <c r="Q17" s="26">
        <v>4144664</v>
      </c>
      <c r="R17" s="26">
        <v>4359376</v>
      </c>
      <c r="S17" s="26">
        <v>26632155</v>
      </c>
      <c r="T17" s="26">
        <v>35136195</v>
      </c>
      <c r="U17" s="26">
        <v>69224780</v>
      </c>
      <c r="V17" s="26">
        <v>81646359</v>
      </c>
      <c r="W17" s="26">
        <v>-12421579</v>
      </c>
      <c r="X17" s="27">
        <v>-15.21</v>
      </c>
      <c r="Y17" s="28">
        <v>81646359</v>
      </c>
    </row>
    <row r="18" spans="1:25" ht="13.5">
      <c r="A18" s="36" t="s">
        <v>43</v>
      </c>
      <c r="B18" s="37">
        <f>SUM(B11:B17)</f>
        <v>360258084</v>
      </c>
      <c r="C18" s="38">
        <f aca="true" t="shared" si="1" ref="C18:Y18">SUM(C11:C17)</f>
        <v>322499900</v>
      </c>
      <c r="D18" s="39">
        <f t="shared" si="1"/>
        <v>373067703</v>
      </c>
      <c r="E18" s="39">
        <f t="shared" si="1"/>
        <v>9694760</v>
      </c>
      <c r="F18" s="39">
        <f t="shared" si="1"/>
        <v>22783450</v>
      </c>
      <c r="G18" s="39">
        <f t="shared" si="1"/>
        <v>43532302</v>
      </c>
      <c r="H18" s="39">
        <f t="shared" si="1"/>
        <v>76010512</v>
      </c>
      <c r="I18" s="39">
        <f t="shared" si="1"/>
        <v>10302327</v>
      </c>
      <c r="J18" s="39">
        <f t="shared" si="1"/>
        <v>25557890</v>
      </c>
      <c r="K18" s="39">
        <f t="shared" si="1"/>
        <v>24474134</v>
      </c>
      <c r="L18" s="39">
        <f t="shared" si="1"/>
        <v>60334351</v>
      </c>
      <c r="M18" s="39">
        <f t="shared" si="1"/>
        <v>20995937</v>
      </c>
      <c r="N18" s="39">
        <f t="shared" si="1"/>
        <v>20413439</v>
      </c>
      <c r="O18" s="39">
        <f t="shared" si="1"/>
        <v>23179114</v>
      </c>
      <c r="P18" s="39">
        <f t="shared" si="1"/>
        <v>64588490</v>
      </c>
      <c r="Q18" s="39">
        <f t="shared" si="1"/>
        <v>20617926</v>
      </c>
      <c r="R18" s="39">
        <f t="shared" si="1"/>
        <v>22375226</v>
      </c>
      <c r="S18" s="39">
        <f t="shared" si="1"/>
        <v>40900221</v>
      </c>
      <c r="T18" s="39">
        <f t="shared" si="1"/>
        <v>83893373</v>
      </c>
      <c r="U18" s="39">
        <f t="shared" si="1"/>
        <v>284826726</v>
      </c>
      <c r="V18" s="39">
        <f t="shared" si="1"/>
        <v>373067703</v>
      </c>
      <c r="W18" s="39">
        <f t="shared" si="1"/>
        <v>-88240977</v>
      </c>
      <c r="X18" s="33">
        <f>+IF(V18&lt;&gt;0,(W18/V18)*100,0)</f>
        <v>-23.65280518533656</v>
      </c>
      <c r="Y18" s="40">
        <f t="shared" si="1"/>
        <v>373067703</v>
      </c>
    </row>
    <row r="19" spans="1:25" ht="13.5">
      <c r="A19" s="36" t="s">
        <v>44</v>
      </c>
      <c r="B19" s="41">
        <f>+B10-B18</f>
        <v>-52125905</v>
      </c>
      <c r="C19" s="42">
        <f aca="true" t="shared" si="2" ref="C19:Y19">+C10-C18</f>
        <v>-7378091</v>
      </c>
      <c r="D19" s="43">
        <f t="shared" si="2"/>
        <v>-45206660</v>
      </c>
      <c r="E19" s="43">
        <f t="shared" si="2"/>
        <v>19039664</v>
      </c>
      <c r="F19" s="43">
        <f t="shared" si="2"/>
        <v>1903544</v>
      </c>
      <c r="G19" s="43">
        <f t="shared" si="2"/>
        <v>-19022275</v>
      </c>
      <c r="H19" s="43">
        <f t="shared" si="2"/>
        <v>1920933</v>
      </c>
      <c r="I19" s="43">
        <f t="shared" si="2"/>
        <v>11128504</v>
      </c>
      <c r="J19" s="43">
        <f t="shared" si="2"/>
        <v>2322005</v>
      </c>
      <c r="K19" s="43">
        <f t="shared" si="2"/>
        <v>-2248485</v>
      </c>
      <c r="L19" s="43">
        <f t="shared" si="2"/>
        <v>11202024</v>
      </c>
      <c r="M19" s="43">
        <f t="shared" si="2"/>
        <v>7216807</v>
      </c>
      <c r="N19" s="43">
        <f t="shared" si="2"/>
        <v>5272415</v>
      </c>
      <c r="O19" s="43">
        <f t="shared" si="2"/>
        <v>5444559</v>
      </c>
      <c r="P19" s="43">
        <f t="shared" si="2"/>
        <v>17933781</v>
      </c>
      <c r="Q19" s="43">
        <f t="shared" si="2"/>
        <v>758284</v>
      </c>
      <c r="R19" s="43">
        <f t="shared" si="2"/>
        <v>-866316</v>
      </c>
      <c r="S19" s="43">
        <f t="shared" si="2"/>
        <v>-8662911</v>
      </c>
      <c r="T19" s="43">
        <f t="shared" si="2"/>
        <v>-8770943</v>
      </c>
      <c r="U19" s="43">
        <f t="shared" si="2"/>
        <v>22285795</v>
      </c>
      <c r="V19" s="43">
        <f>IF(D10=D18,0,V10-V18)</f>
        <v>-45206660</v>
      </c>
      <c r="W19" s="43">
        <f t="shared" si="2"/>
        <v>67492455</v>
      </c>
      <c r="X19" s="44">
        <f>+IF(V19&lt;&gt;0,(W19/V19)*100,0)</f>
        <v>-149.2975924343891</v>
      </c>
      <c r="Y19" s="45">
        <f t="shared" si="2"/>
        <v>-45206660</v>
      </c>
    </row>
    <row r="20" spans="1:25" ht="13.5">
      <c r="A20" s="24" t="s">
        <v>45</v>
      </c>
      <c r="B20" s="2">
        <v>17834538</v>
      </c>
      <c r="C20" s="25">
        <v>35885000</v>
      </c>
      <c r="D20" s="26">
        <v>42678003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7473856</v>
      </c>
      <c r="K20" s="26">
        <v>-7473856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42678003</v>
      </c>
      <c r="W20" s="26">
        <v>-42678003</v>
      </c>
      <c r="X20" s="27">
        <v>-100</v>
      </c>
      <c r="Y20" s="28">
        <v>42678003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-34291367</v>
      </c>
      <c r="C22" s="53">
        <f aca="true" t="shared" si="3" ref="C22:Y22">SUM(C19:C21)</f>
        <v>28506909</v>
      </c>
      <c r="D22" s="54">
        <f t="shared" si="3"/>
        <v>-2528657</v>
      </c>
      <c r="E22" s="54">
        <f t="shared" si="3"/>
        <v>19039664</v>
      </c>
      <c r="F22" s="54">
        <f t="shared" si="3"/>
        <v>1903544</v>
      </c>
      <c r="G22" s="54">
        <f t="shared" si="3"/>
        <v>-19022275</v>
      </c>
      <c r="H22" s="54">
        <f t="shared" si="3"/>
        <v>1920933</v>
      </c>
      <c r="I22" s="54">
        <f t="shared" si="3"/>
        <v>11128504</v>
      </c>
      <c r="J22" s="54">
        <f t="shared" si="3"/>
        <v>9795861</v>
      </c>
      <c r="K22" s="54">
        <f t="shared" si="3"/>
        <v>-9722341</v>
      </c>
      <c r="L22" s="54">
        <f t="shared" si="3"/>
        <v>11202024</v>
      </c>
      <c r="M22" s="54">
        <f t="shared" si="3"/>
        <v>7216807</v>
      </c>
      <c r="N22" s="54">
        <f t="shared" si="3"/>
        <v>5272415</v>
      </c>
      <c r="O22" s="54">
        <f t="shared" si="3"/>
        <v>5444559</v>
      </c>
      <c r="P22" s="54">
        <f t="shared" si="3"/>
        <v>17933781</v>
      </c>
      <c r="Q22" s="54">
        <f t="shared" si="3"/>
        <v>758284</v>
      </c>
      <c r="R22" s="54">
        <f t="shared" si="3"/>
        <v>-866316</v>
      </c>
      <c r="S22" s="54">
        <f t="shared" si="3"/>
        <v>-8662911</v>
      </c>
      <c r="T22" s="54">
        <f t="shared" si="3"/>
        <v>-8770943</v>
      </c>
      <c r="U22" s="54">
        <f t="shared" si="3"/>
        <v>22285795</v>
      </c>
      <c r="V22" s="54">
        <f t="shared" si="3"/>
        <v>-2528657</v>
      </c>
      <c r="W22" s="54">
        <f t="shared" si="3"/>
        <v>24814452</v>
      </c>
      <c r="X22" s="55">
        <f>+IF(V22&lt;&gt;0,(W22/V22)*100,0)</f>
        <v>-981.3292985169599</v>
      </c>
      <c r="Y22" s="56">
        <f t="shared" si="3"/>
        <v>-2528657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-34291367</v>
      </c>
      <c r="C24" s="42">
        <f aca="true" t="shared" si="4" ref="C24:Y24">SUM(C22:C23)</f>
        <v>28506909</v>
      </c>
      <c r="D24" s="43">
        <f t="shared" si="4"/>
        <v>-2528657</v>
      </c>
      <c r="E24" s="43">
        <f t="shared" si="4"/>
        <v>19039664</v>
      </c>
      <c r="F24" s="43">
        <f t="shared" si="4"/>
        <v>1903544</v>
      </c>
      <c r="G24" s="43">
        <f t="shared" si="4"/>
        <v>-19022275</v>
      </c>
      <c r="H24" s="43">
        <f t="shared" si="4"/>
        <v>1920933</v>
      </c>
      <c r="I24" s="43">
        <f t="shared" si="4"/>
        <v>11128504</v>
      </c>
      <c r="J24" s="43">
        <f t="shared" si="4"/>
        <v>9795861</v>
      </c>
      <c r="K24" s="43">
        <f t="shared" si="4"/>
        <v>-9722341</v>
      </c>
      <c r="L24" s="43">
        <f t="shared" si="4"/>
        <v>11202024</v>
      </c>
      <c r="M24" s="43">
        <f t="shared" si="4"/>
        <v>7216807</v>
      </c>
      <c r="N24" s="43">
        <f t="shared" si="4"/>
        <v>5272415</v>
      </c>
      <c r="O24" s="43">
        <f t="shared" si="4"/>
        <v>5444559</v>
      </c>
      <c r="P24" s="43">
        <f t="shared" si="4"/>
        <v>17933781</v>
      </c>
      <c r="Q24" s="43">
        <f t="shared" si="4"/>
        <v>758284</v>
      </c>
      <c r="R24" s="43">
        <f t="shared" si="4"/>
        <v>-866316</v>
      </c>
      <c r="S24" s="43">
        <f t="shared" si="4"/>
        <v>-8662911</v>
      </c>
      <c r="T24" s="43">
        <f t="shared" si="4"/>
        <v>-8770943</v>
      </c>
      <c r="U24" s="43">
        <f t="shared" si="4"/>
        <v>22285795</v>
      </c>
      <c r="V24" s="43">
        <f t="shared" si="4"/>
        <v>-2528657</v>
      </c>
      <c r="W24" s="43">
        <f t="shared" si="4"/>
        <v>24814452</v>
      </c>
      <c r="X24" s="44">
        <f>+IF(V24&lt;&gt;0,(W24/V24)*100,0)</f>
        <v>-981.3292985169599</v>
      </c>
      <c r="Y24" s="45">
        <f t="shared" si="4"/>
        <v>-2528657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42457236</v>
      </c>
      <c r="C27" s="65">
        <v>86603200</v>
      </c>
      <c r="D27" s="66">
        <v>90225769</v>
      </c>
      <c r="E27" s="66">
        <v>659353</v>
      </c>
      <c r="F27" s="66">
        <v>1891953</v>
      </c>
      <c r="G27" s="66">
        <v>1470320</v>
      </c>
      <c r="H27" s="66">
        <v>4021626</v>
      </c>
      <c r="I27" s="66">
        <v>8788820</v>
      </c>
      <c r="J27" s="66">
        <v>3032774</v>
      </c>
      <c r="K27" s="66">
        <v>12018828</v>
      </c>
      <c r="L27" s="66">
        <v>23840422</v>
      </c>
      <c r="M27" s="66">
        <v>4801836</v>
      </c>
      <c r="N27" s="66">
        <v>5408122</v>
      </c>
      <c r="O27" s="66">
        <v>3828160</v>
      </c>
      <c r="P27" s="66">
        <v>14038118</v>
      </c>
      <c r="Q27" s="66">
        <v>5832355</v>
      </c>
      <c r="R27" s="66">
        <v>10417546</v>
      </c>
      <c r="S27" s="66">
        <v>13002143</v>
      </c>
      <c r="T27" s="66">
        <v>29252044</v>
      </c>
      <c r="U27" s="66">
        <v>71152210</v>
      </c>
      <c r="V27" s="66">
        <v>90225769</v>
      </c>
      <c r="W27" s="66">
        <v>-19073559</v>
      </c>
      <c r="X27" s="67">
        <v>-21.14</v>
      </c>
      <c r="Y27" s="68">
        <v>90225769</v>
      </c>
    </row>
    <row r="28" spans="1:25" ht="13.5">
      <c r="A28" s="69" t="s">
        <v>45</v>
      </c>
      <c r="B28" s="2">
        <v>14652705</v>
      </c>
      <c r="C28" s="25">
        <v>29885000</v>
      </c>
      <c r="D28" s="26">
        <v>40326651</v>
      </c>
      <c r="E28" s="26">
        <v>0</v>
      </c>
      <c r="F28" s="26">
        <v>0</v>
      </c>
      <c r="G28" s="26">
        <v>76030</v>
      </c>
      <c r="H28" s="26">
        <v>76030</v>
      </c>
      <c r="I28" s="26">
        <v>3312616</v>
      </c>
      <c r="J28" s="26">
        <v>558144</v>
      </c>
      <c r="K28" s="26">
        <v>9583608</v>
      </c>
      <c r="L28" s="26">
        <v>13454368</v>
      </c>
      <c r="M28" s="26">
        <v>2194325</v>
      </c>
      <c r="N28" s="26">
        <v>3769162</v>
      </c>
      <c r="O28" s="26">
        <v>1683020</v>
      </c>
      <c r="P28" s="26">
        <v>7646507</v>
      </c>
      <c r="Q28" s="26">
        <v>4089281</v>
      </c>
      <c r="R28" s="26">
        <v>4970829</v>
      </c>
      <c r="S28" s="26">
        <v>3354649</v>
      </c>
      <c r="T28" s="26">
        <v>12414759</v>
      </c>
      <c r="U28" s="26">
        <v>33591664</v>
      </c>
      <c r="V28" s="26">
        <v>40326651</v>
      </c>
      <c r="W28" s="26">
        <v>-6734987</v>
      </c>
      <c r="X28" s="27">
        <v>-16.7</v>
      </c>
      <c r="Y28" s="28">
        <v>40326651</v>
      </c>
    </row>
    <row r="29" spans="1:25" ht="13.5">
      <c r="A29" s="24" t="s">
        <v>217</v>
      </c>
      <c r="B29" s="2">
        <v>2545477</v>
      </c>
      <c r="C29" s="25">
        <v>6000000</v>
      </c>
      <c r="D29" s="26">
        <v>2150000</v>
      </c>
      <c r="E29" s="26">
        <v>0</v>
      </c>
      <c r="F29" s="26">
        <v>231836</v>
      </c>
      <c r="G29" s="26">
        <v>189171</v>
      </c>
      <c r="H29" s="26">
        <v>421007</v>
      </c>
      <c r="I29" s="26">
        <v>731910</v>
      </c>
      <c r="J29" s="26">
        <v>318318</v>
      </c>
      <c r="K29" s="26">
        <v>0</v>
      </c>
      <c r="L29" s="26">
        <v>1050228</v>
      </c>
      <c r="M29" s="26">
        <v>114536</v>
      </c>
      <c r="N29" s="26">
        <v>0</v>
      </c>
      <c r="O29" s="26">
        <v>203134</v>
      </c>
      <c r="P29" s="26">
        <v>317670</v>
      </c>
      <c r="Q29" s="26">
        <v>9015</v>
      </c>
      <c r="R29" s="26">
        <v>33836</v>
      </c>
      <c r="S29" s="26">
        <v>225442</v>
      </c>
      <c r="T29" s="26">
        <v>268293</v>
      </c>
      <c r="U29" s="26">
        <v>2057198</v>
      </c>
      <c r="V29" s="26">
        <v>2150000</v>
      </c>
      <c r="W29" s="26">
        <v>-92802</v>
      </c>
      <c r="X29" s="27">
        <v>-4.32</v>
      </c>
      <c r="Y29" s="28">
        <v>2150000</v>
      </c>
    </row>
    <row r="30" spans="1:25" ht="13.5">
      <c r="A30" s="24" t="s">
        <v>51</v>
      </c>
      <c r="B30" s="2">
        <v>0</v>
      </c>
      <c r="C30" s="25">
        <v>14197000</v>
      </c>
      <c r="D30" s="26">
        <v>5213124</v>
      </c>
      <c r="E30" s="26">
        <v>0</v>
      </c>
      <c r="F30" s="26">
        <v>0</v>
      </c>
      <c r="G30" s="26">
        <v>0</v>
      </c>
      <c r="H30" s="26">
        <v>0</v>
      </c>
      <c r="I30" s="26">
        <v>1956</v>
      </c>
      <c r="J30" s="26">
        <v>1665</v>
      </c>
      <c r="K30" s="26">
        <v>2100</v>
      </c>
      <c r="L30" s="26">
        <v>5721</v>
      </c>
      <c r="M30" s="26">
        <v>0</v>
      </c>
      <c r="N30" s="26">
        <v>1305</v>
      </c>
      <c r="O30" s="26">
        <v>1740</v>
      </c>
      <c r="P30" s="26">
        <v>3045</v>
      </c>
      <c r="Q30" s="26">
        <v>2100</v>
      </c>
      <c r="R30" s="26">
        <v>1932506</v>
      </c>
      <c r="S30" s="26">
        <v>5436178</v>
      </c>
      <c r="T30" s="26">
        <v>7370784</v>
      </c>
      <c r="U30" s="26">
        <v>7379550</v>
      </c>
      <c r="V30" s="26">
        <v>5213124</v>
      </c>
      <c r="W30" s="26">
        <v>2166426</v>
      </c>
      <c r="X30" s="27">
        <v>41.56</v>
      </c>
      <c r="Y30" s="28">
        <v>5213124</v>
      </c>
    </row>
    <row r="31" spans="1:25" ht="13.5">
      <c r="A31" s="24" t="s">
        <v>52</v>
      </c>
      <c r="B31" s="2">
        <v>25259055</v>
      </c>
      <c r="C31" s="25">
        <v>36521200</v>
      </c>
      <c r="D31" s="26">
        <v>42535994</v>
      </c>
      <c r="E31" s="26">
        <v>659353</v>
      </c>
      <c r="F31" s="26">
        <v>1660118</v>
      </c>
      <c r="G31" s="26">
        <v>1205119</v>
      </c>
      <c r="H31" s="26">
        <v>3524590</v>
      </c>
      <c r="I31" s="26">
        <v>4742337</v>
      </c>
      <c r="J31" s="26">
        <v>2154646</v>
      </c>
      <c r="K31" s="26">
        <v>2433120</v>
      </c>
      <c r="L31" s="26">
        <v>9330103</v>
      </c>
      <c r="M31" s="26">
        <v>2492977</v>
      </c>
      <c r="N31" s="26">
        <v>1637653</v>
      </c>
      <c r="O31" s="26">
        <v>1940266</v>
      </c>
      <c r="P31" s="26">
        <v>6070896</v>
      </c>
      <c r="Q31" s="26">
        <v>1731958</v>
      </c>
      <c r="R31" s="26">
        <v>3480374</v>
      </c>
      <c r="S31" s="26">
        <v>3985873</v>
      </c>
      <c r="T31" s="26">
        <v>9198205</v>
      </c>
      <c r="U31" s="26">
        <v>28123794</v>
      </c>
      <c r="V31" s="26">
        <v>42535994</v>
      </c>
      <c r="W31" s="26">
        <v>-14412200</v>
      </c>
      <c r="X31" s="27">
        <v>-33.88</v>
      </c>
      <c r="Y31" s="28">
        <v>42535994</v>
      </c>
    </row>
    <row r="32" spans="1:25" ht="13.5">
      <c r="A32" s="36" t="s">
        <v>53</v>
      </c>
      <c r="B32" s="3">
        <f>SUM(B28:B31)</f>
        <v>42457237</v>
      </c>
      <c r="C32" s="65">
        <f aca="true" t="shared" si="5" ref="C32:Y32">SUM(C28:C31)</f>
        <v>86603200</v>
      </c>
      <c r="D32" s="66">
        <f t="shared" si="5"/>
        <v>90225769</v>
      </c>
      <c r="E32" s="66">
        <f t="shared" si="5"/>
        <v>659353</v>
      </c>
      <c r="F32" s="66">
        <f t="shared" si="5"/>
        <v>1891954</v>
      </c>
      <c r="G32" s="66">
        <f t="shared" si="5"/>
        <v>1470320</v>
      </c>
      <c r="H32" s="66">
        <f t="shared" si="5"/>
        <v>4021627</v>
      </c>
      <c r="I32" s="66">
        <f t="shared" si="5"/>
        <v>8788819</v>
      </c>
      <c r="J32" s="66">
        <f t="shared" si="5"/>
        <v>3032773</v>
      </c>
      <c r="K32" s="66">
        <f t="shared" si="5"/>
        <v>12018828</v>
      </c>
      <c r="L32" s="66">
        <f t="shared" si="5"/>
        <v>23840420</v>
      </c>
      <c r="M32" s="66">
        <f t="shared" si="5"/>
        <v>4801838</v>
      </c>
      <c r="N32" s="66">
        <f t="shared" si="5"/>
        <v>5408120</v>
      </c>
      <c r="O32" s="66">
        <f t="shared" si="5"/>
        <v>3828160</v>
      </c>
      <c r="P32" s="66">
        <f t="shared" si="5"/>
        <v>14038118</v>
      </c>
      <c r="Q32" s="66">
        <f t="shared" si="5"/>
        <v>5832354</v>
      </c>
      <c r="R32" s="66">
        <f t="shared" si="5"/>
        <v>10417545</v>
      </c>
      <c r="S32" s="66">
        <f t="shared" si="5"/>
        <v>13002142</v>
      </c>
      <c r="T32" s="66">
        <f t="shared" si="5"/>
        <v>29252041</v>
      </c>
      <c r="U32" s="66">
        <f t="shared" si="5"/>
        <v>71152206</v>
      </c>
      <c r="V32" s="66">
        <f t="shared" si="5"/>
        <v>90225769</v>
      </c>
      <c r="W32" s="66">
        <f t="shared" si="5"/>
        <v>-19073563</v>
      </c>
      <c r="X32" s="67">
        <f>+IF(V32&lt;&gt;0,(W32/V32)*100,0)</f>
        <v>-21.139817605766265</v>
      </c>
      <c r="Y32" s="68">
        <f t="shared" si="5"/>
        <v>90225769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235797206</v>
      </c>
      <c r="C35" s="25">
        <v>182672556</v>
      </c>
      <c r="D35" s="26">
        <v>182672556</v>
      </c>
      <c r="E35" s="26">
        <v>-9342758</v>
      </c>
      <c r="F35" s="26">
        <v>7469859</v>
      </c>
      <c r="G35" s="26">
        <v>-1958209</v>
      </c>
      <c r="H35" s="26">
        <v>-3831108</v>
      </c>
      <c r="I35" s="26">
        <v>-10450888</v>
      </c>
      <c r="J35" s="26">
        <v>-27616535</v>
      </c>
      <c r="K35" s="26">
        <v>-27616535</v>
      </c>
      <c r="L35" s="26">
        <v>-65683958</v>
      </c>
      <c r="M35" s="26">
        <v>5099109</v>
      </c>
      <c r="N35" s="26">
        <v>3669482</v>
      </c>
      <c r="O35" s="26">
        <v>34015184</v>
      </c>
      <c r="P35" s="26">
        <v>42783775</v>
      </c>
      <c r="Q35" s="26">
        <v>-3278028</v>
      </c>
      <c r="R35" s="26">
        <v>-10331529</v>
      </c>
      <c r="S35" s="26">
        <v>-21804435</v>
      </c>
      <c r="T35" s="26">
        <v>-35413992</v>
      </c>
      <c r="U35" s="26">
        <v>-62145283</v>
      </c>
      <c r="V35" s="26">
        <v>182672556</v>
      </c>
      <c r="W35" s="26">
        <v>-244817839</v>
      </c>
      <c r="X35" s="27">
        <v>-134.02</v>
      </c>
      <c r="Y35" s="28">
        <v>182672556</v>
      </c>
    </row>
    <row r="36" spans="1:25" ht="13.5">
      <c r="A36" s="24" t="s">
        <v>56</v>
      </c>
      <c r="B36" s="2">
        <v>1501751097</v>
      </c>
      <c r="C36" s="25">
        <v>463736660</v>
      </c>
      <c r="D36" s="26">
        <v>463736660</v>
      </c>
      <c r="E36" s="26">
        <v>659353</v>
      </c>
      <c r="F36" s="26">
        <v>1891953</v>
      </c>
      <c r="G36" s="26">
        <v>-16563458</v>
      </c>
      <c r="H36" s="26">
        <v>-14012152</v>
      </c>
      <c r="I36" s="26">
        <v>18903161</v>
      </c>
      <c r="J36" s="26">
        <v>19937367</v>
      </c>
      <c r="K36" s="26">
        <v>19937367</v>
      </c>
      <c r="L36" s="26">
        <v>58777895</v>
      </c>
      <c r="M36" s="26">
        <v>2821903</v>
      </c>
      <c r="N36" s="26">
        <v>3428187</v>
      </c>
      <c r="O36" s="26">
        <v>1928603</v>
      </c>
      <c r="P36" s="26">
        <v>8178693</v>
      </c>
      <c r="Q36" s="26">
        <v>3852420</v>
      </c>
      <c r="R36" s="26">
        <v>8437611</v>
      </c>
      <c r="S36" s="26">
        <v>207862106</v>
      </c>
      <c r="T36" s="26">
        <v>220152137</v>
      </c>
      <c r="U36" s="26">
        <v>273096573</v>
      </c>
      <c r="V36" s="26">
        <v>463736660</v>
      </c>
      <c r="W36" s="26">
        <v>-190640087</v>
      </c>
      <c r="X36" s="27">
        <v>-41.11</v>
      </c>
      <c r="Y36" s="28">
        <v>463736660</v>
      </c>
    </row>
    <row r="37" spans="1:25" ht="13.5">
      <c r="A37" s="24" t="s">
        <v>57</v>
      </c>
      <c r="B37" s="2">
        <v>66346930</v>
      </c>
      <c r="C37" s="25">
        <v>56177687</v>
      </c>
      <c r="D37" s="26">
        <v>56177687</v>
      </c>
      <c r="E37" s="26">
        <v>-27637366</v>
      </c>
      <c r="F37" s="26">
        <v>7546921</v>
      </c>
      <c r="G37" s="26">
        <v>1220778</v>
      </c>
      <c r="H37" s="26">
        <v>-18869667</v>
      </c>
      <c r="I37" s="26">
        <v>-2932309</v>
      </c>
      <c r="J37" s="26">
        <v>11711948</v>
      </c>
      <c r="K37" s="26">
        <v>11711948</v>
      </c>
      <c r="L37" s="26">
        <v>20491587</v>
      </c>
      <c r="M37" s="26">
        <v>784218</v>
      </c>
      <c r="N37" s="26">
        <v>1858408</v>
      </c>
      <c r="O37" s="26">
        <v>30783554</v>
      </c>
      <c r="P37" s="26">
        <v>33426180</v>
      </c>
      <c r="Q37" s="26">
        <v>-202675</v>
      </c>
      <c r="R37" s="26">
        <v>-965786</v>
      </c>
      <c r="S37" s="26">
        <v>16370733</v>
      </c>
      <c r="T37" s="26">
        <v>15202272</v>
      </c>
      <c r="U37" s="26">
        <v>50250372</v>
      </c>
      <c r="V37" s="26">
        <v>56177687</v>
      </c>
      <c r="W37" s="26">
        <v>-5927315</v>
      </c>
      <c r="X37" s="27">
        <v>-10.55</v>
      </c>
      <c r="Y37" s="28">
        <v>56177687</v>
      </c>
    </row>
    <row r="38" spans="1:25" ht="13.5">
      <c r="A38" s="24" t="s">
        <v>58</v>
      </c>
      <c r="B38" s="2">
        <v>89252229</v>
      </c>
      <c r="C38" s="25">
        <v>98597554</v>
      </c>
      <c r="D38" s="26">
        <v>98597554</v>
      </c>
      <c r="E38" s="26">
        <v>-27836</v>
      </c>
      <c r="F38" s="26">
        <v>-27936</v>
      </c>
      <c r="G38" s="26">
        <v>-603409</v>
      </c>
      <c r="H38" s="26">
        <v>-659181</v>
      </c>
      <c r="I38" s="26">
        <v>-28674</v>
      </c>
      <c r="J38" s="26">
        <v>-9669574</v>
      </c>
      <c r="K38" s="26">
        <v>-9669574</v>
      </c>
      <c r="L38" s="26">
        <v>-19367822</v>
      </c>
      <c r="M38" s="26">
        <v>-58068</v>
      </c>
      <c r="N38" s="26">
        <v>-30571</v>
      </c>
      <c r="O38" s="26">
        <v>-30562</v>
      </c>
      <c r="P38" s="26">
        <v>-119201</v>
      </c>
      <c r="Q38" s="26">
        <v>-1169</v>
      </c>
      <c r="R38" s="26">
        <v>-61810</v>
      </c>
      <c r="S38" s="26">
        <v>-679911</v>
      </c>
      <c r="T38" s="26">
        <v>-742890</v>
      </c>
      <c r="U38" s="26">
        <v>-20889094</v>
      </c>
      <c r="V38" s="26">
        <v>98597554</v>
      </c>
      <c r="W38" s="26">
        <v>-119486648</v>
      </c>
      <c r="X38" s="27">
        <v>-121.19</v>
      </c>
      <c r="Y38" s="28">
        <v>98597554</v>
      </c>
    </row>
    <row r="39" spans="1:25" ht="13.5">
      <c r="A39" s="24" t="s">
        <v>59</v>
      </c>
      <c r="B39" s="2">
        <v>1581949144</v>
      </c>
      <c r="C39" s="25">
        <v>491633975</v>
      </c>
      <c r="D39" s="26">
        <v>491633975</v>
      </c>
      <c r="E39" s="26">
        <v>18981797</v>
      </c>
      <c r="F39" s="26">
        <v>1842827</v>
      </c>
      <c r="G39" s="26">
        <v>-19139036</v>
      </c>
      <c r="H39" s="26">
        <v>1685588</v>
      </c>
      <c r="I39" s="26">
        <v>11413256</v>
      </c>
      <c r="J39" s="26">
        <v>-9721542</v>
      </c>
      <c r="K39" s="26">
        <v>-9721542</v>
      </c>
      <c r="L39" s="26">
        <v>-8029828</v>
      </c>
      <c r="M39" s="26">
        <v>7194862</v>
      </c>
      <c r="N39" s="26">
        <v>5269832</v>
      </c>
      <c r="O39" s="26">
        <v>5190795</v>
      </c>
      <c r="P39" s="26">
        <v>17655489</v>
      </c>
      <c r="Q39" s="26">
        <v>778236</v>
      </c>
      <c r="R39" s="26">
        <v>-866322</v>
      </c>
      <c r="S39" s="26">
        <v>170366849</v>
      </c>
      <c r="T39" s="26">
        <v>170278763</v>
      </c>
      <c r="U39" s="26">
        <v>181590012</v>
      </c>
      <c r="V39" s="26">
        <v>491633975</v>
      </c>
      <c r="W39" s="26">
        <v>-310043963</v>
      </c>
      <c r="X39" s="27">
        <v>-63.06</v>
      </c>
      <c r="Y39" s="28">
        <v>491633975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33745604</v>
      </c>
      <c r="C42" s="25">
        <v>65266795</v>
      </c>
      <c r="D42" s="26">
        <v>65266795</v>
      </c>
      <c r="E42" s="26">
        <v>-6477010</v>
      </c>
      <c r="F42" s="26">
        <v>-6798848</v>
      </c>
      <c r="G42" s="26">
        <v>2816206</v>
      </c>
      <c r="H42" s="26">
        <v>-10459652</v>
      </c>
      <c r="I42" s="26">
        <v>-246030</v>
      </c>
      <c r="J42" s="26">
        <v>22249068</v>
      </c>
      <c r="K42" s="26">
        <v>4606431</v>
      </c>
      <c r="L42" s="26">
        <v>26609469</v>
      </c>
      <c r="M42" s="26">
        <v>9800811</v>
      </c>
      <c r="N42" s="26">
        <v>9972301</v>
      </c>
      <c r="O42" s="26">
        <v>37051086</v>
      </c>
      <c r="P42" s="26">
        <v>56824198</v>
      </c>
      <c r="Q42" s="26">
        <v>3581673</v>
      </c>
      <c r="R42" s="26">
        <v>2015105</v>
      </c>
      <c r="S42" s="26">
        <v>-9059198</v>
      </c>
      <c r="T42" s="26">
        <v>-3462420</v>
      </c>
      <c r="U42" s="26">
        <v>69511595</v>
      </c>
      <c r="V42" s="26">
        <v>65266795</v>
      </c>
      <c r="W42" s="26">
        <v>4244800</v>
      </c>
      <c r="X42" s="27">
        <v>6.5</v>
      </c>
      <c r="Y42" s="28">
        <v>65266795</v>
      </c>
    </row>
    <row r="43" spans="1:25" ht="13.5">
      <c r="A43" s="24" t="s">
        <v>62</v>
      </c>
      <c r="B43" s="2">
        <v>-41127041</v>
      </c>
      <c r="C43" s="25">
        <v>-86555340</v>
      </c>
      <c r="D43" s="26">
        <v>-86555340</v>
      </c>
      <c r="E43" s="26">
        <v>-173631069</v>
      </c>
      <c r="F43" s="26">
        <v>10232820</v>
      </c>
      <c r="G43" s="26">
        <v>696611</v>
      </c>
      <c r="H43" s="26">
        <v>-162701638</v>
      </c>
      <c r="I43" s="26">
        <v>-1381521</v>
      </c>
      <c r="J43" s="26">
        <v>-11016100</v>
      </c>
      <c r="K43" s="26">
        <v>-4381967</v>
      </c>
      <c r="L43" s="26">
        <v>-16779588</v>
      </c>
      <c r="M43" s="26">
        <v>142196171</v>
      </c>
      <c r="N43" s="26">
        <v>-158665027</v>
      </c>
      <c r="O43" s="26">
        <v>-35750934</v>
      </c>
      <c r="P43" s="26">
        <v>-52219790</v>
      </c>
      <c r="Q43" s="26">
        <v>687543</v>
      </c>
      <c r="R43" s="26">
        <v>-5300472</v>
      </c>
      <c r="S43" s="26">
        <v>103061194</v>
      </c>
      <c r="T43" s="26">
        <v>98448265</v>
      </c>
      <c r="U43" s="26">
        <v>-133252751</v>
      </c>
      <c r="V43" s="26">
        <v>-86555340</v>
      </c>
      <c r="W43" s="26">
        <v>-46697411</v>
      </c>
      <c r="X43" s="27">
        <v>53.95</v>
      </c>
      <c r="Y43" s="28">
        <v>-86555340</v>
      </c>
    </row>
    <row r="44" spans="1:25" ht="13.5">
      <c r="A44" s="24" t="s">
        <v>63</v>
      </c>
      <c r="B44" s="2">
        <v>-2129201</v>
      </c>
      <c r="C44" s="25">
        <v>-10203122</v>
      </c>
      <c r="D44" s="26">
        <v>-10203122</v>
      </c>
      <c r="E44" s="26">
        <v>-443811</v>
      </c>
      <c r="F44" s="26">
        <v>-493580</v>
      </c>
      <c r="G44" s="26">
        <v>-3398375</v>
      </c>
      <c r="H44" s="26">
        <v>-4335766</v>
      </c>
      <c r="I44" s="26">
        <v>-727934</v>
      </c>
      <c r="J44" s="26">
        <v>-427584</v>
      </c>
      <c r="K44" s="26">
        <v>-12333860</v>
      </c>
      <c r="L44" s="26">
        <v>-13489378</v>
      </c>
      <c r="M44" s="26">
        <v>-512614</v>
      </c>
      <c r="N44" s="26">
        <v>-422342</v>
      </c>
      <c r="O44" s="26">
        <v>-669449</v>
      </c>
      <c r="P44" s="26">
        <v>-1604405</v>
      </c>
      <c r="Q44" s="26">
        <v>-664350</v>
      </c>
      <c r="R44" s="26">
        <v>-416383</v>
      </c>
      <c r="S44" s="26">
        <v>-6711703</v>
      </c>
      <c r="T44" s="26">
        <v>-7792436</v>
      </c>
      <c r="U44" s="26">
        <v>-27221985</v>
      </c>
      <c r="V44" s="26">
        <v>-10203122</v>
      </c>
      <c r="W44" s="26">
        <v>-17018863</v>
      </c>
      <c r="X44" s="27">
        <v>166.8</v>
      </c>
      <c r="Y44" s="28">
        <v>-10203122</v>
      </c>
    </row>
    <row r="45" spans="1:25" ht="13.5">
      <c r="A45" s="36" t="s">
        <v>64</v>
      </c>
      <c r="B45" s="3">
        <v>188241873</v>
      </c>
      <c r="C45" s="65">
        <v>142868333</v>
      </c>
      <c r="D45" s="66">
        <v>142868333</v>
      </c>
      <c r="E45" s="66">
        <v>7689988</v>
      </c>
      <c r="F45" s="66">
        <v>10630380</v>
      </c>
      <c r="G45" s="66">
        <v>10744822</v>
      </c>
      <c r="H45" s="66">
        <v>10744822</v>
      </c>
      <c r="I45" s="66">
        <v>8389337</v>
      </c>
      <c r="J45" s="66">
        <v>19194721</v>
      </c>
      <c r="K45" s="66">
        <v>7085325</v>
      </c>
      <c r="L45" s="66">
        <v>7085325</v>
      </c>
      <c r="M45" s="66">
        <v>158569693</v>
      </c>
      <c r="N45" s="66">
        <v>9454625</v>
      </c>
      <c r="O45" s="66">
        <v>10085328</v>
      </c>
      <c r="P45" s="66">
        <v>10085328</v>
      </c>
      <c r="Q45" s="66">
        <v>13690194</v>
      </c>
      <c r="R45" s="66">
        <v>9988444</v>
      </c>
      <c r="S45" s="66">
        <v>97278737</v>
      </c>
      <c r="T45" s="66">
        <v>97278737</v>
      </c>
      <c r="U45" s="66">
        <v>97278737</v>
      </c>
      <c r="V45" s="66">
        <v>142868333</v>
      </c>
      <c r="W45" s="66">
        <v>-45589596</v>
      </c>
      <c r="X45" s="67">
        <v>-31.91</v>
      </c>
      <c r="Y45" s="68">
        <v>142868333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17053551</v>
      </c>
      <c r="C49" s="95">
        <v>3258387</v>
      </c>
      <c r="D49" s="20">
        <v>629794</v>
      </c>
      <c r="E49" s="20">
        <v>0</v>
      </c>
      <c r="F49" s="20">
        <v>0</v>
      </c>
      <c r="G49" s="20">
        <v>0</v>
      </c>
      <c r="H49" s="20">
        <v>627278</v>
      </c>
      <c r="I49" s="20">
        <v>0</v>
      </c>
      <c r="J49" s="20">
        <v>0</v>
      </c>
      <c r="K49" s="20">
        <v>0</v>
      </c>
      <c r="L49" s="20">
        <v>473942</v>
      </c>
      <c r="M49" s="20">
        <v>0</v>
      </c>
      <c r="N49" s="20">
        <v>0</v>
      </c>
      <c r="O49" s="20">
        <v>0</v>
      </c>
      <c r="P49" s="20">
        <v>439481</v>
      </c>
      <c r="Q49" s="20">
        <v>0</v>
      </c>
      <c r="R49" s="20">
        <v>0</v>
      </c>
      <c r="S49" s="20">
        <v>0</v>
      </c>
      <c r="T49" s="20">
        <v>4241465</v>
      </c>
      <c r="U49" s="20">
        <v>2164694</v>
      </c>
      <c r="V49" s="20">
        <v>28888592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535782</v>
      </c>
      <c r="C51" s="95">
        <v>-1125710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-7</v>
      </c>
      <c r="Q51" s="20">
        <v>0</v>
      </c>
      <c r="R51" s="20">
        <v>0</v>
      </c>
      <c r="S51" s="20">
        <v>0</v>
      </c>
      <c r="T51" s="20">
        <v>7</v>
      </c>
      <c r="U51" s="20">
        <v>0</v>
      </c>
      <c r="V51" s="20">
        <v>-589928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143298498</v>
      </c>
      <c r="D5" s="120">
        <f t="shared" si="0"/>
        <v>138513329</v>
      </c>
      <c r="E5" s="66">
        <f t="shared" si="0"/>
        <v>157413986</v>
      </c>
      <c r="F5" s="66">
        <f t="shared" si="0"/>
        <v>13665309</v>
      </c>
      <c r="G5" s="66">
        <f t="shared" si="0"/>
        <v>7272183</v>
      </c>
      <c r="H5" s="66">
        <f t="shared" si="0"/>
        <v>8063477</v>
      </c>
      <c r="I5" s="66">
        <f t="shared" si="0"/>
        <v>29000969</v>
      </c>
      <c r="J5" s="66">
        <f t="shared" si="0"/>
        <v>4979283</v>
      </c>
      <c r="K5" s="66">
        <f t="shared" si="0"/>
        <v>19473777</v>
      </c>
      <c r="L5" s="66">
        <f t="shared" si="0"/>
        <v>-2645324</v>
      </c>
      <c r="M5" s="66">
        <f t="shared" si="0"/>
        <v>21807736</v>
      </c>
      <c r="N5" s="66">
        <f t="shared" si="0"/>
        <v>11408780</v>
      </c>
      <c r="O5" s="66">
        <f t="shared" si="0"/>
        <v>8246829</v>
      </c>
      <c r="P5" s="66">
        <f t="shared" si="0"/>
        <v>10928813</v>
      </c>
      <c r="Q5" s="66">
        <f t="shared" si="0"/>
        <v>30584422</v>
      </c>
      <c r="R5" s="66">
        <f t="shared" si="0"/>
        <v>4551822</v>
      </c>
      <c r="S5" s="66">
        <f t="shared" si="0"/>
        <v>4549423</v>
      </c>
      <c r="T5" s="66">
        <f t="shared" si="0"/>
        <v>13433124</v>
      </c>
      <c r="U5" s="66">
        <f t="shared" si="0"/>
        <v>22534369</v>
      </c>
      <c r="V5" s="66">
        <f t="shared" si="0"/>
        <v>103927496</v>
      </c>
      <c r="W5" s="66">
        <f t="shared" si="0"/>
        <v>157413986</v>
      </c>
      <c r="X5" s="66">
        <f t="shared" si="0"/>
        <v>-53486490</v>
      </c>
      <c r="Y5" s="103">
        <f>+IF(W5&lt;&gt;0,+(X5/W5)*100,0)</f>
        <v>-33.97823240433032</v>
      </c>
      <c r="Z5" s="119">
        <f>SUM(Z6:Z8)</f>
        <v>157413986</v>
      </c>
    </row>
    <row r="6" spans="1:26" ht="13.5">
      <c r="A6" s="104" t="s">
        <v>74</v>
      </c>
      <c r="B6" s="102"/>
      <c r="C6" s="121">
        <v>481862</v>
      </c>
      <c r="D6" s="122">
        <v>1150910</v>
      </c>
      <c r="E6" s="26">
        <v>1170910</v>
      </c>
      <c r="F6" s="26">
        <v>2597</v>
      </c>
      <c r="G6" s="26">
        <v>2429</v>
      </c>
      <c r="H6" s="26">
        <v>4229</v>
      </c>
      <c r="I6" s="26">
        <v>9255</v>
      </c>
      <c r="J6" s="26">
        <v>13536</v>
      </c>
      <c r="K6" s="26">
        <v>6845</v>
      </c>
      <c r="L6" s="26">
        <v>19083</v>
      </c>
      <c r="M6" s="26">
        <v>39464</v>
      </c>
      <c r="N6" s="26">
        <v>17180</v>
      </c>
      <c r="O6" s="26">
        <v>4780</v>
      </c>
      <c r="P6" s="26">
        <v>39369</v>
      </c>
      <c r="Q6" s="26">
        <v>61329</v>
      </c>
      <c r="R6" s="26">
        <v>6816</v>
      </c>
      <c r="S6" s="26">
        <v>24494</v>
      </c>
      <c r="T6" s="26">
        <v>59651</v>
      </c>
      <c r="U6" s="26">
        <v>90961</v>
      </c>
      <c r="V6" s="26">
        <v>201009</v>
      </c>
      <c r="W6" s="26">
        <v>1170910</v>
      </c>
      <c r="X6" s="26">
        <v>-969901</v>
      </c>
      <c r="Y6" s="106">
        <v>-82.83</v>
      </c>
      <c r="Z6" s="121">
        <v>1170910</v>
      </c>
    </row>
    <row r="7" spans="1:26" ht="13.5">
      <c r="A7" s="104" t="s">
        <v>75</v>
      </c>
      <c r="B7" s="102"/>
      <c r="C7" s="123">
        <v>142055579</v>
      </c>
      <c r="D7" s="124">
        <v>136510689</v>
      </c>
      <c r="E7" s="125">
        <v>155388546</v>
      </c>
      <c r="F7" s="125">
        <v>13660706</v>
      </c>
      <c r="G7" s="125">
        <v>7324493</v>
      </c>
      <c r="H7" s="125">
        <v>8113421</v>
      </c>
      <c r="I7" s="125">
        <v>29098620</v>
      </c>
      <c r="J7" s="125">
        <v>4928758</v>
      </c>
      <c r="K7" s="125">
        <v>19315801</v>
      </c>
      <c r="L7" s="125">
        <v>-2761287</v>
      </c>
      <c r="M7" s="125">
        <v>21483272</v>
      </c>
      <c r="N7" s="125">
        <v>11356031</v>
      </c>
      <c r="O7" s="125">
        <v>8206574</v>
      </c>
      <c r="P7" s="125">
        <v>10811723</v>
      </c>
      <c r="Q7" s="125">
        <v>30374328</v>
      </c>
      <c r="R7" s="125">
        <v>4513878</v>
      </c>
      <c r="S7" s="125">
        <v>4462569</v>
      </c>
      <c r="T7" s="125">
        <v>13327863</v>
      </c>
      <c r="U7" s="125">
        <v>22304310</v>
      </c>
      <c r="V7" s="125">
        <v>103260530</v>
      </c>
      <c r="W7" s="125">
        <v>155388546</v>
      </c>
      <c r="X7" s="125">
        <v>-52128016</v>
      </c>
      <c r="Y7" s="107">
        <v>-33.55</v>
      </c>
      <c r="Z7" s="123">
        <v>155388546</v>
      </c>
    </row>
    <row r="8" spans="1:26" ht="13.5">
      <c r="A8" s="104" t="s">
        <v>76</v>
      </c>
      <c r="B8" s="102"/>
      <c r="C8" s="121">
        <v>761057</v>
      </c>
      <c r="D8" s="122">
        <v>851730</v>
      </c>
      <c r="E8" s="26">
        <v>854530</v>
      </c>
      <c r="F8" s="26">
        <v>2006</v>
      </c>
      <c r="G8" s="26">
        <v>-54739</v>
      </c>
      <c r="H8" s="26">
        <v>-54173</v>
      </c>
      <c r="I8" s="26">
        <v>-106906</v>
      </c>
      <c r="J8" s="26">
        <v>36989</v>
      </c>
      <c r="K8" s="26">
        <v>151131</v>
      </c>
      <c r="L8" s="26">
        <v>96880</v>
      </c>
      <c r="M8" s="26">
        <v>285000</v>
      </c>
      <c r="N8" s="26">
        <v>35569</v>
      </c>
      <c r="O8" s="26">
        <v>35475</v>
      </c>
      <c r="P8" s="26">
        <v>77721</v>
      </c>
      <c r="Q8" s="26">
        <v>148765</v>
      </c>
      <c r="R8" s="26">
        <v>31128</v>
      </c>
      <c r="S8" s="26">
        <v>62360</v>
      </c>
      <c r="T8" s="26">
        <v>45610</v>
      </c>
      <c r="U8" s="26">
        <v>139098</v>
      </c>
      <c r="V8" s="26">
        <v>465957</v>
      </c>
      <c r="W8" s="26">
        <v>854530</v>
      </c>
      <c r="X8" s="26">
        <v>-388573</v>
      </c>
      <c r="Y8" s="106">
        <v>-45.47</v>
      </c>
      <c r="Z8" s="121">
        <v>854530</v>
      </c>
    </row>
    <row r="9" spans="1:26" ht="13.5">
      <c r="A9" s="101" t="s">
        <v>77</v>
      </c>
      <c r="B9" s="102"/>
      <c r="C9" s="119">
        <f aca="true" t="shared" si="1" ref="C9:X9">SUM(C10:C14)</f>
        <v>10307169</v>
      </c>
      <c r="D9" s="120">
        <f t="shared" si="1"/>
        <v>6183820</v>
      </c>
      <c r="E9" s="66">
        <f t="shared" si="1"/>
        <v>6767500</v>
      </c>
      <c r="F9" s="66">
        <f t="shared" si="1"/>
        <v>493916</v>
      </c>
      <c r="G9" s="66">
        <f t="shared" si="1"/>
        <v>537529</v>
      </c>
      <c r="H9" s="66">
        <f t="shared" si="1"/>
        <v>605173</v>
      </c>
      <c r="I9" s="66">
        <f t="shared" si="1"/>
        <v>1636618</v>
      </c>
      <c r="J9" s="66">
        <f t="shared" si="1"/>
        <v>982089</v>
      </c>
      <c r="K9" s="66">
        <f t="shared" si="1"/>
        <v>833077</v>
      </c>
      <c r="L9" s="66">
        <f t="shared" si="1"/>
        <v>675320</v>
      </c>
      <c r="M9" s="66">
        <f t="shared" si="1"/>
        <v>2490486</v>
      </c>
      <c r="N9" s="66">
        <f t="shared" si="1"/>
        <v>720299</v>
      </c>
      <c r="O9" s="66">
        <f t="shared" si="1"/>
        <v>621764</v>
      </c>
      <c r="P9" s="66">
        <f t="shared" si="1"/>
        <v>692839</v>
      </c>
      <c r="Q9" s="66">
        <f t="shared" si="1"/>
        <v>2034902</v>
      </c>
      <c r="R9" s="66">
        <f t="shared" si="1"/>
        <v>543703</v>
      </c>
      <c r="S9" s="66">
        <f t="shared" si="1"/>
        <v>511013</v>
      </c>
      <c r="T9" s="66">
        <f t="shared" si="1"/>
        <v>949529</v>
      </c>
      <c r="U9" s="66">
        <f t="shared" si="1"/>
        <v>2004245</v>
      </c>
      <c r="V9" s="66">
        <f t="shared" si="1"/>
        <v>8166251</v>
      </c>
      <c r="W9" s="66">
        <f t="shared" si="1"/>
        <v>6767500</v>
      </c>
      <c r="X9" s="66">
        <f t="shared" si="1"/>
        <v>1398751</v>
      </c>
      <c r="Y9" s="103">
        <f>+IF(W9&lt;&gt;0,+(X9/W9)*100,0)</f>
        <v>20.66865164388622</v>
      </c>
      <c r="Z9" s="119">
        <f>SUM(Z10:Z14)</f>
        <v>6767500</v>
      </c>
    </row>
    <row r="10" spans="1:26" ht="13.5">
      <c r="A10" s="104" t="s">
        <v>78</v>
      </c>
      <c r="B10" s="102"/>
      <c r="C10" s="121">
        <v>1392224</v>
      </c>
      <c r="D10" s="122">
        <v>719480</v>
      </c>
      <c r="E10" s="26">
        <v>1304480</v>
      </c>
      <c r="F10" s="26">
        <v>69865</v>
      </c>
      <c r="G10" s="26">
        <v>93156</v>
      </c>
      <c r="H10" s="26">
        <v>70692</v>
      </c>
      <c r="I10" s="26">
        <v>233713</v>
      </c>
      <c r="J10" s="26">
        <v>63552</v>
      </c>
      <c r="K10" s="26">
        <v>72385</v>
      </c>
      <c r="L10" s="26">
        <v>52268</v>
      </c>
      <c r="M10" s="26">
        <v>188205</v>
      </c>
      <c r="N10" s="26">
        <v>54006</v>
      </c>
      <c r="O10" s="26">
        <v>64781</v>
      </c>
      <c r="P10" s="26">
        <v>67068</v>
      </c>
      <c r="Q10" s="26">
        <v>185855</v>
      </c>
      <c r="R10" s="26">
        <v>49618</v>
      </c>
      <c r="S10" s="26">
        <v>72591</v>
      </c>
      <c r="T10" s="26">
        <v>57392</v>
      </c>
      <c r="U10" s="26">
        <v>179601</v>
      </c>
      <c r="V10" s="26">
        <v>787374</v>
      </c>
      <c r="W10" s="26">
        <v>1304480</v>
      </c>
      <c r="X10" s="26">
        <v>-517106</v>
      </c>
      <c r="Y10" s="106">
        <v>-39.64</v>
      </c>
      <c r="Z10" s="121">
        <v>1304480</v>
      </c>
    </row>
    <row r="11" spans="1:26" ht="13.5">
      <c r="A11" s="104" t="s">
        <v>79</v>
      </c>
      <c r="B11" s="102"/>
      <c r="C11" s="121">
        <v>2216514</v>
      </c>
      <c r="D11" s="122">
        <v>1543698</v>
      </c>
      <c r="E11" s="26">
        <v>1542378</v>
      </c>
      <c r="F11" s="26">
        <v>71452</v>
      </c>
      <c r="G11" s="26">
        <v>101690</v>
      </c>
      <c r="H11" s="26">
        <v>141798</v>
      </c>
      <c r="I11" s="26">
        <v>314940</v>
      </c>
      <c r="J11" s="26">
        <v>451917</v>
      </c>
      <c r="K11" s="26">
        <v>262190</v>
      </c>
      <c r="L11" s="26">
        <v>195680</v>
      </c>
      <c r="M11" s="26">
        <v>909787</v>
      </c>
      <c r="N11" s="26">
        <v>255146</v>
      </c>
      <c r="O11" s="26">
        <v>165210</v>
      </c>
      <c r="P11" s="26">
        <v>175647</v>
      </c>
      <c r="Q11" s="26">
        <v>596003</v>
      </c>
      <c r="R11" s="26">
        <v>134864</v>
      </c>
      <c r="S11" s="26">
        <v>52361</v>
      </c>
      <c r="T11" s="26">
        <v>21740</v>
      </c>
      <c r="U11" s="26">
        <v>208965</v>
      </c>
      <c r="V11" s="26">
        <v>2029695</v>
      </c>
      <c r="W11" s="26">
        <v>1542378</v>
      </c>
      <c r="X11" s="26">
        <v>487317</v>
      </c>
      <c r="Y11" s="106">
        <v>31.6</v>
      </c>
      <c r="Z11" s="121">
        <v>1542378</v>
      </c>
    </row>
    <row r="12" spans="1:26" ht="13.5">
      <c r="A12" s="104" t="s">
        <v>80</v>
      </c>
      <c r="B12" s="102"/>
      <c r="C12" s="121">
        <v>6432192</v>
      </c>
      <c r="D12" s="122">
        <v>3640062</v>
      </c>
      <c r="E12" s="26">
        <v>3640062</v>
      </c>
      <c r="F12" s="26">
        <v>333892</v>
      </c>
      <c r="G12" s="26">
        <v>323380</v>
      </c>
      <c r="H12" s="26">
        <v>373850</v>
      </c>
      <c r="I12" s="26">
        <v>1031122</v>
      </c>
      <c r="J12" s="26">
        <v>447976</v>
      </c>
      <c r="K12" s="26">
        <v>479858</v>
      </c>
      <c r="L12" s="26">
        <v>390505</v>
      </c>
      <c r="M12" s="26">
        <v>1318339</v>
      </c>
      <c r="N12" s="26">
        <v>392503</v>
      </c>
      <c r="O12" s="26">
        <v>373129</v>
      </c>
      <c r="P12" s="26">
        <v>431480</v>
      </c>
      <c r="Q12" s="26">
        <v>1197112</v>
      </c>
      <c r="R12" s="26">
        <v>341003</v>
      </c>
      <c r="S12" s="26">
        <v>352624</v>
      </c>
      <c r="T12" s="26">
        <v>856793</v>
      </c>
      <c r="U12" s="26">
        <v>1550420</v>
      </c>
      <c r="V12" s="26">
        <v>5096993</v>
      </c>
      <c r="W12" s="26">
        <v>3640062</v>
      </c>
      <c r="X12" s="26">
        <v>1456931</v>
      </c>
      <c r="Y12" s="106">
        <v>40.02</v>
      </c>
      <c r="Z12" s="121">
        <v>3640062</v>
      </c>
    </row>
    <row r="13" spans="1:26" ht="13.5">
      <c r="A13" s="104" t="s">
        <v>81</v>
      </c>
      <c r="B13" s="102"/>
      <c r="C13" s="121">
        <v>266239</v>
      </c>
      <c r="D13" s="122">
        <v>280580</v>
      </c>
      <c r="E13" s="26">
        <v>280580</v>
      </c>
      <c r="F13" s="26">
        <v>18707</v>
      </c>
      <c r="G13" s="26">
        <v>19303</v>
      </c>
      <c r="H13" s="26">
        <v>18833</v>
      </c>
      <c r="I13" s="26">
        <v>56843</v>
      </c>
      <c r="J13" s="26">
        <v>18644</v>
      </c>
      <c r="K13" s="26">
        <v>18644</v>
      </c>
      <c r="L13" s="26">
        <v>36867</v>
      </c>
      <c r="M13" s="26">
        <v>74155</v>
      </c>
      <c r="N13" s="26">
        <v>18644</v>
      </c>
      <c r="O13" s="26">
        <v>18644</v>
      </c>
      <c r="P13" s="26">
        <v>18644</v>
      </c>
      <c r="Q13" s="26">
        <v>55932</v>
      </c>
      <c r="R13" s="26">
        <v>18218</v>
      </c>
      <c r="S13" s="26">
        <v>33437</v>
      </c>
      <c r="T13" s="26">
        <v>13604</v>
      </c>
      <c r="U13" s="26">
        <v>65259</v>
      </c>
      <c r="V13" s="26">
        <v>252189</v>
      </c>
      <c r="W13" s="26">
        <v>280580</v>
      </c>
      <c r="X13" s="26">
        <v>-28391</v>
      </c>
      <c r="Y13" s="106">
        <v>-10.12</v>
      </c>
      <c r="Z13" s="121">
        <v>280580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6533559</v>
      </c>
      <c r="D15" s="120">
        <f t="shared" si="2"/>
        <v>5982170</v>
      </c>
      <c r="E15" s="66">
        <f t="shared" si="2"/>
        <v>6150070</v>
      </c>
      <c r="F15" s="66">
        <f t="shared" si="2"/>
        <v>609935</v>
      </c>
      <c r="G15" s="66">
        <f t="shared" si="2"/>
        <v>558846</v>
      </c>
      <c r="H15" s="66">
        <f t="shared" si="2"/>
        <v>718170</v>
      </c>
      <c r="I15" s="66">
        <f t="shared" si="2"/>
        <v>1886951</v>
      </c>
      <c r="J15" s="66">
        <f t="shared" si="2"/>
        <v>582833</v>
      </c>
      <c r="K15" s="66">
        <f t="shared" si="2"/>
        <v>422463</v>
      </c>
      <c r="L15" s="66">
        <f t="shared" si="2"/>
        <v>546220</v>
      </c>
      <c r="M15" s="66">
        <f t="shared" si="2"/>
        <v>1551516</v>
      </c>
      <c r="N15" s="66">
        <f t="shared" si="2"/>
        <v>852962</v>
      </c>
      <c r="O15" s="66">
        <f t="shared" si="2"/>
        <v>565930</v>
      </c>
      <c r="P15" s="66">
        <f t="shared" si="2"/>
        <v>526610</v>
      </c>
      <c r="Q15" s="66">
        <f t="shared" si="2"/>
        <v>1945502</v>
      </c>
      <c r="R15" s="66">
        <f t="shared" si="2"/>
        <v>541652</v>
      </c>
      <c r="S15" s="66">
        <f t="shared" si="2"/>
        <v>632892</v>
      </c>
      <c r="T15" s="66">
        <f t="shared" si="2"/>
        <v>955061</v>
      </c>
      <c r="U15" s="66">
        <f t="shared" si="2"/>
        <v>2129605</v>
      </c>
      <c r="V15" s="66">
        <f t="shared" si="2"/>
        <v>7513574</v>
      </c>
      <c r="W15" s="66">
        <f t="shared" si="2"/>
        <v>6150070</v>
      </c>
      <c r="X15" s="66">
        <f t="shared" si="2"/>
        <v>1363504</v>
      </c>
      <c r="Y15" s="103">
        <f>+IF(W15&lt;&gt;0,+(X15/W15)*100,0)</f>
        <v>22.170544400307637</v>
      </c>
      <c r="Z15" s="119">
        <f>SUM(Z16:Z18)</f>
        <v>6150070</v>
      </c>
    </row>
    <row r="16" spans="1:26" ht="13.5">
      <c r="A16" s="104" t="s">
        <v>84</v>
      </c>
      <c r="B16" s="102"/>
      <c r="C16" s="121">
        <v>1283465</v>
      </c>
      <c r="D16" s="122">
        <v>861160</v>
      </c>
      <c r="E16" s="26">
        <v>861160</v>
      </c>
      <c r="F16" s="26">
        <v>169486</v>
      </c>
      <c r="G16" s="26">
        <v>94108</v>
      </c>
      <c r="H16" s="26">
        <v>139948</v>
      </c>
      <c r="I16" s="26">
        <v>403542</v>
      </c>
      <c r="J16" s="26">
        <v>139825</v>
      </c>
      <c r="K16" s="26">
        <v>143962</v>
      </c>
      <c r="L16" s="26">
        <v>133427</v>
      </c>
      <c r="M16" s="26">
        <v>417214</v>
      </c>
      <c r="N16" s="26">
        <v>172524</v>
      </c>
      <c r="O16" s="26">
        <v>141778</v>
      </c>
      <c r="P16" s="26">
        <v>104506</v>
      </c>
      <c r="Q16" s="26">
        <v>418808</v>
      </c>
      <c r="R16" s="26">
        <v>156497</v>
      </c>
      <c r="S16" s="26">
        <v>135348</v>
      </c>
      <c r="T16" s="26">
        <v>465102</v>
      </c>
      <c r="U16" s="26">
        <v>756947</v>
      </c>
      <c r="V16" s="26">
        <v>1996511</v>
      </c>
      <c r="W16" s="26">
        <v>861160</v>
      </c>
      <c r="X16" s="26">
        <v>1135351</v>
      </c>
      <c r="Y16" s="106">
        <v>131.84</v>
      </c>
      <c r="Z16" s="121">
        <v>861160</v>
      </c>
    </row>
    <row r="17" spans="1:26" ht="13.5">
      <c r="A17" s="104" t="s">
        <v>85</v>
      </c>
      <c r="B17" s="102"/>
      <c r="C17" s="121">
        <v>5250094</v>
      </c>
      <c r="D17" s="122">
        <v>5121010</v>
      </c>
      <c r="E17" s="26">
        <v>5288910</v>
      </c>
      <c r="F17" s="26">
        <v>440449</v>
      </c>
      <c r="G17" s="26">
        <v>464738</v>
      </c>
      <c r="H17" s="26">
        <v>578222</v>
      </c>
      <c r="I17" s="26">
        <v>1483409</v>
      </c>
      <c r="J17" s="26">
        <v>443008</v>
      </c>
      <c r="K17" s="26">
        <v>278501</v>
      </c>
      <c r="L17" s="26">
        <v>412793</v>
      </c>
      <c r="M17" s="26">
        <v>1134302</v>
      </c>
      <c r="N17" s="26">
        <v>680438</v>
      </c>
      <c r="O17" s="26">
        <v>424152</v>
      </c>
      <c r="P17" s="26">
        <v>422104</v>
      </c>
      <c r="Q17" s="26">
        <v>1526694</v>
      </c>
      <c r="R17" s="26">
        <v>385155</v>
      </c>
      <c r="S17" s="26">
        <v>497544</v>
      </c>
      <c r="T17" s="26">
        <v>489959</v>
      </c>
      <c r="U17" s="26">
        <v>1372658</v>
      </c>
      <c r="V17" s="26">
        <v>5517063</v>
      </c>
      <c r="W17" s="26">
        <v>5288910</v>
      </c>
      <c r="X17" s="26">
        <v>228153</v>
      </c>
      <c r="Y17" s="106">
        <v>4.31</v>
      </c>
      <c r="Z17" s="121">
        <v>5288910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165811995</v>
      </c>
      <c r="D19" s="120">
        <f t="shared" si="3"/>
        <v>200311065</v>
      </c>
      <c r="E19" s="66">
        <f t="shared" si="3"/>
        <v>200191065</v>
      </c>
      <c r="F19" s="66">
        <f t="shared" si="3"/>
        <v>13963935</v>
      </c>
      <c r="G19" s="66">
        <f t="shared" si="3"/>
        <v>16317107</v>
      </c>
      <c r="H19" s="66">
        <f t="shared" si="3"/>
        <v>15121878</v>
      </c>
      <c r="I19" s="66">
        <f t="shared" si="3"/>
        <v>45402920</v>
      </c>
      <c r="J19" s="66">
        <f t="shared" si="3"/>
        <v>14885297</v>
      </c>
      <c r="K19" s="66">
        <f t="shared" si="3"/>
        <v>14623105</v>
      </c>
      <c r="L19" s="66">
        <f t="shared" si="3"/>
        <v>16174248</v>
      </c>
      <c r="M19" s="66">
        <f t="shared" si="3"/>
        <v>45682650</v>
      </c>
      <c r="N19" s="66">
        <f t="shared" si="3"/>
        <v>15229294</v>
      </c>
      <c r="O19" s="66">
        <f t="shared" si="3"/>
        <v>16249922</v>
      </c>
      <c r="P19" s="66">
        <f t="shared" si="3"/>
        <v>16474002</v>
      </c>
      <c r="Q19" s="66">
        <f t="shared" si="3"/>
        <v>47953218</v>
      </c>
      <c r="R19" s="66">
        <f t="shared" si="3"/>
        <v>15737624</v>
      </c>
      <c r="S19" s="66">
        <f t="shared" si="3"/>
        <v>15814173</v>
      </c>
      <c r="T19" s="66">
        <f t="shared" si="3"/>
        <v>16898187</v>
      </c>
      <c r="U19" s="66">
        <f t="shared" si="3"/>
        <v>48449984</v>
      </c>
      <c r="V19" s="66">
        <f t="shared" si="3"/>
        <v>187488772</v>
      </c>
      <c r="W19" s="66">
        <f t="shared" si="3"/>
        <v>200191065</v>
      </c>
      <c r="X19" s="66">
        <f t="shared" si="3"/>
        <v>-12702293</v>
      </c>
      <c r="Y19" s="103">
        <f>+IF(W19&lt;&gt;0,+(X19/W19)*100,0)</f>
        <v>-6.345084881785308</v>
      </c>
      <c r="Z19" s="119">
        <f>SUM(Z20:Z23)</f>
        <v>200191065</v>
      </c>
    </row>
    <row r="20" spans="1:26" ht="13.5">
      <c r="A20" s="104" t="s">
        <v>88</v>
      </c>
      <c r="B20" s="102"/>
      <c r="C20" s="121">
        <v>104519298</v>
      </c>
      <c r="D20" s="122">
        <v>129427165</v>
      </c>
      <c r="E20" s="26">
        <v>129307165</v>
      </c>
      <c r="F20" s="26">
        <v>9906772</v>
      </c>
      <c r="G20" s="26">
        <v>11208561</v>
      </c>
      <c r="H20" s="26">
        <v>10468966</v>
      </c>
      <c r="I20" s="26">
        <v>31584299</v>
      </c>
      <c r="J20" s="26">
        <v>10178170</v>
      </c>
      <c r="K20" s="26">
        <v>9951522</v>
      </c>
      <c r="L20" s="26">
        <v>10671422</v>
      </c>
      <c r="M20" s="26">
        <v>30801114</v>
      </c>
      <c r="N20" s="26">
        <v>9709925</v>
      </c>
      <c r="O20" s="26">
        <v>10148840</v>
      </c>
      <c r="P20" s="26">
        <v>10397186</v>
      </c>
      <c r="Q20" s="26">
        <v>30255951</v>
      </c>
      <c r="R20" s="26">
        <v>10410784</v>
      </c>
      <c r="S20" s="26">
        <v>10367899</v>
      </c>
      <c r="T20" s="26">
        <v>12044022</v>
      </c>
      <c r="U20" s="26">
        <v>32822705</v>
      </c>
      <c r="V20" s="26">
        <v>125464069</v>
      </c>
      <c r="W20" s="26">
        <v>129307165</v>
      </c>
      <c r="X20" s="26">
        <v>-3843096</v>
      </c>
      <c r="Y20" s="106">
        <v>-2.97</v>
      </c>
      <c r="Z20" s="121">
        <v>129307165</v>
      </c>
    </row>
    <row r="21" spans="1:26" ht="13.5">
      <c r="A21" s="104" t="s">
        <v>89</v>
      </c>
      <c r="B21" s="102"/>
      <c r="C21" s="121">
        <v>24771716</v>
      </c>
      <c r="D21" s="122">
        <v>30986286</v>
      </c>
      <c r="E21" s="26">
        <v>30986286</v>
      </c>
      <c r="F21" s="26">
        <v>1513793</v>
      </c>
      <c r="G21" s="26">
        <v>1615081</v>
      </c>
      <c r="H21" s="26">
        <v>1588953</v>
      </c>
      <c r="I21" s="26">
        <v>4717827</v>
      </c>
      <c r="J21" s="26">
        <v>1798493</v>
      </c>
      <c r="K21" s="26">
        <v>1817422</v>
      </c>
      <c r="L21" s="26">
        <v>2592858</v>
      </c>
      <c r="M21" s="26">
        <v>6208773</v>
      </c>
      <c r="N21" s="26">
        <v>2778118</v>
      </c>
      <c r="O21" s="26">
        <v>3322830</v>
      </c>
      <c r="P21" s="26">
        <v>3132379</v>
      </c>
      <c r="Q21" s="26">
        <v>9233327</v>
      </c>
      <c r="R21" s="26">
        <v>2683159</v>
      </c>
      <c r="S21" s="26">
        <v>2357732</v>
      </c>
      <c r="T21" s="26">
        <v>1880574</v>
      </c>
      <c r="U21" s="26">
        <v>6921465</v>
      </c>
      <c r="V21" s="26">
        <v>27081392</v>
      </c>
      <c r="W21" s="26">
        <v>30986286</v>
      </c>
      <c r="X21" s="26">
        <v>-3904894</v>
      </c>
      <c r="Y21" s="106">
        <v>-12.6</v>
      </c>
      <c r="Z21" s="121">
        <v>30986286</v>
      </c>
    </row>
    <row r="22" spans="1:26" ht="13.5">
      <c r="A22" s="104" t="s">
        <v>90</v>
      </c>
      <c r="B22" s="102"/>
      <c r="C22" s="123">
        <v>22047507</v>
      </c>
      <c r="D22" s="124">
        <v>23974471</v>
      </c>
      <c r="E22" s="125">
        <v>19805402</v>
      </c>
      <c r="F22" s="125">
        <v>1473020</v>
      </c>
      <c r="G22" s="125">
        <v>2422251</v>
      </c>
      <c r="H22" s="125">
        <v>1987223</v>
      </c>
      <c r="I22" s="125">
        <v>5882494</v>
      </c>
      <c r="J22" s="125">
        <v>1832380</v>
      </c>
      <c r="K22" s="125">
        <v>1765909</v>
      </c>
      <c r="L22" s="125">
        <v>1841627</v>
      </c>
      <c r="M22" s="125">
        <v>5439916</v>
      </c>
      <c r="N22" s="125">
        <v>1675083</v>
      </c>
      <c r="O22" s="125">
        <v>1347601</v>
      </c>
      <c r="P22" s="125">
        <v>1510464</v>
      </c>
      <c r="Q22" s="125">
        <v>4533148</v>
      </c>
      <c r="R22" s="125">
        <v>1221026</v>
      </c>
      <c r="S22" s="125">
        <v>1653968</v>
      </c>
      <c r="T22" s="125">
        <v>1544162</v>
      </c>
      <c r="U22" s="125">
        <v>4419156</v>
      </c>
      <c r="V22" s="125">
        <v>20274714</v>
      </c>
      <c r="W22" s="125">
        <v>19805402</v>
      </c>
      <c r="X22" s="125">
        <v>469312</v>
      </c>
      <c r="Y22" s="107">
        <v>2.37</v>
      </c>
      <c r="Z22" s="123">
        <v>19805402</v>
      </c>
    </row>
    <row r="23" spans="1:26" ht="13.5">
      <c r="A23" s="104" t="s">
        <v>91</v>
      </c>
      <c r="B23" s="102"/>
      <c r="C23" s="121">
        <v>14473474</v>
      </c>
      <c r="D23" s="122">
        <v>15923143</v>
      </c>
      <c r="E23" s="26">
        <v>20092212</v>
      </c>
      <c r="F23" s="26">
        <v>1070350</v>
      </c>
      <c r="G23" s="26">
        <v>1071214</v>
      </c>
      <c r="H23" s="26">
        <v>1076736</v>
      </c>
      <c r="I23" s="26">
        <v>3218300</v>
      </c>
      <c r="J23" s="26">
        <v>1076254</v>
      </c>
      <c r="K23" s="26">
        <v>1088252</v>
      </c>
      <c r="L23" s="26">
        <v>1068341</v>
      </c>
      <c r="M23" s="26">
        <v>3232847</v>
      </c>
      <c r="N23" s="26">
        <v>1066168</v>
      </c>
      <c r="O23" s="26">
        <v>1430651</v>
      </c>
      <c r="P23" s="26">
        <v>1433973</v>
      </c>
      <c r="Q23" s="26">
        <v>3930792</v>
      </c>
      <c r="R23" s="26">
        <v>1422655</v>
      </c>
      <c r="S23" s="26">
        <v>1434574</v>
      </c>
      <c r="T23" s="26">
        <v>1429429</v>
      </c>
      <c r="U23" s="26">
        <v>4286658</v>
      </c>
      <c r="V23" s="26">
        <v>14668597</v>
      </c>
      <c r="W23" s="26">
        <v>20092212</v>
      </c>
      <c r="X23" s="26">
        <v>-5423615</v>
      </c>
      <c r="Y23" s="106">
        <v>-26.99</v>
      </c>
      <c r="Z23" s="121">
        <v>20092212</v>
      </c>
    </row>
    <row r="24" spans="1:26" ht="13.5">
      <c r="A24" s="101" t="s">
        <v>92</v>
      </c>
      <c r="B24" s="108" t="s">
        <v>93</v>
      </c>
      <c r="C24" s="119">
        <v>15496</v>
      </c>
      <c r="D24" s="120">
        <v>16425</v>
      </c>
      <c r="E24" s="66">
        <v>16425</v>
      </c>
      <c r="F24" s="66">
        <v>1329</v>
      </c>
      <c r="G24" s="66">
        <v>1329</v>
      </c>
      <c r="H24" s="66">
        <v>1329</v>
      </c>
      <c r="I24" s="66">
        <v>3987</v>
      </c>
      <c r="J24" s="66">
        <v>1329</v>
      </c>
      <c r="K24" s="66">
        <v>1329</v>
      </c>
      <c r="L24" s="66">
        <v>1329</v>
      </c>
      <c r="M24" s="66">
        <v>3987</v>
      </c>
      <c r="N24" s="66">
        <v>1409</v>
      </c>
      <c r="O24" s="66">
        <v>1409</v>
      </c>
      <c r="P24" s="66">
        <v>1409</v>
      </c>
      <c r="Q24" s="66">
        <v>4227</v>
      </c>
      <c r="R24" s="66">
        <v>1409</v>
      </c>
      <c r="S24" s="66">
        <v>1409</v>
      </c>
      <c r="T24" s="66">
        <v>1409</v>
      </c>
      <c r="U24" s="66">
        <v>4227</v>
      </c>
      <c r="V24" s="66">
        <v>16428</v>
      </c>
      <c r="W24" s="66">
        <v>16425</v>
      </c>
      <c r="X24" s="66">
        <v>3</v>
      </c>
      <c r="Y24" s="103">
        <v>0.02</v>
      </c>
      <c r="Z24" s="119">
        <v>16425</v>
      </c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325966717</v>
      </c>
      <c r="D25" s="139">
        <f t="shared" si="4"/>
        <v>351006809</v>
      </c>
      <c r="E25" s="39">
        <f t="shared" si="4"/>
        <v>370539046</v>
      </c>
      <c r="F25" s="39">
        <f t="shared" si="4"/>
        <v>28734424</v>
      </c>
      <c r="G25" s="39">
        <f t="shared" si="4"/>
        <v>24686994</v>
      </c>
      <c r="H25" s="39">
        <f t="shared" si="4"/>
        <v>24510027</v>
      </c>
      <c r="I25" s="39">
        <f t="shared" si="4"/>
        <v>77931445</v>
      </c>
      <c r="J25" s="39">
        <f t="shared" si="4"/>
        <v>21430831</v>
      </c>
      <c r="K25" s="39">
        <f t="shared" si="4"/>
        <v>35353751</v>
      </c>
      <c r="L25" s="39">
        <f t="shared" si="4"/>
        <v>14751793</v>
      </c>
      <c r="M25" s="39">
        <f t="shared" si="4"/>
        <v>71536375</v>
      </c>
      <c r="N25" s="39">
        <f t="shared" si="4"/>
        <v>28212744</v>
      </c>
      <c r="O25" s="39">
        <f t="shared" si="4"/>
        <v>25685854</v>
      </c>
      <c r="P25" s="39">
        <f t="shared" si="4"/>
        <v>28623673</v>
      </c>
      <c r="Q25" s="39">
        <f t="shared" si="4"/>
        <v>82522271</v>
      </c>
      <c r="R25" s="39">
        <f t="shared" si="4"/>
        <v>21376210</v>
      </c>
      <c r="S25" s="39">
        <f t="shared" si="4"/>
        <v>21508910</v>
      </c>
      <c r="T25" s="39">
        <f t="shared" si="4"/>
        <v>32237310</v>
      </c>
      <c r="U25" s="39">
        <f t="shared" si="4"/>
        <v>75122430</v>
      </c>
      <c r="V25" s="39">
        <f t="shared" si="4"/>
        <v>307112521</v>
      </c>
      <c r="W25" s="39">
        <f t="shared" si="4"/>
        <v>370539046</v>
      </c>
      <c r="X25" s="39">
        <f t="shared" si="4"/>
        <v>-63426525</v>
      </c>
      <c r="Y25" s="140">
        <f>+IF(W25&lt;&gt;0,+(X25/W25)*100,0)</f>
        <v>-17.11736608724361</v>
      </c>
      <c r="Z25" s="138">
        <f>+Z5+Z9+Z15+Z19+Z24</f>
        <v>370539046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99594344</v>
      </c>
      <c r="D28" s="120">
        <f t="shared" si="5"/>
        <v>83161581</v>
      </c>
      <c r="E28" s="66">
        <f t="shared" si="5"/>
        <v>86883724</v>
      </c>
      <c r="F28" s="66">
        <f t="shared" si="5"/>
        <v>3532414</v>
      </c>
      <c r="G28" s="66">
        <f t="shared" si="5"/>
        <v>3736119</v>
      </c>
      <c r="H28" s="66">
        <f t="shared" si="5"/>
        <v>6478864</v>
      </c>
      <c r="I28" s="66">
        <f t="shared" si="5"/>
        <v>13747397</v>
      </c>
      <c r="J28" s="66">
        <f t="shared" si="5"/>
        <v>3048143</v>
      </c>
      <c r="K28" s="66">
        <f t="shared" si="5"/>
        <v>5506144</v>
      </c>
      <c r="L28" s="66">
        <f t="shared" si="5"/>
        <v>5130939</v>
      </c>
      <c r="M28" s="66">
        <f t="shared" si="5"/>
        <v>13685226</v>
      </c>
      <c r="N28" s="66">
        <f t="shared" si="5"/>
        <v>3839808</v>
      </c>
      <c r="O28" s="66">
        <f t="shared" si="5"/>
        <v>-847017</v>
      </c>
      <c r="P28" s="66">
        <f t="shared" si="5"/>
        <v>4005197</v>
      </c>
      <c r="Q28" s="66">
        <f t="shared" si="5"/>
        <v>6997988</v>
      </c>
      <c r="R28" s="66">
        <f t="shared" si="5"/>
        <v>4166710</v>
      </c>
      <c r="S28" s="66">
        <f t="shared" si="5"/>
        <v>4441309</v>
      </c>
      <c r="T28" s="66">
        <f t="shared" si="5"/>
        <v>25871059</v>
      </c>
      <c r="U28" s="66">
        <f t="shared" si="5"/>
        <v>34479078</v>
      </c>
      <c r="V28" s="66">
        <f t="shared" si="5"/>
        <v>68909689</v>
      </c>
      <c r="W28" s="66">
        <f t="shared" si="5"/>
        <v>86883724</v>
      </c>
      <c r="X28" s="66">
        <f t="shared" si="5"/>
        <v>-17974035</v>
      </c>
      <c r="Y28" s="103">
        <f>+IF(W28&lt;&gt;0,+(X28/W28)*100,0)</f>
        <v>-20.687459253012683</v>
      </c>
      <c r="Z28" s="119">
        <f>SUM(Z29:Z31)</f>
        <v>86883724</v>
      </c>
    </row>
    <row r="29" spans="1:26" ht="13.5">
      <c r="A29" s="104" t="s">
        <v>74</v>
      </c>
      <c r="B29" s="102"/>
      <c r="C29" s="121">
        <v>16511117</v>
      </c>
      <c r="D29" s="122">
        <v>16645986</v>
      </c>
      <c r="E29" s="26">
        <v>16470549</v>
      </c>
      <c r="F29" s="26">
        <v>1175452</v>
      </c>
      <c r="G29" s="26">
        <v>1247959</v>
      </c>
      <c r="H29" s="26">
        <v>1163430</v>
      </c>
      <c r="I29" s="26">
        <v>3586841</v>
      </c>
      <c r="J29" s="26">
        <v>1581193</v>
      </c>
      <c r="K29" s="26">
        <v>1603915</v>
      </c>
      <c r="L29" s="26">
        <v>1426277</v>
      </c>
      <c r="M29" s="26">
        <v>4611385</v>
      </c>
      <c r="N29" s="26">
        <v>1177961</v>
      </c>
      <c r="O29" s="26">
        <v>1198295</v>
      </c>
      <c r="P29" s="26">
        <v>1183004</v>
      </c>
      <c r="Q29" s="26">
        <v>3559260</v>
      </c>
      <c r="R29" s="26">
        <v>1092049</v>
      </c>
      <c r="S29" s="26">
        <v>1160069</v>
      </c>
      <c r="T29" s="26">
        <v>1848502</v>
      </c>
      <c r="U29" s="26">
        <v>4100620</v>
      </c>
      <c r="V29" s="26">
        <v>15858106</v>
      </c>
      <c r="W29" s="26">
        <v>16470549</v>
      </c>
      <c r="X29" s="26">
        <v>-612443</v>
      </c>
      <c r="Y29" s="106">
        <v>-3.72</v>
      </c>
      <c r="Z29" s="121">
        <v>16470549</v>
      </c>
    </row>
    <row r="30" spans="1:26" ht="13.5">
      <c r="A30" s="104" t="s">
        <v>75</v>
      </c>
      <c r="B30" s="102"/>
      <c r="C30" s="123">
        <v>64577543</v>
      </c>
      <c r="D30" s="124">
        <v>49521179</v>
      </c>
      <c r="E30" s="125">
        <v>44358814</v>
      </c>
      <c r="F30" s="125">
        <v>1571811</v>
      </c>
      <c r="G30" s="125">
        <v>1668466</v>
      </c>
      <c r="H30" s="125">
        <v>2126402</v>
      </c>
      <c r="I30" s="125">
        <v>5366679</v>
      </c>
      <c r="J30" s="125">
        <v>2227937</v>
      </c>
      <c r="K30" s="125">
        <v>2711894</v>
      </c>
      <c r="L30" s="125">
        <v>2391487</v>
      </c>
      <c r="M30" s="125">
        <v>7331318</v>
      </c>
      <c r="N30" s="125">
        <v>1930394</v>
      </c>
      <c r="O30" s="125">
        <v>-2806465</v>
      </c>
      <c r="P30" s="125">
        <v>2057791</v>
      </c>
      <c r="Q30" s="125">
        <v>1181720</v>
      </c>
      <c r="R30" s="125">
        <v>2288009</v>
      </c>
      <c r="S30" s="125">
        <v>2414325</v>
      </c>
      <c r="T30" s="125">
        <v>22778176</v>
      </c>
      <c r="U30" s="125">
        <v>27480510</v>
      </c>
      <c r="V30" s="125">
        <v>41360227</v>
      </c>
      <c r="W30" s="125">
        <v>44358814</v>
      </c>
      <c r="X30" s="125">
        <v>-2998587</v>
      </c>
      <c r="Y30" s="107">
        <v>-6.76</v>
      </c>
      <c r="Z30" s="123">
        <v>44358814</v>
      </c>
    </row>
    <row r="31" spans="1:26" ht="13.5">
      <c r="A31" s="104" t="s">
        <v>76</v>
      </c>
      <c r="B31" s="102"/>
      <c r="C31" s="121">
        <v>18505684</v>
      </c>
      <c r="D31" s="122">
        <v>16994416</v>
      </c>
      <c r="E31" s="26">
        <v>26054361</v>
      </c>
      <c r="F31" s="26">
        <v>785151</v>
      </c>
      <c r="G31" s="26">
        <v>819694</v>
      </c>
      <c r="H31" s="26">
        <v>3189032</v>
      </c>
      <c r="I31" s="26">
        <v>4793877</v>
      </c>
      <c r="J31" s="26">
        <v>-760987</v>
      </c>
      <c r="K31" s="26">
        <v>1190335</v>
      </c>
      <c r="L31" s="26">
        <v>1313175</v>
      </c>
      <c r="M31" s="26">
        <v>1742523</v>
      </c>
      <c r="N31" s="26">
        <v>731453</v>
      </c>
      <c r="O31" s="26">
        <v>761153</v>
      </c>
      <c r="P31" s="26">
        <v>764402</v>
      </c>
      <c r="Q31" s="26">
        <v>2257008</v>
      </c>
      <c r="R31" s="26">
        <v>786652</v>
      </c>
      <c r="S31" s="26">
        <v>866915</v>
      </c>
      <c r="T31" s="26">
        <v>1244381</v>
      </c>
      <c r="U31" s="26">
        <v>2897948</v>
      </c>
      <c r="V31" s="26">
        <v>11691356</v>
      </c>
      <c r="W31" s="26">
        <v>26054361</v>
      </c>
      <c r="X31" s="26">
        <v>-14363005</v>
      </c>
      <c r="Y31" s="106">
        <v>-55.13</v>
      </c>
      <c r="Z31" s="121">
        <v>26054361</v>
      </c>
    </row>
    <row r="32" spans="1:26" ht="13.5">
      <c r="A32" s="101" t="s">
        <v>77</v>
      </c>
      <c r="B32" s="102"/>
      <c r="C32" s="119">
        <f aca="true" t="shared" si="6" ref="C32:X32">SUM(C33:C37)</f>
        <v>35582448</v>
      </c>
      <c r="D32" s="120">
        <f t="shared" si="6"/>
        <v>36091245</v>
      </c>
      <c r="E32" s="66">
        <f t="shared" si="6"/>
        <v>37371561</v>
      </c>
      <c r="F32" s="66">
        <f t="shared" si="6"/>
        <v>2161983</v>
      </c>
      <c r="G32" s="66">
        <f t="shared" si="6"/>
        <v>2638660</v>
      </c>
      <c r="H32" s="66">
        <f t="shared" si="6"/>
        <v>3544615</v>
      </c>
      <c r="I32" s="66">
        <f t="shared" si="6"/>
        <v>8345258</v>
      </c>
      <c r="J32" s="66">
        <f t="shared" si="6"/>
        <v>2629354</v>
      </c>
      <c r="K32" s="66">
        <f t="shared" si="6"/>
        <v>4033046</v>
      </c>
      <c r="L32" s="66">
        <f t="shared" si="6"/>
        <v>3020138</v>
      </c>
      <c r="M32" s="66">
        <f t="shared" si="6"/>
        <v>9682538</v>
      </c>
      <c r="N32" s="66">
        <f t="shared" si="6"/>
        <v>3051811</v>
      </c>
      <c r="O32" s="66">
        <f t="shared" si="6"/>
        <v>2847093</v>
      </c>
      <c r="P32" s="66">
        <f t="shared" si="6"/>
        <v>2860200</v>
      </c>
      <c r="Q32" s="66">
        <f t="shared" si="6"/>
        <v>8759104</v>
      </c>
      <c r="R32" s="66">
        <f t="shared" si="6"/>
        <v>2730236</v>
      </c>
      <c r="S32" s="66">
        <f t="shared" si="6"/>
        <v>2792425</v>
      </c>
      <c r="T32" s="66">
        <f t="shared" si="6"/>
        <v>4939156</v>
      </c>
      <c r="U32" s="66">
        <f t="shared" si="6"/>
        <v>10461817</v>
      </c>
      <c r="V32" s="66">
        <f t="shared" si="6"/>
        <v>37248717</v>
      </c>
      <c r="W32" s="66">
        <f t="shared" si="6"/>
        <v>37371561</v>
      </c>
      <c r="X32" s="66">
        <f t="shared" si="6"/>
        <v>-122844</v>
      </c>
      <c r="Y32" s="103">
        <f>+IF(W32&lt;&gt;0,+(X32/W32)*100,0)</f>
        <v>-0.32870984436534506</v>
      </c>
      <c r="Z32" s="119">
        <f>SUM(Z33:Z37)</f>
        <v>37371561</v>
      </c>
    </row>
    <row r="33" spans="1:26" ht="13.5">
      <c r="A33" s="104" t="s">
        <v>78</v>
      </c>
      <c r="B33" s="102"/>
      <c r="C33" s="121">
        <v>7756428</v>
      </c>
      <c r="D33" s="122">
        <v>8041639</v>
      </c>
      <c r="E33" s="26">
        <v>8490133</v>
      </c>
      <c r="F33" s="26">
        <v>615069</v>
      </c>
      <c r="G33" s="26">
        <v>613778</v>
      </c>
      <c r="H33" s="26">
        <v>750282</v>
      </c>
      <c r="I33" s="26">
        <v>1979129</v>
      </c>
      <c r="J33" s="26">
        <v>597390</v>
      </c>
      <c r="K33" s="26">
        <v>879680</v>
      </c>
      <c r="L33" s="26">
        <v>631836</v>
      </c>
      <c r="M33" s="26">
        <v>2108906</v>
      </c>
      <c r="N33" s="26">
        <v>639160</v>
      </c>
      <c r="O33" s="26">
        <v>577497</v>
      </c>
      <c r="P33" s="26">
        <v>603227</v>
      </c>
      <c r="Q33" s="26">
        <v>1819884</v>
      </c>
      <c r="R33" s="26">
        <v>627988</v>
      </c>
      <c r="S33" s="26">
        <v>628247</v>
      </c>
      <c r="T33" s="26">
        <v>1092577</v>
      </c>
      <c r="U33" s="26">
        <v>2348812</v>
      </c>
      <c r="V33" s="26">
        <v>8256731</v>
      </c>
      <c r="W33" s="26">
        <v>8490133</v>
      </c>
      <c r="X33" s="26">
        <v>-233402</v>
      </c>
      <c r="Y33" s="106">
        <v>-2.75</v>
      </c>
      <c r="Z33" s="121">
        <v>8490133</v>
      </c>
    </row>
    <row r="34" spans="1:26" ht="13.5">
      <c r="A34" s="104" t="s">
        <v>79</v>
      </c>
      <c r="B34" s="102"/>
      <c r="C34" s="121">
        <v>11267092</v>
      </c>
      <c r="D34" s="122">
        <v>10144600</v>
      </c>
      <c r="E34" s="26">
        <v>11230920</v>
      </c>
      <c r="F34" s="26">
        <v>565188</v>
      </c>
      <c r="G34" s="26">
        <v>731360</v>
      </c>
      <c r="H34" s="26">
        <v>1233771</v>
      </c>
      <c r="I34" s="26">
        <v>2530319</v>
      </c>
      <c r="J34" s="26">
        <v>652016</v>
      </c>
      <c r="K34" s="26">
        <v>1258210</v>
      </c>
      <c r="L34" s="26">
        <v>932945</v>
      </c>
      <c r="M34" s="26">
        <v>2843171</v>
      </c>
      <c r="N34" s="26">
        <v>871447</v>
      </c>
      <c r="O34" s="26">
        <v>793923</v>
      </c>
      <c r="P34" s="26">
        <v>942278</v>
      </c>
      <c r="Q34" s="26">
        <v>2607648</v>
      </c>
      <c r="R34" s="26">
        <v>895082</v>
      </c>
      <c r="S34" s="26">
        <v>850785</v>
      </c>
      <c r="T34" s="26">
        <v>1095541</v>
      </c>
      <c r="U34" s="26">
        <v>2841408</v>
      </c>
      <c r="V34" s="26">
        <v>10822546</v>
      </c>
      <c r="W34" s="26">
        <v>11230920</v>
      </c>
      <c r="X34" s="26">
        <v>-408374</v>
      </c>
      <c r="Y34" s="106">
        <v>-3.64</v>
      </c>
      <c r="Z34" s="121">
        <v>11230920</v>
      </c>
    </row>
    <row r="35" spans="1:26" ht="13.5">
      <c r="A35" s="104" t="s">
        <v>80</v>
      </c>
      <c r="B35" s="102"/>
      <c r="C35" s="121">
        <v>14950309</v>
      </c>
      <c r="D35" s="122">
        <v>16815456</v>
      </c>
      <c r="E35" s="26">
        <v>16604108</v>
      </c>
      <c r="F35" s="26">
        <v>920054</v>
      </c>
      <c r="G35" s="26">
        <v>1227445</v>
      </c>
      <c r="H35" s="26">
        <v>1442983</v>
      </c>
      <c r="I35" s="26">
        <v>3590482</v>
      </c>
      <c r="J35" s="26">
        <v>1322731</v>
      </c>
      <c r="K35" s="26">
        <v>1787940</v>
      </c>
      <c r="L35" s="26">
        <v>1372945</v>
      </c>
      <c r="M35" s="26">
        <v>4483616</v>
      </c>
      <c r="N35" s="26">
        <v>1475674</v>
      </c>
      <c r="O35" s="26">
        <v>1410800</v>
      </c>
      <c r="P35" s="26">
        <v>1246139</v>
      </c>
      <c r="Q35" s="26">
        <v>4132613</v>
      </c>
      <c r="R35" s="26">
        <v>1140560</v>
      </c>
      <c r="S35" s="26">
        <v>1244992</v>
      </c>
      <c r="T35" s="26">
        <v>2506214</v>
      </c>
      <c r="U35" s="26">
        <v>4891766</v>
      </c>
      <c r="V35" s="26">
        <v>17098477</v>
      </c>
      <c r="W35" s="26">
        <v>16604108</v>
      </c>
      <c r="X35" s="26">
        <v>494369</v>
      </c>
      <c r="Y35" s="106">
        <v>2.98</v>
      </c>
      <c r="Z35" s="121">
        <v>16604108</v>
      </c>
    </row>
    <row r="36" spans="1:26" ht="13.5">
      <c r="A36" s="104" t="s">
        <v>81</v>
      </c>
      <c r="B36" s="102"/>
      <c r="C36" s="121">
        <v>1608619</v>
      </c>
      <c r="D36" s="122">
        <v>1089550</v>
      </c>
      <c r="E36" s="26">
        <v>1046400</v>
      </c>
      <c r="F36" s="26">
        <v>61672</v>
      </c>
      <c r="G36" s="26">
        <v>66077</v>
      </c>
      <c r="H36" s="26">
        <v>117579</v>
      </c>
      <c r="I36" s="26">
        <v>245328</v>
      </c>
      <c r="J36" s="26">
        <v>57217</v>
      </c>
      <c r="K36" s="26">
        <v>107216</v>
      </c>
      <c r="L36" s="26">
        <v>82412</v>
      </c>
      <c r="M36" s="26">
        <v>246845</v>
      </c>
      <c r="N36" s="26">
        <v>65530</v>
      </c>
      <c r="O36" s="26">
        <v>64873</v>
      </c>
      <c r="P36" s="26">
        <v>68556</v>
      </c>
      <c r="Q36" s="26">
        <v>198959</v>
      </c>
      <c r="R36" s="26">
        <v>66606</v>
      </c>
      <c r="S36" s="26">
        <v>68401</v>
      </c>
      <c r="T36" s="26">
        <v>244824</v>
      </c>
      <c r="U36" s="26">
        <v>379831</v>
      </c>
      <c r="V36" s="26">
        <v>1070963</v>
      </c>
      <c r="W36" s="26">
        <v>1046400</v>
      </c>
      <c r="X36" s="26">
        <v>24563</v>
      </c>
      <c r="Y36" s="106">
        <v>2.35</v>
      </c>
      <c r="Z36" s="121">
        <v>1046400</v>
      </c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49369126</v>
      </c>
      <c r="D38" s="120">
        <f t="shared" si="7"/>
        <v>32641513</v>
      </c>
      <c r="E38" s="66">
        <f t="shared" si="7"/>
        <v>53489940</v>
      </c>
      <c r="F38" s="66">
        <f t="shared" si="7"/>
        <v>1183310</v>
      </c>
      <c r="G38" s="66">
        <f t="shared" si="7"/>
        <v>1669527</v>
      </c>
      <c r="H38" s="66">
        <f t="shared" si="7"/>
        <v>8835536</v>
      </c>
      <c r="I38" s="66">
        <f t="shared" si="7"/>
        <v>11688373</v>
      </c>
      <c r="J38" s="66">
        <f t="shared" si="7"/>
        <v>-1698928</v>
      </c>
      <c r="K38" s="66">
        <f t="shared" si="7"/>
        <v>3391517</v>
      </c>
      <c r="L38" s="66">
        <f t="shared" si="7"/>
        <v>3632157</v>
      </c>
      <c r="M38" s="66">
        <f t="shared" si="7"/>
        <v>5324746</v>
      </c>
      <c r="N38" s="66">
        <f t="shared" si="7"/>
        <v>2326919</v>
      </c>
      <c r="O38" s="66">
        <f t="shared" si="7"/>
        <v>2595509</v>
      </c>
      <c r="P38" s="66">
        <f t="shared" si="7"/>
        <v>2625768</v>
      </c>
      <c r="Q38" s="66">
        <f t="shared" si="7"/>
        <v>7548196</v>
      </c>
      <c r="R38" s="66">
        <f t="shared" si="7"/>
        <v>2800919</v>
      </c>
      <c r="S38" s="66">
        <f t="shared" si="7"/>
        <v>2627765</v>
      </c>
      <c r="T38" s="66">
        <f t="shared" si="7"/>
        <v>-3944502</v>
      </c>
      <c r="U38" s="66">
        <f t="shared" si="7"/>
        <v>1484182</v>
      </c>
      <c r="V38" s="66">
        <f t="shared" si="7"/>
        <v>26045497</v>
      </c>
      <c r="W38" s="66">
        <f t="shared" si="7"/>
        <v>53489940</v>
      </c>
      <c r="X38" s="66">
        <f t="shared" si="7"/>
        <v>-27444443</v>
      </c>
      <c r="Y38" s="103">
        <f>+IF(W38&lt;&gt;0,+(X38/W38)*100,0)</f>
        <v>-51.30767205945641</v>
      </c>
      <c r="Z38" s="119">
        <f>SUM(Z39:Z41)</f>
        <v>53489940</v>
      </c>
    </row>
    <row r="39" spans="1:26" ht="13.5">
      <c r="A39" s="104" t="s">
        <v>84</v>
      </c>
      <c r="B39" s="102"/>
      <c r="C39" s="121">
        <v>5636898</v>
      </c>
      <c r="D39" s="122">
        <v>8165344</v>
      </c>
      <c r="E39" s="26">
        <v>8608329</v>
      </c>
      <c r="F39" s="26">
        <v>355592</v>
      </c>
      <c r="G39" s="26">
        <v>427198</v>
      </c>
      <c r="H39" s="26">
        <v>572337</v>
      </c>
      <c r="I39" s="26">
        <v>1355127</v>
      </c>
      <c r="J39" s="26">
        <v>511310</v>
      </c>
      <c r="K39" s="26">
        <v>589487</v>
      </c>
      <c r="L39" s="26">
        <v>684873</v>
      </c>
      <c r="M39" s="26">
        <v>1785670</v>
      </c>
      <c r="N39" s="26">
        <v>567492</v>
      </c>
      <c r="O39" s="26">
        <v>572407</v>
      </c>
      <c r="P39" s="26">
        <v>540544</v>
      </c>
      <c r="Q39" s="26">
        <v>1680443</v>
      </c>
      <c r="R39" s="26">
        <v>497459</v>
      </c>
      <c r="S39" s="26">
        <v>780442</v>
      </c>
      <c r="T39" s="26">
        <v>1403179</v>
      </c>
      <c r="U39" s="26">
        <v>2681080</v>
      </c>
      <c r="V39" s="26">
        <v>7502320</v>
      </c>
      <c r="W39" s="26">
        <v>8608329</v>
      </c>
      <c r="X39" s="26">
        <v>-1106009</v>
      </c>
      <c r="Y39" s="106">
        <v>-12.85</v>
      </c>
      <c r="Z39" s="121">
        <v>8608329</v>
      </c>
    </row>
    <row r="40" spans="1:26" ht="13.5">
      <c r="A40" s="104" t="s">
        <v>85</v>
      </c>
      <c r="B40" s="102"/>
      <c r="C40" s="121">
        <v>43732228</v>
      </c>
      <c r="D40" s="122">
        <v>24476169</v>
      </c>
      <c r="E40" s="26">
        <v>44881611</v>
      </c>
      <c r="F40" s="26">
        <v>827718</v>
      </c>
      <c r="G40" s="26">
        <v>1242329</v>
      </c>
      <c r="H40" s="26">
        <v>8263199</v>
      </c>
      <c r="I40" s="26">
        <v>10333246</v>
      </c>
      <c r="J40" s="26">
        <v>-2210238</v>
      </c>
      <c r="K40" s="26">
        <v>2802030</v>
      </c>
      <c r="L40" s="26">
        <v>2947284</v>
      </c>
      <c r="M40" s="26">
        <v>3539076</v>
      </c>
      <c r="N40" s="26">
        <v>1759427</v>
      </c>
      <c r="O40" s="26">
        <v>2023102</v>
      </c>
      <c r="P40" s="26">
        <v>2085224</v>
      </c>
      <c r="Q40" s="26">
        <v>5867753</v>
      </c>
      <c r="R40" s="26">
        <v>2303460</v>
      </c>
      <c r="S40" s="26">
        <v>1847323</v>
      </c>
      <c r="T40" s="26">
        <v>-5347681</v>
      </c>
      <c r="U40" s="26">
        <v>-1196898</v>
      </c>
      <c r="V40" s="26">
        <v>18543177</v>
      </c>
      <c r="W40" s="26">
        <v>44881611</v>
      </c>
      <c r="X40" s="26">
        <v>-26338434</v>
      </c>
      <c r="Y40" s="106">
        <v>-58.68</v>
      </c>
      <c r="Z40" s="121">
        <v>44881611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174932316</v>
      </c>
      <c r="D42" s="120">
        <f t="shared" si="8"/>
        <v>169742121</v>
      </c>
      <c r="E42" s="66">
        <f t="shared" si="8"/>
        <v>194409717</v>
      </c>
      <c r="F42" s="66">
        <f t="shared" si="8"/>
        <v>2656983</v>
      </c>
      <c r="G42" s="66">
        <f t="shared" si="8"/>
        <v>14719172</v>
      </c>
      <c r="H42" s="66">
        <f t="shared" si="8"/>
        <v>24655535</v>
      </c>
      <c r="I42" s="66">
        <f t="shared" si="8"/>
        <v>42031690</v>
      </c>
      <c r="J42" s="66">
        <f t="shared" si="8"/>
        <v>6162003</v>
      </c>
      <c r="K42" s="66">
        <f t="shared" si="8"/>
        <v>12597088</v>
      </c>
      <c r="L42" s="66">
        <f t="shared" si="8"/>
        <v>12673123</v>
      </c>
      <c r="M42" s="66">
        <f t="shared" si="8"/>
        <v>31432214</v>
      </c>
      <c r="N42" s="66">
        <f t="shared" si="8"/>
        <v>11591761</v>
      </c>
      <c r="O42" s="66">
        <f t="shared" si="8"/>
        <v>15799816</v>
      </c>
      <c r="P42" s="66">
        <f t="shared" si="8"/>
        <v>13669910</v>
      </c>
      <c r="Q42" s="66">
        <f t="shared" si="8"/>
        <v>41061487</v>
      </c>
      <c r="R42" s="66">
        <f t="shared" si="8"/>
        <v>10758013</v>
      </c>
      <c r="S42" s="66">
        <f t="shared" si="8"/>
        <v>12495679</v>
      </c>
      <c r="T42" s="66">
        <f t="shared" si="8"/>
        <v>13989931</v>
      </c>
      <c r="U42" s="66">
        <f t="shared" si="8"/>
        <v>37243623</v>
      </c>
      <c r="V42" s="66">
        <f t="shared" si="8"/>
        <v>151769014</v>
      </c>
      <c r="W42" s="66">
        <f t="shared" si="8"/>
        <v>194409717</v>
      </c>
      <c r="X42" s="66">
        <f t="shared" si="8"/>
        <v>-42640703</v>
      </c>
      <c r="Y42" s="103">
        <f>+IF(W42&lt;&gt;0,+(X42/W42)*100,0)</f>
        <v>-21.93342167151038</v>
      </c>
      <c r="Z42" s="119">
        <f>SUM(Z43:Z46)</f>
        <v>194409717</v>
      </c>
    </row>
    <row r="43" spans="1:26" ht="13.5">
      <c r="A43" s="104" t="s">
        <v>88</v>
      </c>
      <c r="B43" s="102"/>
      <c r="C43" s="121">
        <v>102227413</v>
      </c>
      <c r="D43" s="122">
        <v>107523223</v>
      </c>
      <c r="E43" s="26">
        <v>113617789</v>
      </c>
      <c r="F43" s="26">
        <v>743829</v>
      </c>
      <c r="G43" s="26">
        <v>11380220</v>
      </c>
      <c r="H43" s="26">
        <v>14271200</v>
      </c>
      <c r="I43" s="26">
        <v>26395249</v>
      </c>
      <c r="J43" s="26">
        <v>5627582</v>
      </c>
      <c r="K43" s="26">
        <v>7459023</v>
      </c>
      <c r="L43" s="26">
        <v>7173446</v>
      </c>
      <c r="M43" s="26">
        <v>20260051</v>
      </c>
      <c r="N43" s="26">
        <v>6738901</v>
      </c>
      <c r="O43" s="26">
        <v>8988032</v>
      </c>
      <c r="P43" s="26">
        <v>7938801</v>
      </c>
      <c r="Q43" s="26">
        <v>23665734</v>
      </c>
      <c r="R43" s="26">
        <v>5914779</v>
      </c>
      <c r="S43" s="26">
        <v>7665683</v>
      </c>
      <c r="T43" s="26">
        <v>14719914</v>
      </c>
      <c r="U43" s="26">
        <v>28300376</v>
      </c>
      <c r="V43" s="26">
        <v>98621410</v>
      </c>
      <c r="W43" s="26">
        <v>113617789</v>
      </c>
      <c r="X43" s="26">
        <v>-14996379</v>
      </c>
      <c r="Y43" s="106">
        <v>-13.2</v>
      </c>
      <c r="Z43" s="121">
        <v>113617789</v>
      </c>
    </row>
    <row r="44" spans="1:26" ht="13.5">
      <c r="A44" s="104" t="s">
        <v>89</v>
      </c>
      <c r="B44" s="102"/>
      <c r="C44" s="121">
        <v>34254482</v>
      </c>
      <c r="D44" s="122">
        <v>27990976</v>
      </c>
      <c r="E44" s="26">
        <v>38548531</v>
      </c>
      <c r="F44" s="26">
        <v>534165</v>
      </c>
      <c r="G44" s="26">
        <v>1763011</v>
      </c>
      <c r="H44" s="26">
        <v>4686766</v>
      </c>
      <c r="I44" s="26">
        <v>6983942</v>
      </c>
      <c r="J44" s="26">
        <v>45118</v>
      </c>
      <c r="K44" s="26">
        <v>2385035</v>
      </c>
      <c r="L44" s="26">
        <v>2418039</v>
      </c>
      <c r="M44" s="26">
        <v>4848192</v>
      </c>
      <c r="N44" s="26">
        <v>2644369</v>
      </c>
      <c r="O44" s="26">
        <v>3739827</v>
      </c>
      <c r="P44" s="26">
        <v>3071228</v>
      </c>
      <c r="Q44" s="26">
        <v>9455424</v>
      </c>
      <c r="R44" s="26">
        <v>2627783</v>
      </c>
      <c r="S44" s="26">
        <v>2571105</v>
      </c>
      <c r="T44" s="26">
        <v>1751909</v>
      </c>
      <c r="U44" s="26">
        <v>6950797</v>
      </c>
      <c r="V44" s="26">
        <v>28238355</v>
      </c>
      <c r="W44" s="26">
        <v>38548531</v>
      </c>
      <c r="X44" s="26">
        <v>-10310176</v>
      </c>
      <c r="Y44" s="106">
        <v>-26.75</v>
      </c>
      <c r="Z44" s="121">
        <v>38548531</v>
      </c>
    </row>
    <row r="45" spans="1:26" ht="13.5">
      <c r="A45" s="104" t="s">
        <v>90</v>
      </c>
      <c r="B45" s="102"/>
      <c r="C45" s="123">
        <v>23076396</v>
      </c>
      <c r="D45" s="124">
        <v>17594649</v>
      </c>
      <c r="E45" s="125">
        <v>25096743</v>
      </c>
      <c r="F45" s="125">
        <v>387822</v>
      </c>
      <c r="G45" s="125">
        <v>502704</v>
      </c>
      <c r="H45" s="125">
        <v>4069060</v>
      </c>
      <c r="I45" s="125">
        <v>4959586</v>
      </c>
      <c r="J45" s="125">
        <v>-510115</v>
      </c>
      <c r="K45" s="125">
        <v>1207911</v>
      </c>
      <c r="L45" s="125">
        <v>1932270</v>
      </c>
      <c r="M45" s="125">
        <v>2630066</v>
      </c>
      <c r="N45" s="125">
        <v>1045784</v>
      </c>
      <c r="O45" s="125">
        <v>1381425</v>
      </c>
      <c r="P45" s="125">
        <v>1119949</v>
      </c>
      <c r="Q45" s="125">
        <v>3547158</v>
      </c>
      <c r="R45" s="125">
        <v>925733</v>
      </c>
      <c r="S45" s="125">
        <v>1045703</v>
      </c>
      <c r="T45" s="125">
        <v>-3543813</v>
      </c>
      <c r="U45" s="125">
        <v>-1572377</v>
      </c>
      <c r="V45" s="125">
        <v>9564433</v>
      </c>
      <c r="W45" s="125">
        <v>25096743</v>
      </c>
      <c r="X45" s="125">
        <v>-15532310</v>
      </c>
      <c r="Y45" s="107">
        <v>-61.89</v>
      </c>
      <c r="Z45" s="123">
        <v>25096743</v>
      </c>
    </row>
    <row r="46" spans="1:26" ht="13.5">
      <c r="A46" s="104" t="s">
        <v>91</v>
      </c>
      <c r="B46" s="102"/>
      <c r="C46" s="121">
        <v>15374025</v>
      </c>
      <c r="D46" s="122">
        <v>16633273</v>
      </c>
      <c r="E46" s="26">
        <v>17146654</v>
      </c>
      <c r="F46" s="26">
        <v>991167</v>
      </c>
      <c r="G46" s="26">
        <v>1073237</v>
      </c>
      <c r="H46" s="26">
        <v>1628509</v>
      </c>
      <c r="I46" s="26">
        <v>3692913</v>
      </c>
      <c r="J46" s="26">
        <v>999418</v>
      </c>
      <c r="K46" s="26">
        <v>1545119</v>
      </c>
      <c r="L46" s="26">
        <v>1149368</v>
      </c>
      <c r="M46" s="26">
        <v>3693905</v>
      </c>
      <c r="N46" s="26">
        <v>1162707</v>
      </c>
      <c r="O46" s="26">
        <v>1690532</v>
      </c>
      <c r="P46" s="26">
        <v>1539932</v>
      </c>
      <c r="Q46" s="26">
        <v>4393171</v>
      </c>
      <c r="R46" s="26">
        <v>1289718</v>
      </c>
      <c r="S46" s="26">
        <v>1213188</v>
      </c>
      <c r="T46" s="26">
        <v>1061921</v>
      </c>
      <c r="U46" s="26">
        <v>3564827</v>
      </c>
      <c r="V46" s="26">
        <v>15344816</v>
      </c>
      <c r="W46" s="26">
        <v>17146654</v>
      </c>
      <c r="X46" s="26">
        <v>-1801838</v>
      </c>
      <c r="Y46" s="106">
        <v>-10.51</v>
      </c>
      <c r="Z46" s="121">
        <v>17146654</v>
      </c>
    </row>
    <row r="47" spans="1:26" ht="13.5">
      <c r="A47" s="101" t="s">
        <v>92</v>
      </c>
      <c r="B47" s="108" t="s">
        <v>93</v>
      </c>
      <c r="C47" s="119">
        <v>779850</v>
      </c>
      <c r="D47" s="120">
        <v>863440</v>
      </c>
      <c r="E47" s="66">
        <v>912761</v>
      </c>
      <c r="F47" s="66">
        <v>160070</v>
      </c>
      <c r="G47" s="66">
        <v>19972</v>
      </c>
      <c r="H47" s="66">
        <v>17752</v>
      </c>
      <c r="I47" s="66">
        <v>197794</v>
      </c>
      <c r="J47" s="66">
        <v>161755</v>
      </c>
      <c r="K47" s="66">
        <v>30095</v>
      </c>
      <c r="L47" s="66">
        <v>17777</v>
      </c>
      <c r="M47" s="66">
        <v>209627</v>
      </c>
      <c r="N47" s="66">
        <v>185638</v>
      </c>
      <c r="O47" s="66">
        <v>18038</v>
      </c>
      <c r="P47" s="66">
        <v>18039</v>
      </c>
      <c r="Q47" s="66">
        <v>221715</v>
      </c>
      <c r="R47" s="66">
        <v>162048</v>
      </c>
      <c r="S47" s="66">
        <v>18048</v>
      </c>
      <c r="T47" s="66">
        <v>44577</v>
      </c>
      <c r="U47" s="66">
        <v>224673</v>
      </c>
      <c r="V47" s="66">
        <v>853809</v>
      </c>
      <c r="W47" s="66">
        <v>912761</v>
      </c>
      <c r="X47" s="66">
        <v>-58952</v>
      </c>
      <c r="Y47" s="103">
        <v>-6.46</v>
      </c>
      <c r="Z47" s="119">
        <v>912761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360258084</v>
      </c>
      <c r="D48" s="139">
        <f t="shared" si="9"/>
        <v>322499900</v>
      </c>
      <c r="E48" s="39">
        <f t="shared" si="9"/>
        <v>373067703</v>
      </c>
      <c r="F48" s="39">
        <f t="shared" si="9"/>
        <v>9694760</v>
      </c>
      <c r="G48" s="39">
        <f t="shared" si="9"/>
        <v>22783450</v>
      </c>
      <c r="H48" s="39">
        <f t="shared" si="9"/>
        <v>43532302</v>
      </c>
      <c r="I48" s="39">
        <f t="shared" si="9"/>
        <v>76010512</v>
      </c>
      <c r="J48" s="39">
        <f t="shared" si="9"/>
        <v>10302327</v>
      </c>
      <c r="K48" s="39">
        <f t="shared" si="9"/>
        <v>25557890</v>
      </c>
      <c r="L48" s="39">
        <f t="shared" si="9"/>
        <v>24474134</v>
      </c>
      <c r="M48" s="39">
        <f t="shared" si="9"/>
        <v>60334351</v>
      </c>
      <c r="N48" s="39">
        <f t="shared" si="9"/>
        <v>20995937</v>
      </c>
      <c r="O48" s="39">
        <f t="shared" si="9"/>
        <v>20413439</v>
      </c>
      <c r="P48" s="39">
        <f t="shared" si="9"/>
        <v>23179114</v>
      </c>
      <c r="Q48" s="39">
        <f t="shared" si="9"/>
        <v>64588490</v>
      </c>
      <c r="R48" s="39">
        <f t="shared" si="9"/>
        <v>20617926</v>
      </c>
      <c r="S48" s="39">
        <f t="shared" si="9"/>
        <v>22375226</v>
      </c>
      <c r="T48" s="39">
        <f t="shared" si="9"/>
        <v>40900221</v>
      </c>
      <c r="U48" s="39">
        <f t="shared" si="9"/>
        <v>83893373</v>
      </c>
      <c r="V48" s="39">
        <f t="shared" si="9"/>
        <v>284826726</v>
      </c>
      <c r="W48" s="39">
        <f t="shared" si="9"/>
        <v>373067703</v>
      </c>
      <c r="X48" s="39">
        <f t="shared" si="9"/>
        <v>-88240977</v>
      </c>
      <c r="Y48" s="140">
        <f>+IF(W48&lt;&gt;0,+(X48/W48)*100,0)</f>
        <v>-23.65280518533656</v>
      </c>
      <c r="Z48" s="138">
        <f>+Z28+Z32+Z38+Z42+Z47</f>
        <v>373067703</v>
      </c>
    </row>
    <row r="49" spans="1:26" ht="13.5">
      <c r="A49" s="114" t="s">
        <v>48</v>
      </c>
      <c r="B49" s="115"/>
      <c r="C49" s="141">
        <f aca="true" t="shared" si="10" ref="C49:X49">+C25-C48</f>
        <v>-34291367</v>
      </c>
      <c r="D49" s="142">
        <f t="shared" si="10"/>
        <v>28506909</v>
      </c>
      <c r="E49" s="143">
        <f t="shared" si="10"/>
        <v>-2528657</v>
      </c>
      <c r="F49" s="143">
        <f t="shared" si="10"/>
        <v>19039664</v>
      </c>
      <c r="G49" s="143">
        <f t="shared" si="10"/>
        <v>1903544</v>
      </c>
      <c r="H49" s="143">
        <f t="shared" si="10"/>
        <v>-19022275</v>
      </c>
      <c r="I49" s="143">
        <f t="shared" si="10"/>
        <v>1920933</v>
      </c>
      <c r="J49" s="143">
        <f t="shared" si="10"/>
        <v>11128504</v>
      </c>
      <c r="K49" s="143">
        <f t="shared" si="10"/>
        <v>9795861</v>
      </c>
      <c r="L49" s="143">
        <f t="shared" si="10"/>
        <v>-9722341</v>
      </c>
      <c r="M49" s="143">
        <f t="shared" si="10"/>
        <v>11202024</v>
      </c>
      <c r="N49" s="143">
        <f t="shared" si="10"/>
        <v>7216807</v>
      </c>
      <c r="O49" s="143">
        <f t="shared" si="10"/>
        <v>5272415</v>
      </c>
      <c r="P49" s="143">
        <f t="shared" si="10"/>
        <v>5444559</v>
      </c>
      <c r="Q49" s="143">
        <f t="shared" si="10"/>
        <v>17933781</v>
      </c>
      <c r="R49" s="143">
        <f t="shared" si="10"/>
        <v>758284</v>
      </c>
      <c r="S49" s="143">
        <f t="shared" si="10"/>
        <v>-866316</v>
      </c>
      <c r="T49" s="143">
        <f t="shared" si="10"/>
        <v>-8662911</v>
      </c>
      <c r="U49" s="143">
        <f t="shared" si="10"/>
        <v>-8770943</v>
      </c>
      <c r="V49" s="143">
        <f t="shared" si="10"/>
        <v>22285795</v>
      </c>
      <c r="W49" s="143">
        <f>IF(E25=E48,0,W25-W48)</f>
        <v>-2528657</v>
      </c>
      <c r="X49" s="143">
        <f t="shared" si="10"/>
        <v>24814452</v>
      </c>
      <c r="Y49" s="144">
        <f>+IF(W49&lt;&gt;0,+(X49/W49)*100,0)</f>
        <v>-981.3292985169599</v>
      </c>
      <c r="Z49" s="141">
        <f>+Z25-Z48</f>
        <v>-2528657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52674367</v>
      </c>
      <c r="D5" s="122">
        <v>57591219</v>
      </c>
      <c r="E5" s="26">
        <v>57591219</v>
      </c>
      <c r="F5" s="26">
        <v>4776195</v>
      </c>
      <c r="G5" s="26">
        <v>6963428</v>
      </c>
      <c r="H5" s="26">
        <v>4931313</v>
      </c>
      <c r="I5" s="26">
        <v>16670936</v>
      </c>
      <c r="J5" s="26">
        <v>4839082</v>
      </c>
      <c r="K5" s="26">
        <v>4744317</v>
      </c>
      <c r="L5" s="26">
        <v>4646332</v>
      </c>
      <c r="M5" s="26">
        <v>14229731</v>
      </c>
      <c r="N5" s="26">
        <v>4777569</v>
      </c>
      <c r="O5" s="26">
        <v>4512281</v>
      </c>
      <c r="P5" s="26">
        <v>4566016</v>
      </c>
      <c r="Q5" s="26">
        <v>13855866</v>
      </c>
      <c r="R5" s="26">
        <v>4429263</v>
      </c>
      <c r="S5" s="26">
        <v>4361406</v>
      </c>
      <c r="T5" s="26">
        <v>4175729</v>
      </c>
      <c r="U5" s="26">
        <v>12966398</v>
      </c>
      <c r="V5" s="26">
        <v>57722931</v>
      </c>
      <c r="W5" s="26">
        <v>57591219</v>
      </c>
      <c r="X5" s="26">
        <v>131712</v>
      </c>
      <c r="Y5" s="106">
        <v>0.23</v>
      </c>
      <c r="Z5" s="121">
        <v>57591219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104054936</v>
      </c>
      <c r="D7" s="122">
        <v>129040020</v>
      </c>
      <c r="E7" s="26">
        <v>128920020</v>
      </c>
      <c r="F7" s="26">
        <v>10132427</v>
      </c>
      <c r="G7" s="26">
        <v>11504705</v>
      </c>
      <c r="H7" s="26">
        <v>10604318</v>
      </c>
      <c r="I7" s="26">
        <v>32241450</v>
      </c>
      <c r="J7" s="26">
        <v>10528421</v>
      </c>
      <c r="K7" s="26">
        <v>10160963</v>
      </c>
      <c r="L7" s="26">
        <v>11634246</v>
      </c>
      <c r="M7" s="26">
        <v>32323630</v>
      </c>
      <c r="N7" s="26">
        <v>10036037</v>
      </c>
      <c r="O7" s="26">
        <v>10386571</v>
      </c>
      <c r="P7" s="26">
        <v>10657209</v>
      </c>
      <c r="Q7" s="26">
        <v>31079817</v>
      </c>
      <c r="R7" s="26">
        <v>10667371</v>
      </c>
      <c r="S7" s="26">
        <v>10646615</v>
      </c>
      <c r="T7" s="26">
        <v>13230104</v>
      </c>
      <c r="U7" s="26">
        <v>34544090</v>
      </c>
      <c r="V7" s="26">
        <v>130188987</v>
      </c>
      <c r="W7" s="26">
        <v>128920020</v>
      </c>
      <c r="X7" s="26">
        <v>1268967</v>
      </c>
      <c r="Y7" s="106">
        <v>0.98</v>
      </c>
      <c r="Z7" s="121">
        <v>128920020</v>
      </c>
    </row>
    <row r="8" spans="1:26" ht="13.5">
      <c r="A8" s="159" t="s">
        <v>103</v>
      </c>
      <c r="B8" s="158" t="s">
        <v>95</v>
      </c>
      <c r="C8" s="121">
        <v>23771616</v>
      </c>
      <c r="D8" s="122">
        <v>30137086</v>
      </c>
      <c r="E8" s="26">
        <v>30137086</v>
      </c>
      <c r="F8" s="26">
        <v>1481604</v>
      </c>
      <c r="G8" s="26">
        <v>1600133</v>
      </c>
      <c r="H8" s="26">
        <v>1599647</v>
      </c>
      <c r="I8" s="26">
        <v>4681384</v>
      </c>
      <c r="J8" s="26">
        <v>1836035</v>
      </c>
      <c r="K8" s="26">
        <v>1917611</v>
      </c>
      <c r="L8" s="26">
        <v>2711488</v>
      </c>
      <c r="M8" s="26">
        <v>6465134</v>
      </c>
      <c r="N8" s="26">
        <v>2930752</v>
      </c>
      <c r="O8" s="26">
        <v>3419971</v>
      </c>
      <c r="P8" s="26">
        <v>3278968</v>
      </c>
      <c r="Q8" s="26">
        <v>9629691</v>
      </c>
      <c r="R8" s="26">
        <v>2850408</v>
      </c>
      <c r="S8" s="26">
        <v>2354743</v>
      </c>
      <c r="T8" s="26">
        <v>1937387</v>
      </c>
      <c r="U8" s="26">
        <v>7142538</v>
      </c>
      <c r="V8" s="26">
        <v>27918747</v>
      </c>
      <c r="W8" s="26">
        <v>30137086</v>
      </c>
      <c r="X8" s="26">
        <v>-2218339</v>
      </c>
      <c r="Y8" s="106">
        <v>-7.36</v>
      </c>
      <c r="Z8" s="121">
        <v>30137086</v>
      </c>
    </row>
    <row r="9" spans="1:26" ht="13.5">
      <c r="A9" s="159" t="s">
        <v>104</v>
      </c>
      <c r="B9" s="158" t="s">
        <v>95</v>
      </c>
      <c r="C9" s="121">
        <v>18579846</v>
      </c>
      <c r="D9" s="122">
        <v>22335471</v>
      </c>
      <c r="E9" s="26">
        <v>22335471</v>
      </c>
      <c r="F9" s="26">
        <v>1853643</v>
      </c>
      <c r="G9" s="26">
        <v>2306731</v>
      </c>
      <c r="H9" s="26">
        <v>1876191</v>
      </c>
      <c r="I9" s="26">
        <v>6036565</v>
      </c>
      <c r="J9" s="26">
        <v>1835991</v>
      </c>
      <c r="K9" s="26">
        <v>1817252</v>
      </c>
      <c r="L9" s="26">
        <v>1842315</v>
      </c>
      <c r="M9" s="26">
        <v>5495558</v>
      </c>
      <c r="N9" s="26">
        <v>1823252</v>
      </c>
      <c r="O9" s="26">
        <v>1787928</v>
      </c>
      <c r="P9" s="26">
        <v>1852054</v>
      </c>
      <c r="Q9" s="26">
        <v>5463234</v>
      </c>
      <c r="R9" s="26">
        <v>1475730</v>
      </c>
      <c r="S9" s="26">
        <v>1720076</v>
      </c>
      <c r="T9" s="26">
        <v>1723813</v>
      </c>
      <c r="U9" s="26">
        <v>4919619</v>
      </c>
      <c r="V9" s="26">
        <v>21914976</v>
      </c>
      <c r="W9" s="26">
        <v>22335471</v>
      </c>
      <c r="X9" s="26">
        <v>-420495</v>
      </c>
      <c r="Y9" s="106">
        <v>-1.88</v>
      </c>
      <c r="Z9" s="121">
        <v>22335471</v>
      </c>
    </row>
    <row r="10" spans="1:26" ht="13.5">
      <c r="A10" s="159" t="s">
        <v>105</v>
      </c>
      <c r="B10" s="158" t="s">
        <v>95</v>
      </c>
      <c r="C10" s="121">
        <v>14220022</v>
      </c>
      <c r="D10" s="122">
        <v>15695873</v>
      </c>
      <c r="E10" s="20">
        <v>15695873</v>
      </c>
      <c r="F10" s="20">
        <v>1350855</v>
      </c>
      <c r="G10" s="20">
        <v>1352264</v>
      </c>
      <c r="H10" s="20">
        <v>1354143</v>
      </c>
      <c r="I10" s="20">
        <v>4057262</v>
      </c>
      <c r="J10" s="20">
        <v>1353338</v>
      </c>
      <c r="K10" s="20">
        <v>1355351</v>
      </c>
      <c r="L10" s="20">
        <v>1351393</v>
      </c>
      <c r="M10" s="20">
        <v>4060082</v>
      </c>
      <c r="N10" s="20">
        <v>1349514</v>
      </c>
      <c r="O10" s="20">
        <v>1348574</v>
      </c>
      <c r="P10" s="20">
        <v>1355352</v>
      </c>
      <c r="Q10" s="20">
        <v>4053440</v>
      </c>
      <c r="R10" s="20">
        <v>1359379</v>
      </c>
      <c r="S10" s="20">
        <v>1362131</v>
      </c>
      <c r="T10" s="20">
        <v>1366426</v>
      </c>
      <c r="U10" s="20">
        <v>4087936</v>
      </c>
      <c r="V10" s="20">
        <v>16258720</v>
      </c>
      <c r="W10" s="20">
        <v>15695873</v>
      </c>
      <c r="X10" s="20">
        <v>562847</v>
      </c>
      <c r="Y10" s="160">
        <v>3.59</v>
      </c>
      <c r="Z10" s="96">
        <v>15695873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2171610</v>
      </c>
      <c r="D12" s="122">
        <v>1780653</v>
      </c>
      <c r="E12" s="26">
        <v>1779333</v>
      </c>
      <c r="F12" s="26">
        <v>135357</v>
      </c>
      <c r="G12" s="26">
        <v>165806</v>
      </c>
      <c r="H12" s="26">
        <v>202632</v>
      </c>
      <c r="I12" s="26">
        <v>503795</v>
      </c>
      <c r="J12" s="26">
        <v>476427</v>
      </c>
      <c r="K12" s="26">
        <v>255761</v>
      </c>
      <c r="L12" s="26">
        <v>138133</v>
      </c>
      <c r="M12" s="26">
        <v>870321</v>
      </c>
      <c r="N12" s="26">
        <v>234030</v>
      </c>
      <c r="O12" s="26">
        <v>200300</v>
      </c>
      <c r="P12" s="26">
        <v>227683</v>
      </c>
      <c r="Q12" s="26">
        <v>662013</v>
      </c>
      <c r="R12" s="26">
        <v>170793</v>
      </c>
      <c r="S12" s="26">
        <v>129748</v>
      </c>
      <c r="T12" s="26">
        <v>79962</v>
      </c>
      <c r="U12" s="26">
        <v>380503</v>
      </c>
      <c r="V12" s="26">
        <v>2416632</v>
      </c>
      <c r="W12" s="26">
        <v>1779333</v>
      </c>
      <c r="X12" s="26">
        <v>637299</v>
      </c>
      <c r="Y12" s="106">
        <v>35.82</v>
      </c>
      <c r="Z12" s="121">
        <v>1779333</v>
      </c>
    </row>
    <row r="13" spans="1:26" ht="13.5">
      <c r="A13" s="157" t="s">
        <v>108</v>
      </c>
      <c r="B13" s="161"/>
      <c r="C13" s="121">
        <v>13376892</v>
      </c>
      <c r="D13" s="122">
        <v>7470000</v>
      </c>
      <c r="E13" s="26">
        <v>11884533</v>
      </c>
      <c r="F13" s="26">
        <v>2</v>
      </c>
      <c r="G13" s="26">
        <v>50716</v>
      </c>
      <c r="H13" s="26">
        <v>15029</v>
      </c>
      <c r="I13" s="26">
        <v>65747</v>
      </c>
      <c r="J13" s="26">
        <v>13501</v>
      </c>
      <c r="K13" s="26">
        <v>18466</v>
      </c>
      <c r="L13" s="26">
        <v>10621</v>
      </c>
      <c r="M13" s="26">
        <v>42588</v>
      </c>
      <c r="N13" s="26">
        <v>5719805</v>
      </c>
      <c r="O13" s="26">
        <v>1320550</v>
      </c>
      <c r="P13" s="26">
        <v>8195</v>
      </c>
      <c r="Q13" s="26">
        <v>7048550</v>
      </c>
      <c r="R13" s="26">
        <v>13648</v>
      </c>
      <c r="S13" s="26">
        <v>9011</v>
      </c>
      <c r="T13" s="26">
        <v>2305275</v>
      </c>
      <c r="U13" s="26">
        <v>2327934</v>
      </c>
      <c r="V13" s="26">
        <v>9484819</v>
      </c>
      <c r="W13" s="26">
        <v>11884533</v>
      </c>
      <c r="X13" s="26">
        <v>-2399714</v>
      </c>
      <c r="Y13" s="106">
        <v>-20.19</v>
      </c>
      <c r="Z13" s="121">
        <v>11884533</v>
      </c>
    </row>
    <row r="14" spans="1:26" ht="13.5">
      <c r="A14" s="157" t="s">
        <v>109</v>
      </c>
      <c r="B14" s="161"/>
      <c r="C14" s="121">
        <v>1263460</v>
      </c>
      <c r="D14" s="122">
        <v>1033200</v>
      </c>
      <c r="E14" s="26">
        <v>1033200</v>
      </c>
      <c r="F14" s="26">
        <v>100538</v>
      </c>
      <c r="G14" s="26">
        <v>104813</v>
      </c>
      <c r="H14" s="26">
        <v>101912</v>
      </c>
      <c r="I14" s="26">
        <v>307263</v>
      </c>
      <c r="J14" s="26">
        <v>106241</v>
      </c>
      <c r="K14" s="26">
        <v>90364</v>
      </c>
      <c r="L14" s="26">
        <v>89076</v>
      </c>
      <c r="M14" s="26">
        <v>285681</v>
      </c>
      <c r="N14" s="26">
        <v>96728</v>
      </c>
      <c r="O14" s="26">
        <v>104918</v>
      </c>
      <c r="P14" s="26">
        <v>98694</v>
      </c>
      <c r="Q14" s="26">
        <v>300340</v>
      </c>
      <c r="R14" s="26">
        <v>106765</v>
      </c>
      <c r="S14" s="26">
        <v>99646</v>
      </c>
      <c r="T14" s="26">
        <v>89310</v>
      </c>
      <c r="U14" s="26">
        <v>295721</v>
      </c>
      <c r="V14" s="26">
        <v>1189005</v>
      </c>
      <c r="W14" s="26">
        <v>1033200</v>
      </c>
      <c r="X14" s="26">
        <v>155805</v>
      </c>
      <c r="Y14" s="106">
        <v>15.08</v>
      </c>
      <c r="Z14" s="121">
        <v>1033200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6414556</v>
      </c>
      <c r="D16" s="122">
        <v>3671245</v>
      </c>
      <c r="E16" s="26">
        <v>3671245</v>
      </c>
      <c r="F16" s="26">
        <v>333092</v>
      </c>
      <c r="G16" s="26">
        <v>323339</v>
      </c>
      <c r="H16" s="26">
        <v>353992</v>
      </c>
      <c r="I16" s="26">
        <v>1010423</v>
      </c>
      <c r="J16" s="26">
        <v>440490</v>
      </c>
      <c r="K16" s="26">
        <v>481927</v>
      </c>
      <c r="L16" s="26">
        <v>394010</v>
      </c>
      <c r="M16" s="26">
        <v>1316427</v>
      </c>
      <c r="N16" s="26">
        <v>393351</v>
      </c>
      <c r="O16" s="26">
        <v>370037</v>
      </c>
      <c r="P16" s="26">
        <v>418140</v>
      </c>
      <c r="Q16" s="26">
        <v>1181528</v>
      </c>
      <c r="R16" s="26">
        <v>343439</v>
      </c>
      <c r="S16" s="26">
        <v>337703</v>
      </c>
      <c r="T16" s="26">
        <v>862054</v>
      </c>
      <c r="U16" s="26">
        <v>1543196</v>
      </c>
      <c r="V16" s="26">
        <v>5051574</v>
      </c>
      <c r="W16" s="26">
        <v>3671245</v>
      </c>
      <c r="X16" s="26">
        <v>1380329</v>
      </c>
      <c r="Y16" s="106">
        <v>37.6</v>
      </c>
      <c r="Z16" s="121">
        <v>3671245</v>
      </c>
    </row>
    <row r="17" spans="1:26" ht="13.5">
      <c r="A17" s="157" t="s">
        <v>112</v>
      </c>
      <c r="B17" s="161"/>
      <c r="C17" s="121">
        <v>2617986</v>
      </c>
      <c r="D17" s="122">
        <v>2467415</v>
      </c>
      <c r="E17" s="26">
        <v>2635315</v>
      </c>
      <c r="F17" s="26">
        <v>251029</v>
      </c>
      <c r="G17" s="26">
        <v>241969</v>
      </c>
      <c r="H17" s="26">
        <v>227042</v>
      </c>
      <c r="I17" s="26">
        <v>720040</v>
      </c>
      <c r="J17" s="26">
        <v>230026</v>
      </c>
      <c r="K17" s="26">
        <v>194784</v>
      </c>
      <c r="L17" s="26">
        <v>191833</v>
      </c>
      <c r="M17" s="26">
        <v>616643</v>
      </c>
      <c r="N17" s="26">
        <v>255727</v>
      </c>
      <c r="O17" s="26">
        <v>213753</v>
      </c>
      <c r="P17" s="26">
        <v>217519</v>
      </c>
      <c r="Q17" s="26">
        <v>686999</v>
      </c>
      <c r="R17" s="26">
        <v>205653</v>
      </c>
      <c r="S17" s="26">
        <v>241202</v>
      </c>
      <c r="T17" s="26">
        <v>242881</v>
      </c>
      <c r="U17" s="26">
        <v>689736</v>
      </c>
      <c r="V17" s="26">
        <v>2713418</v>
      </c>
      <c r="W17" s="26">
        <v>2635315</v>
      </c>
      <c r="X17" s="26">
        <v>78103</v>
      </c>
      <c r="Y17" s="106">
        <v>2.96</v>
      </c>
      <c r="Z17" s="121">
        <v>2635315</v>
      </c>
    </row>
    <row r="18" spans="1:26" ht="13.5">
      <c r="A18" s="159" t="s">
        <v>113</v>
      </c>
      <c r="B18" s="158"/>
      <c r="C18" s="121">
        <v>2245343</v>
      </c>
      <c r="D18" s="122">
        <v>2350000</v>
      </c>
      <c r="E18" s="26">
        <v>2350000</v>
      </c>
      <c r="F18" s="26">
        <v>181841</v>
      </c>
      <c r="G18" s="26">
        <v>213117</v>
      </c>
      <c r="H18" s="26">
        <v>185317</v>
      </c>
      <c r="I18" s="26">
        <v>580275</v>
      </c>
      <c r="J18" s="26">
        <v>191675</v>
      </c>
      <c r="K18" s="26">
        <v>193104</v>
      </c>
      <c r="L18" s="26">
        <v>185362</v>
      </c>
      <c r="M18" s="26">
        <v>570141</v>
      </c>
      <c r="N18" s="26">
        <v>201950</v>
      </c>
      <c r="O18" s="26">
        <v>191835</v>
      </c>
      <c r="P18" s="26">
        <v>188269</v>
      </c>
      <c r="Q18" s="26">
        <v>582054</v>
      </c>
      <c r="R18" s="26">
        <v>166272</v>
      </c>
      <c r="S18" s="26">
        <v>205749</v>
      </c>
      <c r="T18" s="26">
        <v>196087</v>
      </c>
      <c r="U18" s="26">
        <v>568108</v>
      </c>
      <c r="V18" s="26">
        <v>2300578</v>
      </c>
      <c r="W18" s="26">
        <v>2350000</v>
      </c>
      <c r="X18" s="26">
        <v>-49422</v>
      </c>
      <c r="Y18" s="106">
        <v>-2.1</v>
      </c>
      <c r="Z18" s="121">
        <v>2350000</v>
      </c>
    </row>
    <row r="19" spans="1:26" ht="13.5">
      <c r="A19" s="157" t="s">
        <v>33</v>
      </c>
      <c r="B19" s="161"/>
      <c r="C19" s="121">
        <v>52352498</v>
      </c>
      <c r="D19" s="122">
        <v>23628000</v>
      </c>
      <c r="E19" s="26">
        <v>42161820</v>
      </c>
      <c r="F19" s="26">
        <v>8741222</v>
      </c>
      <c r="G19" s="26">
        <v>0</v>
      </c>
      <c r="H19" s="26">
        <v>0</v>
      </c>
      <c r="I19" s="26">
        <v>8741222</v>
      </c>
      <c r="J19" s="26">
        <v>0</v>
      </c>
      <c r="K19" s="26">
        <v>6992977</v>
      </c>
      <c r="L19" s="26">
        <v>0</v>
      </c>
      <c r="M19" s="26">
        <v>6992977</v>
      </c>
      <c r="N19" s="26">
        <v>200000</v>
      </c>
      <c r="O19" s="26">
        <v>0</v>
      </c>
      <c r="P19" s="26">
        <v>5245000</v>
      </c>
      <c r="Q19" s="26">
        <v>5445000</v>
      </c>
      <c r="R19" s="26">
        <v>0</v>
      </c>
      <c r="S19" s="26">
        <v>0</v>
      </c>
      <c r="T19" s="26">
        <v>6992977</v>
      </c>
      <c r="U19" s="26">
        <v>6992977</v>
      </c>
      <c r="V19" s="26">
        <v>28172176</v>
      </c>
      <c r="W19" s="26">
        <v>42161820</v>
      </c>
      <c r="X19" s="26">
        <v>-13989644</v>
      </c>
      <c r="Y19" s="106">
        <v>-33.18</v>
      </c>
      <c r="Z19" s="121">
        <v>42161820</v>
      </c>
    </row>
    <row r="20" spans="1:26" ht="13.5">
      <c r="A20" s="157" t="s">
        <v>34</v>
      </c>
      <c r="B20" s="161" t="s">
        <v>95</v>
      </c>
      <c r="C20" s="121">
        <v>9269808</v>
      </c>
      <c r="D20" s="122">
        <v>6311627</v>
      </c>
      <c r="E20" s="20">
        <v>-3944072</v>
      </c>
      <c r="F20" s="20">
        <v>-603381</v>
      </c>
      <c r="G20" s="20">
        <v>-291027</v>
      </c>
      <c r="H20" s="20">
        <v>50391</v>
      </c>
      <c r="I20" s="20">
        <v>-844017</v>
      </c>
      <c r="J20" s="20">
        <v>-420396</v>
      </c>
      <c r="K20" s="20">
        <v>-372982</v>
      </c>
      <c r="L20" s="20">
        <v>-969160</v>
      </c>
      <c r="M20" s="20">
        <v>-1762538</v>
      </c>
      <c r="N20" s="20">
        <v>-605971</v>
      </c>
      <c r="O20" s="20">
        <v>-470864</v>
      </c>
      <c r="P20" s="20">
        <v>-396817</v>
      </c>
      <c r="Q20" s="20">
        <v>-1473652</v>
      </c>
      <c r="R20" s="20">
        <v>-420911</v>
      </c>
      <c r="S20" s="20">
        <v>40880</v>
      </c>
      <c r="T20" s="20">
        <v>-742301</v>
      </c>
      <c r="U20" s="20">
        <v>-1122332</v>
      </c>
      <c r="V20" s="20">
        <v>-5202539</v>
      </c>
      <c r="W20" s="20">
        <v>-3944072</v>
      </c>
      <c r="X20" s="20">
        <v>-1258467</v>
      </c>
      <c r="Y20" s="160">
        <v>31.91</v>
      </c>
      <c r="Z20" s="96">
        <v>-3944072</v>
      </c>
    </row>
    <row r="21" spans="1:26" ht="13.5">
      <c r="A21" s="157" t="s">
        <v>114</v>
      </c>
      <c r="B21" s="161"/>
      <c r="C21" s="121">
        <v>5119239</v>
      </c>
      <c r="D21" s="122">
        <v>11610000</v>
      </c>
      <c r="E21" s="26">
        <v>11610000</v>
      </c>
      <c r="F21" s="26">
        <v>0</v>
      </c>
      <c r="G21" s="26">
        <v>151000</v>
      </c>
      <c r="H21" s="48">
        <v>3008100</v>
      </c>
      <c r="I21" s="26">
        <v>3159100</v>
      </c>
      <c r="J21" s="26">
        <v>0</v>
      </c>
      <c r="K21" s="26">
        <v>30000</v>
      </c>
      <c r="L21" s="26">
        <v>0</v>
      </c>
      <c r="M21" s="26">
        <v>30000</v>
      </c>
      <c r="N21" s="26">
        <v>800000</v>
      </c>
      <c r="O21" s="48">
        <v>2300000</v>
      </c>
      <c r="P21" s="26">
        <v>907391</v>
      </c>
      <c r="Q21" s="26">
        <v>4007391</v>
      </c>
      <c r="R21" s="26">
        <v>8400</v>
      </c>
      <c r="S21" s="26">
        <v>0</v>
      </c>
      <c r="T21" s="26">
        <v>-222394</v>
      </c>
      <c r="U21" s="26">
        <v>-213994</v>
      </c>
      <c r="V21" s="48">
        <v>6982497</v>
      </c>
      <c r="W21" s="26">
        <v>11610000</v>
      </c>
      <c r="X21" s="26">
        <v>-4627503</v>
      </c>
      <c r="Y21" s="106">
        <v>-39.86</v>
      </c>
      <c r="Z21" s="121">
        <v>11610000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308132179</v>
      </c>
      <c r="D22" s="165">
        <f t="shared" si="0"/>
        <v>315121809</v>
      </c>
      <c r="E22" s="166">
        <f t="shared" si="0"/>
        <v>327861043</v>
      </c>
      <c r="F22" s="166">
        <f t="shared" si="0"/>
        <v>28734424</v>
      </c>
      <c r="G22" s="166">
        <f t="shared" si="0"/>
        <v>24686994</v>
      </c>
      <c r="H22" s="166">
        <f t="shared" si="0"/>
        <v>24510027</v>
      </c>
      <c r="I22" s="166">
        <f t="shared" si="0"/>
        <v>77931445</v>
      </c>
      <c r="J22" s="166">
        <f t="shared" si="0"/>
        <v>21430831</v>
      </c>
      <c r="K22" s="166">
        <f t="shared" si="0"/>
        <v>27879895</v>
      </c>
      <c r="L22" s="166">
        <f t="shared" si="0"/>
        <v>22225649</v>
      </c>
      <c r="M22" s="166">
        <f t="shared" si="0"/>
        <v>71536375</v>
      </c>
      <c r="N22" s="166">
        <f t="shared" si="0"/>
        <v>28212744</v>
      </c>
      <c r="O22" s="166">
        <f t="shared" si="0"/>
        <v>25685854</v>
      </c>
      <c r="P22" s="166">
        <f t="shared" si="0"/>
        <v>28623673</v>
      </c>
      <c r="Q22" s="166">
        <f t="shared" si="0"/>
        <v>82522271</v>
      </c>
      <c r="R22" s="166">
        <f t="shared" si="0"/>
        <v>21376210</v>
      </c>
      <c r="S22" s="166">
        <f t="shared" si="0"/>
        <v>21508910</v>
      </c>
      <c r="T22" s="166">
        <f t="shared" si="0"/>
        <v>32237310</v>
      </c>
      <c r="U22" s="166">
        <f t="shared" si="0"/>
        <v>75122430</v>
      </c>
      <c r="V22" s="166">
        <f t="shared" si="0"/>
        <v>307112521</v>
      </c>
      <c r="W22" s="166">
        <f t="shared" si="0"/>
        <v>327861043</v>
      </c>
      <c r="X22" s="166">
        <f t="shared" si="0"/>
        <v>-20748522</v>
      </c>
      <c r="Y22" s="167">
        <f>+IF(W22&lt;&gt;0,+(X22/W22)*100,0)</f>
        <v>-6.3284499464000055</v>
      </c>
      <c r="Z22" s="164">
        <f>SUM(Z5:Z21)</f>
        <v>327861043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88219374</v>
      </c>
      <c r="D25" s="122">
        <v>96261980</v>
      </c>
      <c r="E25" s="26">
        <v>102772628</v>
      </c>
      <c r="F25" s="26">
        <v>7069422</v>
      </c>
      <c r="G25" s="26">
        <v>7069461</v>
      </c>
      <c r="H25" s="26">
        <v>7533870</v>
      </c>
      <c r="I25" s="26">
        <v>21672753</v>
      </c>
      <c r="J25" s="26">
        <v>7598876</v>
      </c>
      <c r="K25" s="26">
        <v>11629908</v>
      </c>
      <c r="L25" s="26">
        <v>7698596</v>
      </c>
      <c r="M25" s="26">
        <v>26927380</v>
      </c>
      <c r="N25" s="26">
        <v>7799752</v>
      </c>
      <c r="O25" s="26">
        <v>7746982</v>
      </c>
      <c r="P25" s="26">
        <v>7540886</v>
      </c>
      <c r="Q25" s="26">
        <v>23087620</v>
      </c>
      <c r="R25" s="26">
        <v>7523779</v>
      </c>
      <c r="S25" s="26">
        <v>7504672</v>
      </c>
      <c r="T25" s="26">
        <v>13575585</v>
      </c>
      <c r="U25" s="26">
        <v>28604036</v>
      </c>
      <c r="V25" s="26">
        <v>100291789</v>
      </c>
      <c r="W25" s="26">
        <v>102772628</v>
      </c>
      <c r="X25" s="26">
        <v>-2480839</v>
      </c>
      <c r="Y25" s="106">
        <v>-2.41</v>
      </c>
      <c r="Z25" s="121">
        <v>102772628</v>
      </c>
    </row>
    <row r="26" spans="1:26" ht="13.5">
      <c r="A26" s="159" t="s">
        <v>37</v>
      </c>
      <c r="B26" s="158"/>
      <c r="C26" s="121">
        <v>4898753</v>
      </c>
      <c r="D26" s="122">
        <v>5519000</v>
      </c>
      <c r="E26" s="26">
        <v>4865190</v>
      </c>
      <c r="F26" s="26">
        <v>354259</v>
      </c>
      <c r="G26" s="26">
        <v>354259</v>
      </c>
      <c r="H26" s="26">
        <v>354259</v>
      </c>
      <c r="I26" s="26">
        <v>1062777</v>
      </c>
      <c r="J26" s="26">
        <v>354259</v>
      </c>
      <c r="K26" s="26">
        <v>354259</v>
      </c>
      <c r="L26" s="26">
        <v>354259</v>
      </c>
      <c r="M26" s="26">
        <v>1062777</v>
      </c>
      <c r="N26" s="26">
        <v>354259</v>
      </c>
      <c r="O26" s="26">
        <v>505905</v>
      </c>
      <c r="P26" s="26">
        <v>373215</v>
      </c>
      <c r="Q26" s="26">
        <v>1233379</v>
      </c>
      <c r="R26" s="26">
        <v>345911</v>
      </c>
      <c r="S26" s="26">
        <v>314260</v>
      </c>
      <c r="T26" s="26">
        <v>472931</v>
      </c>
      <c r="U26" s="26">
        <v>1133102</v>
      </c>
      <c r="V26" s="26">
        <v>4492035</v>
      </c>
      <c r="W26" s="26">
        <v>4865190</v>
      </c>
      <c r="X26" s="26">
        <v>-373155</v>
      </c>
      <c r="Y26" s="106">
        <v>-7.67</v>
      </c>
      <c r="Z26" s="121">
        <v>4865190</v>
      </c>
    </row>
    <row r="27" spans="1:26" ht="13.5">
      <c r="A27" s="159" t="s">
        <v>117</v>
      </c>
      <c r="B27" s="158" t="s">
        <v>98</v>
      </c>
      <c r="C27" s="121">
        <v>1650879</v>
      </c>
      <c r="D27" s="122">
        <v>1470000</v>
      </c>
      <c r="E27" s="26">
        <v>1470000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1434133</v>
      </c>
      <c r="U27" s="26">
        <v>1434133</v>
      </c>
      <c r="V27" s="26">
        <v>1434133</v>
      </c>
      <c r="W27" s="26">
        <v>1470000</v>
      </c>
      <c r="X27" s="26">
        <v>-35867</v>
      </c>
      <c r="Y27" s="106">
        <v>-2.44</v>
      </c>
      <c r="Z27" s="121">
        <v>1470000</v>
      </c>
    </row>
    <row r="28" spans="1:26" ht="13.5">
      <c r="A28" s="159" t="s">
        <v>38</v>
      </c>
      <c r="B28" s="158" t="s">
        <v>95</v>
      </c>
      <c r="C28" s="121">
        <v>70517546</v>
      </c>
      <c r="D28" s="122">
        <v>21109983</v>
      </c>
      <c r="E28" s="26">
        <v>73602871</v>
      </c>
      <c r="F28" s="26">
        <v>0</v>
      </c>
      <c r="G28" s="26">
        <v>0</v>
      </c>
      <c r="H28" s="26">
        <v>18033778</v>
      </c>
      <c r="I28" s="26">
        <v>18033778</v>
      </c>
      <c r="J28" s="26">
        <v>-10114043</v>
      </c>
      <c r="K28" s="26">
        <v>1979932</v>
      </c>
      <c r="L28" s="26">
        <v>1979932</v>
      </c>
      <c r="M28" s="26">
        <v>-6154179</v>
      </c>
      <c r="N28" s="26">
        <v>1979932</v>
      </c>
      <c r="O28" s="26">
        <v>1979932</v>
      </c>
      <c r="P28" s="26">
        <v>1979932</v>
      </c>
      <c r="Q28" s="26">
        <v>5939796</v>
      </c>
      <c r="R28" s="26">
        <v>1979932</v>
      </c>
      <c r="S28" s="26">
        <v>1979932</v>
      </c>
      <c r="T28" s="26">
        <v>-18713593</v>
      </c>
      <c r="U28" s="26">
        <v>-14753729</v>
      </c>
      <c r="V28" s="26">
        <v>3065666</v>
      </c>
      <c r="W28" s="26">
        <v>73602871</v>
      </c>
      <c r="X28" s="26">
        <v>-70537205</v>
      </c>
      <c r="Y28" s="106">
        <v>-95.83</v>
      </c>
      <c r="Z28" s="121">
        <v>73602871</v>
      </c>
    </row>
    <row r="29" spans="1:26" ht="13.5">
      <c r="A29" s="159" t="s">
        <v>39</v>
      </c>
      <c r="B29" s="158"/>
      <c r="C29" s="121">
        <v>7280824</v>
      </c>
      <c r="D29" s="122">
        <v>6986450</v>
      </c>
      <c r="E29" s="26">
        <v>5193248</v>
      </c>
      <c r="F29" s="26">
        <v>11260</v>
      </c>
      <c r="G29" s="26">
        <v>11158</v>
      </c>
      <c r="H29" s="26">
        <v>2376729</v>
      </c>
      <c r="I29" s="26">
        <v>2399147</v>
      </c>
      <c r="J29" s="26">
        <v>10422</v>
      </c>
      <c r="K29" s="26">
        <v>11130</v>
      </c>
      <c r="L29" s="26">
        <v>2255249</v>
      </c>
      <c r="M29" s="26">
        <v>2276801</v>
      </c>
      <c r="N29" s="26">
        <v>17216</v>
      </c>
      <c r="O29" s="26">
        <v>8274</v>
      </c>
      <c r="P29" s="26">
        <v>8283</v>
      </c>
      <c r="Q29" s="26">
        <v>33773</v>
      </c>
      <c r="R29" s="26">
        <v>1489</v>
      </c>
      <c r="S29" s="26">
        <v>14587</v>
      </c>
      <c r="T29" s="26">
        <v>1543876</v>
      </c>
      <c r="U29" s="26">
        <v>1559952</v>
      </c>
      <c r="V29" s="26">
        <v>6269673</v>
      </c>
      <c r="W29" s="26">
        <v>5193248</v>
      </c>
      <c r="X29" s="26">
        <v>1076425</v>
      </c>
      <c r="Y29" s="106">
        <v>20.73</v>
      </c>
      <c r="Z29" s="121">
        <v>5193248</v>
      </c>
    </row>
    <row r="30" spans="1:26" ht="13.5">
      <c r="A30" s="159" t="s">
        <v>118</v>
      </c>
      <c r="B30" s="158" t="s">
        <v>95</v>
      </c>
      <c r="C30" s="121">
        <v>77899809</v>
      </c>
      <c r="D30" s="122">
        <v>103626347</v>
      </c>
      <c r="E30" s="26">
        <v>103626347</v>
      </c>
      <c r="F30" s="26">
        <v>0</v>
      </c>
      <c r="G30" s="26">
        <v>11512036</v>
      </c>
      <c r="H30" s="26">
        <v>11531105</v>
      </c>
      <c r="I30" s="26">
        <v>23043141</v>
      </c>
      <c r="J30" s="26">
        <v>7545104</v>
      </c>
      <c r="K30" s="26">
        <v>6905041</v>
      </c>
      <c r="L30" s="26">
        <v>7267715</v>
      </c>
      <c r="M30" s="26">
        <v>21717860</v>
      </c>
      <c r="N30" s="26">
        <v>7378311</v>
      </c>
      <c r="O30" s="26">
        <v>7464110</v>
      </c>
      <c r="P30" s="26">
        <v>8794664</v>
      </c>
      <c r="Q30" s="26">
        <v>23637085</v>
      </c>
      <c r="R30" s="26">
        <v>6461770</v>
      </c>
      <c r="S30" s="26">
        <v>8190048</v>
      </c>
      <c r="T30" s="26">
        <v>17348846</v>
      </c>
      <c r="U30" s="26">
        <v>32000664</v>
      </c>
      <c r="V30" s="26">
        <v>100398750</v>
      </c>
      <c r="W30" s="26">
        <v>103626347</v>
      </c>
      <c r="X30" s="26">
        <v>-3227597</v>
      </c>
      <c r="Y30" s="106">
        <v>-3.11</v>
      </c>
      <c r="Z30" s="121">
        <v>103626347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2789995</v>
      </c>
      <c r="D32" s="122">
        <v>3110000</v>
      </c>
      <c r="E32" s="26">
        <v>3110000</v>
      </c>
      <c r="F32" s="26">
        <v>246092</v>
      </c>
      <c r="G32" s="26">
        <v>128419</v>
      </c>
      <c r="H32" s="26">
        <v>258204</v>
      </c>
      <c r="I32" s="26">
        <v>632715</v>
      </c>
      <c r="J32" s="26">
        <v>230327</v>
      </c>
      <c r="K32" s="26">
        <v>200537</v>
      </c>
      <c r="L32" s="26">
        <v>210002</v>
      </c>
      <c r="M32" s="26">
        <v>640866</v>
      </c>
      <c r="N32" s="26">
        <v>287373</v>
      </c>
      <c r="O32" s="26">
        <v>186920</v>
      </c>
      <c r="P32" s="26">
        <v>241729</v>
      </c>
      <c r="Q32" s="26">
        <v>716022</v>
      </c>
      <c r="R32" s="26">
        <v>207622</v>
      </c>
      <c r="S32" s="26">
        <v>274942</v>
      </c>
      <c r="T32" s="26">
        <v>408253</v>
      </c>
      <c r="U32" s="26">
        <v>890817</v>
      </c>
      <c r="V32" s="26">
        <v>2880420</v>
      </c>
      <c r="W32" s="26">
        <v>3110000</v>
      </c>
      <c r="X32" s="26">
        <v>-229580</v>
      </c>
      <c r="Y32" s="106">
        <v>-7.38</v>
      </c>
      <c r="Z32" s="121">
        <v>3110000</v>
      </c>
    </row>
    <row r="33" spans="1:26" ht="13.5">
      <c r="A33" s="159" t="s">
        <v>41</v>
      </c>
      <c r="B33" s="158"/>
      <c r="C33" s="121">
        <v>1157187</v>
      </c>
      <c r="D33" s="122">
        <v>1371060</v>
      </c>
      <c r="E33" s="26">
        <v>1361060</v>
      </c>
      <c r="F33" s="26">
        <v>322067</v>
      </c>
      <c r="G33" s="26">
        <v>24169</v>
      </c>
      <c r="H33" s="26">
        <v>21453</v>
      </c>
      <c r="I33" s="26">
        <v>367689</v>
      </c>
      <c r="J33" s="26">
        <v>211671</v>
      </c>
      <c r="K33" s="26">
        <v>33144</v>
      </c>
      <c r="L33" s="26">
        <v>19757</v>
      </c>
      <c r="M33" s="26">
        <v>264572</v>
      </c>
      <c r="N33" s="26">
        <v>173762</v>
      </c>
      <c r="O33" s="26">
        <v>5978</v>
      </c>
      <c r="P33" s="26">
        <v>58879</v>
      </c>
      <c r="Q33" s="26">
        <v>238619</v>
      </c>
      <c r="R33" s="26">
        <v>160381</v>
      </c>
      <c r="S33" s="26">
        <v>12351</v>
      </c>
      <c r="T33" s="26">
        <v>40421</v>
      </c>
      <c r="U33" s="26">
        <v>213153</v>
      </c>
      <c r="V33" s="26">
        <v>1084033</v>
      </c>
      <c r="W33" s="26">
        <v>1361060</v>
      </c>
      <c r="X33" s="26">
        <v>-277027</v>
      </c>
      <c r="Y33" s="106">
        <v>-20.35</v>
      </c>
      <c r="Z33" s="121">
        <v>1361060</v>
      </c>
    </row>
    <row r="34" spans="1:26" ht="13.5">
      <c r="A34" s="159" t="s">
        <v>42</v>
      </c>
      <c r="B34" s="158" t="s">
        <v>122</v>
      </c>
      <c r="C34" s="121">
        <v>105843717</v>
      </c>
      <c r="D34" s="122">
        <v>83045080</v>
      </c>
      <c r="E34" s="26">
        <v>77066359</v>
      </c>
      <c r="F34" s="26">
        <v>1691660</v>
      </c>
      <c r="G34" s="26">
        <v>3683948</v>
      </c>
      <c r="H34" s="26">
        <v>3422904</v>
      </c>
      <c r="I34" s="26">
        <v>8798512</v>
      </c>
      <c r="J34" s="26">
        <v>4465711</v>
      </c>
      <c r="K34" s="26">
        <v>4443939</v>
      </c>
      <c r="L34" s="26">
        <v>4688624</v>
      </c>
      <c r="M34" s="26">
        <v>13598274</v>
      </c>
      <c r="N34" s="26">
        <v>3005332</v>
      </c>
      <c r="O34" s="26">
        <v>2515338</v>
      </c>
      <c r="P34" s="26">
        <v>4181526</v>
      </c>
      <c r="Q34" s="26">
        <v>9702196</v>
      </c>
      <c r="R34" s="26">
        <v>3937042</v>
      </c>
      <c r="S34" s="26">
        <v>4084434</v>
      </c>
      <c r="T34" s="26">
        <v>24789769</v>
      </c>
      <c r="U34" s="26">
        <v>32811245</v>
      </c>
      <c r="V34" s="26">
        <v>64910227</v>
      </c>
      <c r="W34" s="26">
        <v>77066359</v>
      </c>
      <c r="X34" s="26">
        <v>-12156132</v>
      </c>
      <c r="Y34" s="106">
        <v>-15.77</v>
      </c>
      <c r="Z34" s="121">
        <v>77066359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360258084</v>
      </c>
      <c r="D36" s="165">
        <f t="shared" si="1"/>
        <v>322499900</v>
      </c>
      <c r="E36" s="166">
        <f t="shared" si="1"/>
        <v>373067703</v>
      </c>
      <c r="F36" s="166">
        <f t="shared" si="1"/>
        <v>9694760</v>
      </c>
      <c r="G36" s="166">
        <f t="shared" si="1"/>
        <v>22783450</v>
      </c>
      <c r="H36" s="166">
        <f t="shared" si="1"/>
        <v>43532302</v>
      </c>
      <c r="I36" s="166">
        <f t="shared" si="1"/>
        <v>76010512</v>
      </c>
      <c r="J36" s="166">
        <f t="shared" si="1"/>
        <v>10302327</v>
      </c>
      <c r="K36" s="166">
        <f t="shared" si="1"/>
        <v>25557890</v>
      </c>
      <c r="L36" s="166">
        <f t="shared" si="1"/>
        <v>24474134</v>
      </c>
      <c r="M36" s="166">
        <f t="shared" si="1"/>
        <v>60334351</v>
      </c>
      <c r="N36" s="166">
        <f t="shared" si="1"/>
        <v>20995937</v>
      </c>
      <c r="O36" s="166">
        <f t="shared" si="1"/>
        <v>20413439</v>
      </c>
      <c r="P36" s="166">
        <f t="shared" si="1"/>
        <v>23179114</v>
      </c>
      <c r="Q36" s="166">
        <f t="shared" si="1"/>
        <v>64588490</v>
      </c>
      <c r="R36" s="166">
        <f t="shared" si="1"/>
        <v>20617926</v>
      </c>
      <c r="S36" s="166">
        <f t="shared" si="1"/>
        <v>22375226</v>
      </c>
      <c r="T36" s="166">
        <f t="shared" si="1"/>
        <v>40900221</v>
      </c>
      <c r="U36" s="166">
        <f t="shared" si="1"/>
        <v>83893373</v>
      </c>
      <c r="V36" s="166">
        <f t="shared" si="1"/>
        <v>284826726</v>
      </c>
      <c r="W36" s="166">
        <f t="shared" si="1"/>
        <v>373067703</v>
      </c>
      <c r="X36" s="166">
        <f t="shared" si="1"/>
        <v>-88240977</v>
      </c>
      <c r="Y36" s="167">
        <f>+IF(W36&lt;&gt;0,+(X36/W36)*100,0)</f>
        <v>-23.65280518533656</v>
      </c>
      <c r="Z36" s="164">
        <f>SUM(Z25:Z35)</f>
        <v>373067703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-52125905</v>
      </c>
      <c r="D38" s="176">
        <f t="shared" si="2"/>
        <v>-7378091</v>
      </c>
      <c r="E38" s="72">
        <f t="shared" si="2"/>
        <v>-45206660</v>
      </c>
      <c r="F38" s="72">
        <f t="shared" si="2"/>
        <v>19039664</v>
      </c>
      <c r="G38" s="72">
        <f t="shared" si="2"/>
        <v>1903544</v>
      </c>
      <c r="H38" s="72">
        <f t="shared" si="2"/>
        <v>-19022275</v>
      </c>
      <c r="I38" s="72">
        <f t="shared" si="2"/>
        <v>1920933</v>
      </c>
      <c r="J38" s="72">
        <f t="shared" si="2"/>
        <v>11128504</v>
      </c>
      <c r="K38" s="72">
        <f t="shared" si="2"/>
        <v>2322005</v>
      </c>
      <c r="L38" s="72">
        <f t="shared" si="2"/>
        <v>-2248485</v>
      </c>
      <c r="M38" s="72">
        <f t="shared" si="2"/>
        <v>11202024</v>
      </c>
      <c r="N38" s="72">
        <f t="shared" si="2"/>
        <v>7216807</v>
      </c>
      <c r="O38" s="72">
        <f t="shared" si="2"/>
        <v>5272415</v>
      </c>
      <c r="P38" s="72">
        <f t="shared" si="2"/>
        <v>5444559</v>
      </c>
      <c r="Q38" s="72">
        <f t="shared" si="2"/>
        <v>17933781</v>
      </c>
      <c r="R38" s="72">
        <f t="shared" si="2"/>
        <v>758284</v>
      </c>
      <c r="S38" s="72">
        <f t="shared" si="2"/>
        <v>-866316</v>
      </c>
      <c r="T38" s="72">
        <f t="shared" si="2"/>
        <v>-8662911</v>
      </c>
      <c r="U38" s="72">
        <f t="shared" si="2"/>
        <v>-8770943</v>
      </c>
      <c r="V38" s="72">
        <f t="shared" si="2"/>
        <v>22285795</v>
      </c>
      <c r="W38" s="72">
        <f>IF(E22=E36,0,W22-W36)</f>
        <v>-45206660</v>
      </c>
      <c r="X38" s="72">
        <f t="shared" si="2"/>
        <v>67492455</v>
      </c>
      <c r="Y38" s="177">
        <f>+IF(W38&lt;&gt;0,+(X38/W38)*100,0)</f>
        <v>-149.2975924343891</v>
      </c>
      <c r="Z38" s="175">
        <f>+Z22-Z36</f>
        <v>-45206660</v>
      </c>
    </row>
    <row r="39" spans="1:26" ht="13.5">
      <c r="A39" s="157" t="s">
        <v>45</v>
      </c>
      <c r="B39" s="161"/>
      <c r="C39" s="121">
        <v>17834538</v>
      </c>
      <c r="D39" s="122">
        <v>35885000</v>
      </c>
      <c r="E39" s="26">
        <v>42678003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7473856</v>
      </c>
      <c r="L39" s="26">
        <v>-7473856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42678003</v>
      </c>
      <c r="X39" s="26">
        <v>-42678003</v>
      </c>
      <c r="Y39" s="106">
        <v>-100</v>
      </c>
      <c r="Z39" s="121">
        <v>42678003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-34291367</v>
      </c>
      <c r="D42" s="183">
        <f t="shared" si="3"/>
        <v>28506909</v>
      </c>
      <c r="E42" s="54">
        <f t="shared" si="3"/>
        <v>-2528657</v>
      </c>
      <c r="F42" s="54">
        <f t="shared" si="3"/>
        <v>19039664</v>
      </c>
      <c r="G42" s="54">
        <f t="shared" si="3"/>
        <v>1903544</v>
      </c>
      <c r="H42" s="54">
        <f t="shared" si="3"/>
        <v>-19022275</v>
      </c>
      <c r="I42" s="54">
        <f t="shared" si="3"/>
        <v>1920933</v>
      </c>
      <c r="J42" s="54">
        <f t="shared" si="3"/>
        <v>11128504</v>
      </c>
      <c r="K42" s="54">
        <f t="shared" si="3"/>
        <v>9795861</v>
      </c>
      <c r="L42" s="54">
        <f t="shared" si="3"/>
        <v>-9722341</v>
      </c>
      <c r="M42" s="54">
        <f t="shared" si="3"/>
        <v>11202024</v>
      </c>
      <c r="N42" s="54">
        <f t="shared" si="3"/>
        <v>7216807</v>
      </c>
      <c r="O42" s="54">
        <f t="shared" si="3"/>
        <v>5272415</v>
      </c>
      <c r="P42" s="54">
        <f t="shared" si="3"/>
        <v>5444559</v>
      </c>
      <c r="Q42" s="54">
        <f t="shared" si="3"/>
        <v>17933781</v>
      </c>
      <c r="R42" s="54">
        <f t="shared" si="3"/>
        <v>758284</v>
      </c>
      <c r="S42" s="54">
        <f t="shared" si="3"/>
        <v>-866316</v>
      </c>
      <c r="T42" s="54">
        <f t="shared" si="3"/>
        <v>-8662911</v>
      </c>
      <c r="U42" s="54">
        <f t="shared" si="3"/>
        <v>-8770943</v>
      </c>
      <c r="V42" s="54">
        <f t="shared" si="3"/>
        <v>22285795</v>
      </c>
      <c r="W42" s="54">
        <f t="shared" si="3"/>
        <v>-2528657</v>
      </c>
      <c r="X42" s="54">
        <f t="shared" si="3"/>
        <v>24814452</v>
      </c>
      <c r="Y42" s="184">
        <f>+IF(W42&lt;&gt;0,+(X42/W42)*100,0)</f>
        <v>-981.3292985169599</v>
      </c>
      <c r="Z42" s="182">
        <f>SUM(Z38:Z41)</f>
        <v>-2528657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-34291367</v>
      </c>
      <c r="D44" s="187">
        <f t="shared" si="4"/>
        <v>28506909</v>
      </c>
      <c r="E44" s="43">
        <f t="shared" si="4"/>
        <v>-2528657</v>
      </c>
      <c r="F44" s="43">
        <f t="shared" si="4"/>
        <v>19039664</v>
      </c>
      <c r="G44" s="43">
        <f t="shared" si="4"/>
        <v>1903544</v>
      </c>
      <c r="H44" s="43">
        <f t="shared" si="4"/>
        <v>-19022275</v>
      </c>
      <c r="I44" s="43">
        <f t="shared" si="4"/>
        <v>1920933</v>
      </c>
      <c r="J44" s="43">
        <f t="shared" si="4"/>
        <v>11128504</v>
      </c>
      <c r="K44" s="43">
        <f t="shared" si="4"/>
        <v>9795861</v>
      </c>
      <c r="L44" s="43">
        <f t="shared" si="4"/>
        <v>-9722341</v>
      </c>
      <c r="M44" s="43">
        <f t="shared" si="4"/>
        <v>11202024</v>
      </c>
      <c r="N44" s="43">
        <f t="shared" si="4"/>
        <v>7216807</v>
      </c>
      <c r="O44" s="43">
        <f t="shared" si="4"/>
        <v>5272415</v>
      </c>
      <c r="P44" s="43">
        <f t="shared" si="4"/>
        <v>5444559</v>
      </c>
      <c r="Q44" s="43">
        <f t="shared" si="4"/>
        <v>17933781</v>
      </c>
      <c r="R44" s="43">
        <f t="shared" si="4"/>
        <v>758284</v>
      </c>
      <c r="S44" s="43">
        <f t="shared" si="4"/>
        <v>-866316</v>
      </c>
      <c r="T44" s="43">
        <f t="shared" si="4"/>
        <v>-8662911</v>
      </c>
      <c r="U44" s="43">
        <f t="shared" si="4"/>
        <v>-8770943</v>
      </c>
      <c r="V44" s="43">
        <f t="shared" si="4"/>
        <v>22285795</v>
      </c>
      <c r="W44" s="43">
        <f t="shared" si="4"/>
        <v>-2528657</v>
      </c>
      <c r="X44" s="43">
        <f t="shared" si="4"/>
        <v>24814452</v>
      </c>
      <c r="Y44" s="188">
        <f>+IF(W44&lt;&gt;0,+(X44/W44)*100,0)</f>
        <v>-981.3292985169599</v>
      </c>
      <c r="Z44" s="186">
        <f>+Z42-Z43</f>
        <v>-2528657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-34291367</v>
      </c>
      <c r="D46" s="183">
        <f t="shared" si="5"/>
        <v>28506909</v>
      </c>
      <c r="E46" s="54">
        <f t="shared" si="5"/>
        <v>-2528657</v>
      </c>
      <c r="F46" s="54">
        <f t="shared" si="5"/>
        <v>19039664</v>
      </c>
      <c r="G46" s="54">
        <f t="shared" si="5"/>
        <v>1903544</v>
      </c>
      <c r="H46" s="54">
        <f t="shared" si="5"/>
        <v>-19022275</v>
      </c>
      <c r="I46" s="54">
        <f t="shared" si="5"/>
        <v>1920933</v>
      </c>
      <c r="J46" s="54">
        <f t="shared" si="5"/>
        <v>11128504</v>
      </c>
      <c r="K46" s="54">
        <f t="shared" si="5"/>
        <v>9795861</v>
      </c>
      <c r="L46" s="54">
        <f t="shared" si="5"/>
        <v>-9722341</v>
      </c>
      <c r="M46" s="54">
        <f t="shared" si="5"/>
        <v>11202024</v>
      </c>
      <c r="N46" s="54">
        <f t="shared" si="5"/>
        <v>7216807</v>
      </c>
      <c r="O46" s="54">
        <f t="shared" si="5"/>
        <v>5272415</v>
      </c>
      <c r="P46" s="54">
        <f t="shared" si="5"/>
        <v>5444559</v>
      </c>
      <c r="Q46" s="54">
        <f t="shared" si="5"/>
        <v>17933781</v>
      </c>
      <c r="R46" s="54">
        <f t="shared" si="5"/>
        <v>758284</v>
      </c>
      <c r="S46" s="54">
        <f t="shared" si="5"/>
        <v>-866316</v>
      </c>
      <c r="T46" s="54">
        <f t="shared" si="5"/>
        <v>-8662911</v>
      </c>
      <c r="U46" s="54">
        <f t="shared" si="5"/>
        <v>-8770943</v>
      </c>
      <c r="V46" s="54">
        <f t="shared" si="5"/>
        <v>22285795</v>
      </c>
      <c r="W46" s="54">
        <f t="shared" si="5"/>
        <v>-2528657</v>
      </c>
      <c r="X46" s="54">
        <f t="shared" si="5"/>
        <v>24814452</v>
      </c>
      <c r="Y46" s="184">
        <f>+IF(W46&lt;&gt;0,+(X46/W46)*100,0)</f>
        <v>-981.3292985169599</v>
      </c>
      <c r="Z46" s="182">
        <f>SUM(Z44:Z45)</f>
        <v>-2528657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-34291367</v>
      </c>
      <c r="D48" s="194">
        <f t="shared" si="6"/>
        <v>28506909</v>
      </c>
      <c r="E48" s="195">
        <f t="shared" si="6"/>
        <v>-2528657</v>
      </c>
      <c r="F48" s="195">
        <f t="shared" si="6"/>
        <v>19039664</v>
      </c>
      <c r="G48" s="196">
        <f t="shared" si="6"/>
        <v>1903544</v>
      </c>
      <c r="H48" s="196">
        <f t="shared" si="6"/>
        <v>-19022275</v>
      </c>
      <c r="I48" s="196">
        <f t="shared" si="6"/>
        <v>1920933</v>
      </c>
      <c r="J48" s="196">
        <f t="shared" si="6"/>
        <v>11128504</v>
      </c>
      <c r="K48" s="196">
        <f t="shared" si="6"/>
        <v>9795861</v>
      </c>
      <c r="L48" s="195">
        <f t="shared" si="6"/>
        <v>-9722341</v>
      </c>
      <c r="M48" s="195">
        <f t="shared" si="6"/>
        <v>11202024</v>
      </c>
      <c r="N48" s="196">
        <f t="shared" si="6"/>
        <v>7216807</v>
      </c>
      <c r="O48" s="196">
        <f t="shared" si="6"/>
        <v>5272415</v>
      </c>
      <c r="P48" s="196">
        <f t="shared" si="6"/>
        <v>5444559</v>
      </c>
      <c r="Q48" s="196">
        <f t="shared" si="6"/>
        <v>17933781</v>
      </c>
      <c r="R48" s="196">
        <f t="shared" si="6"/>
        <v>758284</v>
      </c>
      <c r="S48" s="195">
        <f t="shared" si="6"/>
        <v>-866316</v>
      </c>
      <c r="T48" s="195">
        <f t="shared" si="6"/>
        <v>-8662911</v>
      </c>
      <c r="U48" s="196">
        <f t="shared" si="6"/>
        <v>-8770943</v>
      </c>
      <c r="V48" s="196">
        <f t="shared" si="6"/>
        <v>22285795</v>
      </c>
      <c r="W48" s="196">
        <f t="shared" si="6"/>
        <v>-2528657</v>
      </c>
      <c r="X48" s="196">
        <f t="shared" si="6"/>
        <v>24814452</v>
      </c>
      <c r="Y48" s="197">
        <f>+IF(W48&lt;&gt;0,+(X48/W48)*100,0)</f>
        <v>-981.3292985169599</v>
      </c>
      <c r="Z48" s="198">
        <f>SUM(Z46:Z47)</f>
        <v>-2528657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3183897</v>
      </c>
      <c r="D5" s="120">
        <f t="shared" si="0"/>
        <v>803700</v>
      </c>
      <c r="E5" s="66">
        <f t="shared" si="0"/>
        <v>899261</v>
      </c>
      <c r="F5" s="66">
        <f t="shared" si="0"/>
        <v>868</v>
      </c>
      <c r="G5" s="66">
        <f t="shared" si="0"/>
        <v>804</v>
      </c>
      <c r="H5" s="66">
        <f t="shared" si="0"/>
        <v>367494</v>
      </c>
      <c r="I5" s="66">
        <f t="shared" si="0"/>
        <v>369166</v>
      </c>
      <c r="J5" s="66">
        <f t="shared" si="0"/>
        <v>60375</v>
      </c>
      <c r="K5" s="66">
        <f t="shared" si="0"/>
        <v>37471</v>
      </c>
      <c r="L5" s="66">
        <f t="shared" si="0"/>
        <v>18303</v>
      </c>
      <c r="M5" s="66">
        <f t="shared" si="0"/>
        <v>116149</v>
      </c>
      <c r="N5" s="66">
        <f t="shared" si="0"/>
        <v>231461</v>
      </c>
      <c r="O5" s="66">
        <f t="shared" si="0"/>
        <v>25103</v>
      </c>
      <c r="P5" s="66">
        <f t="shared" si="0"/>
        <v>52951</v>
      </c>
      <c r="Q5" s="66">
        <f t="shared" si="0"/>
        <v>309515</v>
      </c>
      <c r="R5" s="66">
        <f t="shared" si="0"/>
        <v>68647</v>
      </c>
      <c r="S5" s="66">
        <f t="shared" si="0"/>
        <v>12412</v>
      </c>
      <c r="T5" s="66">
        <f t="shared" si="0"/>
        <v>348365</v>
      </c>
      <c r="U5" s="66">
        <f t="shared" si="0"/>
        <v>429424</v>
      </c>
      <c r="V5" s="66">
        <f t="shared" si="0"/>
        <v>1224254</v>
      </c>
      <c r="W5" s="66">
        <f t="shared" si="0"/>
        <v>899261</v>
      </c>
      <c r="X5" s="66">
        <f t="shared" si="0"/>
        <v>324993</v>
      </c>
      <c r="Y5" s="103">
        <f>+IF(W5&lt;&gt;0,+(X5/W5)*100,0)</f>
        <v>36.14000829570058</v>
      </c>
      <c r="Z5" s="119">
        <f>SUM(Z6:Z8)</f>
        <v>899261</v>
      </c>
    </row>
    <row r="6" spans="1:26" ht="13.5">
      <c r="A6" s="104" t="s">
        <v>74</v>
      </c>
      <c r="B6" s="102"/>
      <c r="C6" s="121"/>
      <c r="D6" s="122">
        <v>25700</v>
      </c>
      <c r="E6" s="26">
        <v>25700</v>
      </c>
      <c r="F6" s="26">
        <v>868</v>
      </c>
      <c r="G6" s="26"/>
      <c r="H6" s="26"/>
      <c r="I6" s="26">
        <v>868</v>
      </c>
      <c r="J6" s="26"/>
      <c r="K6" s="26"/>
      <c r="L6" s="26"/>
      <c r="M6" s="26"/>
      <c r="N6" s="26">
        <v>2080</v>
      </c>
      <c r="O6" s="26"/>
      <c r="P6" s="26"/>
      <c r="Q6" s="26">
        <v>2080</v>
      </c>
      <c r="R6" s="26">
        <v>10525</v>
      </c>
      <c r="S6" s="26">
        <v>5212</v>
      </c>
      <c r="T6" s="26">
        <v>1344</v>
      </c>
      <c r="U6" s="26">
        <v>17081</v>
      </c>
      <c r="V6" s="26">
        <v>20029</v>
      </c>
      <c r="W6" s="26">
        <v>25700</v>
      </c>
      <c r="X6" s="26">
        <v>-5671</v>
      </c>
      <c r="Y6" s="106">
        <v>-22.07</v>
      </c>
      <c r="Z6" s="28">
        <v>25700</v>
      </c>
    </row>
    <row r="7" spans="1:26" ht="13.5">
      <c r="A7" s="104" t="s">
        <v>75</v>
      </c>
      <c r="B7" s="102"/>
      <c r="C7" s="123">
        <v>1534619</v>
      </c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>
        <v>1649278</v>
      </c>
      <c r="D8" s="122">
        <v>778000</v>
      </c>
      <c r="E8" s="26">
        <v>873561</v>
      </c>
      <c r="F8" s="26"/>
      <c r="G8" s="26">
        <v>804</v>
      </c>
      <c r="H8" s="26">
        <v>367494</v>
      </c>
      <c r="I8" s="26">
        <v>368298</v>
      </c>
      <c r="J8" s="26">
        <v>60375</v>
      </c>
      <c r="K8" s="26">
        <v>37471</v>
      </c>
      <c r="L8" s="26">
        <v>18303</v>
      </c>
      <c r="M8" s="26">
        <v>116149</v>
      </c>
      <c r="N8" s="26">
        <v>229381</v>
      </c>
      <c r="O8" s="26">
        <v>25103</v>
      </c>
      <c r="P8" s="26">
        <v>52951</v>
      </c>
      <c r="Q8" s="26">
        <v>307435</v>
      </c>
      <c r="R8" s="26">
        <v>58122</v>
      </c>
      <c r="S8" s="26">
        <v>7200</v>
      </c>
      <c r="T8" s="26">
        <v>347021</v>
      </c>
      <c r="U8" s="26">
        <v>412343</v>
      </c>
      <c r="V8" s="26">
        <v>1204225</v>
      </c>
      <c r="W8" s="26">
        <v>873561</v>
      </c>
      <c r="X8" s="26">
        <v>330664</v>
      </c>
      <c r="Y8" s="106">
        <v>37.85</v>
      </c>
      <c r="Z8" s="28">
        <v>873561</v>
      </c>
    </row>
    <row r="9" spans="1:26" ht="13.5">
      <c r="A9" s="101" t="s">
        <v>77</v>
      </c>
      <c r="B9" s="102"/>
      <c r="C9" s="119">
        <f aca="true" t="shared" si="1" ref="C9:X9">SUM(C10:C14)</f>
        <v>3052489</v>
      </c>
      <c r="D9" s="120">
        <f t="shared" si="1"/>
        <v>9934000</v>
      </c>
      <c r="E9" s="66">
        <f t="shared" si="1"/>
        <v>18924157</v>
      </c>
      <c r="F9" s="66">
        <f t="shared" si="1"/>
        <v>538650</v>
      </c>
      <c r="G9" s="66">
        <f t="shared" si="1"/>
        <v>711692</v>
      </c>
      <c r="H9" s="66">
        <f t="shared" si="1"/>
        <v>400361</v>
      </c>
      <c r="I9" s="66">
        <f t="shared" si="1"/>
        <v>1650703</v>
      </c>
      <c r="J9" s="66">
        <f t="shared" si="1"/>
        <v>1501283</v>
      </c>
      <c r="K9" s="66">
        <f t="shared" si="1"/>
        <v>740709</v>
      </c>
      <c r="L9" s="66">
        <f t="shared" si="1"/>
        <v>148584</v>
      </c>
      <c r="M9" s="66">
        <f t="shared" si="1"/>
        <v>2390576</v>
      </c>
      <c r="N9" s="66">
        <f t="shared" si="1"/>
        <v>640815</v>
      </c>
      <c r="O9" s="66">
        <f t="shared" si="1"/>
        <v>40459</v>
      </c>
      <c r="P9" s="66">
        <f t="shared" si="1"/>
        <v>565067</v>
      </c>
      <c r="Q9" s="66">
        <f t="shared" si="1"/>
        <v>1246341</v>
      </c>
      <c r="R9" s="66">
        <f t="shared" si="1"/>
        <v>12361</v>
      </c>
      <c r="S9" s="66">
        <f t="shared" si="1"/>
        <v>167225</v>
      </c>
      <c r="T9" s="66">
        <f t="shared" si="1"/>
        <v>1002431</v>
      </c>
      <c r="U9" s="66">
        <f t="shared" si="1"/>
        <v>1182017</v>
      </c>
      <c r="V9" s="66">
        <f t="shared" si="1"/>
        <v>6469637</v>
      </c>
      <c r="W9" s="66">
        <f t="shared" si="1"/>
        <v>18924157</v>
      </c>
      <c r="X9" s="66">
        <f t="shared" si="1"/>
        <v>-12454520</v>
      </c>
      <c r="Y9" s="103">
        <f>+IF(W9&lt;&gt;0,+(X9/W9)*100,0)</f>
        <v>-65.81281269226417</v>
      </c>
      <c r="Z9" s="68">
        <f>SUM(Z10:Z14)</f>
        <v>18924157</v>
      </c>
    </row>
    <row r="10" spans="1:26" ht="13.5">
      <c r="A10" s="104" t="s">
        <v>78</v>
      </c>
      <c r="B10" s="102"/>
      <c r="C10" s="121">
        <v>444516</v>
      </c>
      <c r="D10" s="122">
        <v>1274000</v>
      </c>
      <c r="E10" s="26">
        <v>1035500</v>
      </c>
      <c r="F10" s="26"/>
      <c r="G10" s="26">
        <v>77655</v>
      </c>
      <c r="H10" s="26">
        <v>31017</v>
      </c>
      <c r="I10" s="26">
        <v>108672</v>
      </c>
      <c r="J10" s="26">
        <v>20073</v>
      </c>
      <c r="K10" s="26">
        <v>62312</v>
      </c>
      <c r="L10" s="26">
        <v>140444</v>
      </c>
      <c r="M10" s="26">
        <v>222829</v>
      </c>
      <c r="N10" s="26">
        <v>3594</v>
      </c>
      <c r="O10" s="26">
        <v>29503</v>
      </c>
      <c r="P10" s="26">
        <v>178006</v>
      </c>
      <c r="Q10" s="26">
        <v>211103</v>
      </c>
      <c r="R10" s="26">
        <v>11472</v>
      </c>
      <c r="S10" s="26">
        <v>178479</v>
      </c>
      <c r="T10" s="26">
        <v>119836</v>
      </c>
      <c r="U10" s="26">
        <v>309787</v>
      </c>
      <c r="V10" s="26">
        <v>852391</v>
      </c>
      <c r="W10" s="26">
        <v>1035500</v>
      </c>
      <c r="X10" s="26">
        <v>-183109</v>
      </c>
      <c r="Y10" s="106">
        <v>-17.68</v>
      </c>
      <c r="Z10" s="28">
        <v>1035500</v>
      </c>
    </row>
    <row r="11" spans="1:26" ht="13.5">
      <c r="A11" s="104" t="s">
        <v>79</v>
      </c>
      <c r="B11" s="102"/>
      <c r="C11" s="121">
        <v>1960355</v>
      </c>
      <c r="D11" s="122">
        <v>4200000</v>
      </c>
      <c r="E11" s="26">
        <v>4548800</v>
      </c>
      <c r="F11" s="26"/>
      <c r="G11" s="26">
        <v>622954</v>
      </c>
      <c r="H11" s="26">
        <v>345225</v>
      </c>
      <c r="I11" s="26">
        <v>968179</v>
      </c>
      <c r="J11" s="26">
        <v>1014467</v>
      </c>
      <c r="K11" s="26">
        <v>649089</v>
      </c>
      <c r="L11" s="26"/>
      <c r="M11" s="26">
        <v>1663556</v>
      </c>
      <c r="N11" s="26">
        <v>634437</v>
      </c>
      <c r="O11" s="26"/>
      <c r="P11" s="26">
        <v>359796</v>
      </c>
      <c r="Q11" s="26">
        <v>994233</v>
      </c>
      <c r="R11" s="26"/>
      <c r="S11" s="26"/>
      <c r="T11" s="26">
        <v>325727</v>
      </c>
      <c r="U11" s="26">
        <v>325727</v>
      </c>
      <c r="V11" s="26">
        <v>3951695</v>
      </c>
      <c r="W11" s="26">
        <v>4548800</v>
      </c>
      <c r="X11" s="26">
        <v>-597105</v>
      </c>
      <c r="Y11" s="106">
        <v>-13.13</v>
      </c>
      <c r="Z11" s="28">
        <v>4548800</v>
      </c>
    </row>
    <row r="12" spans="1:26" ht="13.5">
      <c r="A12" s="104" t="s">
        <v>80</v>
      </c>
      <c r="B12" s="102"/>
      <c r="C12" s="121">
        <v>647618</v>
      </c>
      <c r="D12" s="122">
        <v>1000000</v>
      </c>
      <c r="E12" s="26">
        <v>1257290</v>
      </c>
      <c r="F12" s="26">
        <v>538650</v>
      </c>
      <c r="G12" s="26">
        <v>11083</v>
      </c>
      <c r="H12" s="26">
        <v>24119</v>
      </c>
      <c r="I12" s="26">
        <v>573852</v>
      </c>
      <c r="J12" s="26">
        <v>466743</v>
      </c>
      <c r="K12" s="26">
        <v>29308</v>
      </c>
      <c r="L12" s="26">
        <v>8140</v>
      </c>
      <c r="M12" s="26">
        <v>504191</v>
      </c>
      <c r="N12" s="26">
        <v>2784</v>
      </c>
      <c r="O12" s="26">
        <v>8781</v>
      </c>
      <c r="P12" s="26">
        <v>19306</v>
      </c>
      <c r="Q12" s="26">
        <v>30871</v>
      </c>
      <c r="R12" s="26">
        <v>-416</v>
      </c>
      <c r="S12" s="26">
        <v>1054</v>
      </c>
      <c r="T12" s="26">
        <v>3098</v>
      </c>
      <c r="U12" s="26">
        <v>3736</v>
      </c>
      <c r="V12" s="26">
        <v>1112650</v>
      </c>
      <c r="W12" s="26">
        <v>1257290</v>
      </c>
      <c r="X12" s="26">
        <v>-144640</v>
      </c>
      <c r="Y12" s="106">
        <v>-11.5</v>
      </c>
      <c r="Z12" s="28">
        <v>1257290</v>
      </c>
    </row>
    <row r="13" spans="1:26" ht="13.5">
      <c r="A13" s="104" t="s">
        <v>81</v>
      </c>
      <c r="B13" s="102"/>
      <c r="C13" s="121"/>
      <c r="D13" s="122">
        <v>3460000</v>
      </c>
      <c r="E13" s="26">
        <v>12082567</v>
      </c>
      <c r="F13" s="26"/>
      <c r="G13" s="26"/>
      <c r="H13" s="26"/>
      <c r="I13" s="26"/>
      <c r="J13" s="26"/>
      <c r="K13" s="26"/>
      <c r="L13" s="26"/>
      <c r="M13" s="26"/>
      <c r="N13" s="26"/>
      <c r="O13" s="26">
        <v>2175</v>
      </c>
      <c r="P13" s="26">
        <v>7959</v>
      </c>
      <c r="Q13" s="26">
        <v>10134</v>
      </c>
      <c r="R13" s="26">
        <v>1305</v>
      </c>
      <c r="S13" s="26">
        <v>-12308</v>
      </c>
      <c r="T13" s="26">
        <v>553770</v>
      </c>
      <c r="U13" s="26">
        <v>542767</v>
      </c>
      <c r="V13" s="26">
        <v>552901</v>
      </c>
      <c r="W13" s="26">
        <v>12082567</v>
      </c>
      <c r="X13" s="26">
        <v>-11529666</v>
      </c>
      <c r="Y13" s="106">
        <v>-95.42</v>
      </c>
      <c r="Z13" s="28">
        <v>12082567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21907520</v>
      </c>
      <c r="D15" s="120">
        <f t="shared" si="2"/>
        <v>12513000</v>
      </c>
      <c r="E15" s="66">
        <f t="shared" si="2"/>
        <v>14067076</v>
      </c>
      <c r="F15" s="66">
        <f t="shared" si="2"/>
        <v>3447</v>
      </c>
      <c r="G15" s="66">
        <f t="shared" si="2"/>
        <v>373059</v>
      </c>
      <c r="H15" s="66">
        <f t="shared" si="2"/>
        <v>442669</v>
      </c>
      <c r="I15" s="66">
        <f t="shared" si="2"/>
        <v>819175</v>
      </c>
      <c r="J15" s="66">
        <f t="shared" si="2"/>
        <v>733849</v>
      </c>
      <c r="K15" s="66">
        <f t="shared" si="2"/>
        <v>957471</v>
      </c>
      <c r="L15" s="66">
        <f t="shared" si="2"/>
        <v>19427</v>
      </c>
      <c r="M15" s="66">
        <f t="shared" si="2"/>
        <v>1710747</v>
      </c>
      <c r="N15" s="66">
        <f t="shared" si="2"/>
        <v>10709</v>
      </c>
      <c r="O15" s="66">
        <f t="shared" si="2"/>
        <v>242828</v>
      </c>
      <c r="P15" s="66">
        <f t="shared" si="2"/>
        <v>1030682</v>
      </c>
      <c r="Q15" s="66">
        <f t="shared" si="2"/>
        <v>1284219</v>
      </c>
      <c r="R15" s="66">
        <f t="shared" si="2"/>
        <v>1293855</v>
      </c>
      <c r="S15" s="66">
        <f t="shared" si="2"/>
        <v>2211607</v>
      </c>
      <c r="T15" s="66">
        <f t="shared" si="2"/>
        <v>3461365</v>
      </c>
      <c r="U15" s="66">
        <f t="shared" si="2"/>
        <v>6966827</v>
      </c>
      <c r="V15" s="66">
        <f t="shared" si="2"/>
        <v>10780968</v>
      </c>
      <c r="W15" s="66">
        <f t="shared" si="2"/>
        <v>14067076</v>
      </c>
      <c r="X15" s="66">
        <f t="shared" si="2"/>
        <v>-3286108</v>
      </c>
      <c r="Y15" s="103">
        <f>+IF(W15&lt;&gt;0,+(X15/W15)*100,0)</f>
        <v>-23.360277572965412</v>
      </c>
      <c r="Z15" s="68">
        <f>SUM(Z16:Z18)</f>
        <v>14067076</v>
      </c>
    </row>
    <row r="16" spans="1:26" ht="13.5">
      <c r="A16" s="104" t="s">
        <v>84</v>
      </c>
      <c r="B16" s="102"/>
      <c r="C16" s="121">
        <v>36862</v>
      </c>
      <c r="D16" s="122">
        <v>20000</v>
      </c>
      <c r="E16" s="26">
        <v>881000</v>
      </c>
      <c r="F16" s="26"/>
      <c r="G16" s="26"/>
      <c r="H16" s="26"/>
      <c r="I16" s="26"/>
      <c r="J16" s="26"/>
      <c r="K16" s="26">
        <v>5658</v>
      </c>
      <c r="L16" s="26"/>
      <c r="M16" s="26">
        <v>5658</v>
      </c>
      <c r="N16" s="26"/>
      <c r="O16" s="26"/>
      <c r="P16" s="26"/>
      <c r="Q16" s="26"/>
      <c r="R16" s="26">
        <v>69103</v>
      </c>
      <c r="S16" s="26">
        <v>7950</v>
      </c>
      <c r="T16" s="26"/>
      <c r="U16" s="26">
        <v>77053</v>
      </c>
      <c r="V16" s="26">
        <v>82711</v>
      </c>
      <c r="W16" s="26">
        <v>881000</v>
      </c>
      <c r="X16" s="26">
        <v>-798289</v>
      </c>
      <c r="Y16" s="106">
        <v>-90.61</v>
      </c>
      <c r="Z16" s="28">
        <v>881000</v>
      </c>
    </row>
    <row r="17" spans="1:26" ht="13.5">
      <c r="A17" s="104" t="s">
        <v>85</v>
      </c>
      <c r="B17" s="102"/>
      <c r="C17" s="121">
        <v>21870658</v>
      </c>
      <c r="D17" s="122">
        <v>12493000</v>
      </c>
      <c r="E17" s="26">
        <v>13186076</v>
      </c>
      <c r="F17" s="26">
        <v>3447</v>
      </c>
      <c r="G17" s="26">
        <v>373059</v>
      </c>
      <c r="H17" s="26">
        <v>442669</v>
      </c>
      <c r="I17" s="26">
        <v>819175</v>
      </c>
      <c r="J17" s="26">
        <v>733849</v>
      </c>
      <c r="K17" s="26">
        <v>951813</v>
      </c>
      <c r="L17" s="26">
        <v>19427</v>
      </c>
      <c r="M17" s="26">
        <v>1705089</v>
      </c>
      <c r="N17" s="26">
        <v>10709</v>
      </c>
      <c r="O17" s="26">
        <v>242828</v>
      </c>
      <c r="P17" s="26">
        <v>1030682</v>
      </c>
      <c r="Q17" s="26">
        <v>1284219</v>
      </c>
      <c r="R17" s="26">
        <v>1224752</v>
      </c>
      <c r="S17" s="26">
        <v>2203657</v>
      </c>
      <c r="T17" s="26">
        <v>3461365</v>
      </c>
      <c r="U17" s="26">
        <v>6889774</v>
      </c>
      <c r="V17" s="26">
        <v>10698257</v>
      </c>
      <c r="W17" s="26">
        <v>13186076</v>
      </c>
      <c r="X17" s="26">
        <v>-2487819</v>
      </c>
      <c r="Y17" s="106">
        <v>-18.87</v>
      </c>
      <c r="Z17" s="28">
        <v>13186076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14313330</v>
      </c>
      <c r="D19" s="120">
        <f t="shared" si="3"/>
        <v>63352500</v>
      </c>
      <c r="E19" s="66">
        <f t="shared" si="3"/>
        <v>56335275</v>
      </c>
      <c r="F19" s="66">
        <f t="shared" si="3"/>
        <v>103361</v>
      </c>
      <c r="G19" s="66">
        <f t="shared" si="3"/>
        <v>806398</v>
      </c>
      <c r="H19" s="66">
        <f t="shared" si="3"/>
        <v>259796</v>
      </c>
      <c r="I19" s="66">
        <f t="shared" si="3"/>
        <v>1169555</v>
      </c>
      <c r="J19" s="66">
        <f t="shared" si="3"/>
        <v>6493313</v>
      </c>
      <c r="K19" s="66">
        <f t="shared" si="3"/>
        <v>1297123</v>
      </c>
      <c r="L19" s="66">
        <f t="shared" si="3"/>
        <v>11832514</v>
      </c>
      <c r="M19" s="66">
        <f t="shared" si="3"/>
        <v>19622950</v>
      </c>
      <c r="N19" s="66">
        <f t="shared" si="3"/>
        <v>3918851</v>
      </c>
      <c r="O19" s="66">
        <f t="shared" si="3"/>
        <v>5099732</v>
      </c>
      <c r="P19" s="66">
        <f t="shared" si="3"/>
        <v>2179460</v>
      </c>
      <c r="Q19" s="66">
        <f t="shared" si="3"/>
        <v>11198043</v>
      </c>
      <c r="R19" s="66">
        <f t="shared" si="3"/>
        <v>4457492</v>
      </c>
      <c r="S19" s="66">
        <f t="shared" si="3"/>
        <v>8026302</v>
      </c>
      <c r="T19" s="66">
        <f t="shared" si="3"/>
        <v>8189982</v>
      </c>
      <c r="U19" s="66">
        <f t="shared" si="3"/>
        <v>20673776</v>
      </c>
      <c r="V19" s="66">
        <f t="shared" si="3"/>
        <v>52664324</v>
      </c>
      <c r="W19" s="66">
        <f t="shared" si="3"/>
        <v>56335275</v>
      </c>
      <c r="X19" s="66">
        <f t="shared" si="3"/>
        <v>-3670951</v>
      </c>
      <c r="Y19" s="103">
        <f>+IF(W19&lt;&gt;0,+(X19/W19)*100,0)</f>
        <v>-6.516256466308187</v>
      </c>
      <c r="Z19" s="68">
        <f>SUM(Z20:Z23)</f>
        <v>56335275</v>
      </c>
    </row>
    <row r="20" spans="1:26" ht="13.5">
      <c r="A20" s="104" t="s">
        <v>88</v>
      </c>
      <c r="B20" s="102"/>
      <c r="C20" s="121">
        <v>4756739</v>
      </c>
      <c r="D20" s="122">
        <v>12580000</v>
      </c>
      <c r="E20" s="26">
        <v>11774811</v>
      </c>
      <c r="F20" s="26">
        <v>103361</v>
      </c>
      <c r="G20" s="26">
        <v>575143</v>
      </c>
      <c r="H20" s="26">
        <v>107371</v>
      </c>
      <c r="I20" s="26">
        <v>785875</v>
      </c>
      <c r="J20" s="26">
        <v>2497892</v>
      </c>
      <c r="K20" s="26">
        <v>356855</v>
      </c>
      <c r="L20" s="26">
        <v>1880824</v>
      </c>
      <c r="M20" s="26">
        <v>4735571</v>
      </c>
      <c r="N20" s="26">
        <v>503075</v>
      </c>
      <c r="O20" s="26">
        <v>2020501</v>
      </c>
      <c r="P20" s="26">
        <v>284805</v>
      </c>
      <c r="Q20" s="26">
        <v>2808381</v>
      </c>
      <c r="R20" s="26">
        <v>280482</v>
      </c>
      <c r="S20" s="26">
        <v>1441292</v>
      </c>
      <c r="T20" s="26">
        <v>1373989</v>
      </c>
      <c r="U20" s="26">
        <v>3095763</v>
      </c>
      <c r="V20" s="26">
        <v>11425590</v>
      </c>
      <c r="W20" s="26">
        <v>11774811</v>
      </c>
      <c r="X20" s="26">
        <v>-349221</v>
      </c>
      <c r="Y20" s="106">
        <v>-2.97</v>
      </c>
      <c r="Z20" s="28">
        <v>11774811</v>
      </c>
    </row>
    <row r="21" spans="1:26" ht="13.5">
      <c r="A21" s="104" t="s">
        <v>89</v>
      </c>
      <c r="B21" s="102"/>
      <c r="C21" s="121">
        <v>3828152</v>
      </c>
      <c r="D21" s="122">
        <v>10420000</v>
      </c>
      <c r="E21" s="26">
        <v>12914131</v>
      </c>
      <c r="F21" s="26"/>
      <c r="G21" s="26">
        <v>186842</v>
      </c>
      <c r="H21" s="26">
        <v>87582</v>
      </c>
      <c r="I21" s="26">
        <v>274424</v>
      </c>
      <c r="J21" s="26">
        <v>179740</v>
      </c>
      <c r="K21" s="26">
        <v>82973</v>
      </c>
      <c r="L21" s="26">
        <v>7459839</v>
      </c>
      <c r="M21" s="26">
        <v>7722552</v>
      </c>
      <c r="N21" s="26">
        <v>805448</v>
      </c>
      <c r="O21" s="26">
        <v>435</v>
      </c>
      <c r="P21" s="26">
        <v>214753</v>
      </c>
      <c r="Q21" s="26">
        <v>1020636</v>
      </c>
      <c r="R21" s="26">
        <v>-495</v>
      </c>
      <c r="S21" s="26">
        <v>1356783</v>
      </c>
      <c r="T21" s="26">
        <v>966050</v>
      </c>
      <c r="U21" s="26">
        <v>2322338</v>
      </c>
      <c r="V21" s="26">
        <v>11339950</v>
      </c>
      <c r="W21" s="26">
        <v>12914131</v>
      </c>
      <c r="X21" s="26">
        <v>-1574181</v>
      </c>
      <c r="Y21" s="106">
        <v>-12.19</v>
      </c>
      <c r="Z21" s="28">
        <v>12914131</v>
      </c>
    </row>
    <row r="22" spans="1:26" ht="13.5">
      <c r="A22" s="104" t="s">
        <v>90</v>
      </c>
      <c r="B22" s="102"/>
      <c r="C22" s="123">
        <v>3172230</v>
      </c>
      <c r="D22" s="124">
        <v>37442500</v>
      </c>
      <c r="E22" s="125">
        <v>28773194</v>
      </c>
      <c r="F22" s="125"/>
      <c r="G22" s="125">
        <v>42413</v>
      </c>
      <c r="H22" s="125">
        <v>64843</v>
      </c>
      <c r="I22" s="125">
        <v>107256</v>
      </c>
      <c r="J22" s="125">
        <v>3815681</v>
      </c>
      <c r="K22" s="125">
        <v>637295</v>
      </c>
      <c r="L22" s="125">
        <v>2213514</v>
      </c>
      <c r="M22" s="125">
        <v>6666490</v>
      </c>
      <c r="N22" s="125">
        <v>842931</v>
      </c>
      <c r="O22" s="125">
        <v>3078796</v>
      </c>
      <c r="P22" s="125">
        <v>1679902</v>
      </c>
      <c r="Q22" s="125">
        <v>5601629</v>
      </c>
      <c r="R22" s="125">
        <v>4177505</v>
      </c>
      <c r="S22" s="125">
        <v>5202027</v>
      </c>
      <c r="T22" s="125">
        <v>5849943</v>
      </c>
      <c r="U22" s="125">
        <v>15229475</v>
      </c>
      <c r="V22" s="125">
        <v>27604850</v>
      </c>
      <c r="W22" s="125">
        <v>28773194</v>
      </c>
      <c r="X22" s="125">
        <v>-1168344</v>
      </c>
      <c r="Y22" s="107">
        <v>-4.06</v>
      </c>
      <c r="Z22" s="200">
        <v>28773194</v>
      </c>
    </row>
    <row r="23" spans="1:26" ht="13.5">
      <c r="A23" s="104" t="s">
        <v>91</v>
      </c>
      <c r="B23" s="102"/>
      <c r="C23" s="121">
        <v>2556209</v>
      </c>
      <c r="D23" s="122">
        <v>2910000</v>
      </c>
      <c r="E23" s="26">
        <v>2873139</v>
      </c>
      <c r="F23" s="26"/>
      <c r="G23" s="26">
        <v>2000</v>
      </c>
      <c r="H23" s="26"/>
      <c r="I23" s="26">
        <v>2000</v>
      </c>
      <c r="J23" s="26"/>
      <c r="K23" s="26">
        <v>220000</v>
      </c>
      <c r="L23" s="26">
        <v>278337</v>
      </c>
      <c r="M23" s="26">
        <v>498337</v>
      </c>
      <c r="N23" s="26">
        <v>1767397</v>
      </c>
      <c r="O23" s="26"/>
      <c r="P23" s="26"/>
      <c r="Q23" s="26">
        <v>1767397</v>
      </c>
      <c r="R23" s="26"/>
      <c r="S23" s="26">
        <v>26200</v>
      </c>
      <c r="T23" s="26"/>
      <c r="U23" s="26">
        <v>26200</v>
      </c>
      <c r="V23" s="26">
        <v>2293934</v>
      </c>
      <c r="W23" s="26">
        <v>2873139</v>
      </c>
      <c r="X23" s="26">
        <v>-579205</v>
      </c>
      <c r="Y23" s="106">
        <v>-20.16</v>
      </c>
      <c r="Z23" s="28">
        <v>2873139</v>
      </c>
    </row>
    <row r="24" spans="1:26" ht="13.5">
      <c r="A24" s="101" t="s">
        <v>92</v>
      </c>
      <c r="B24" s="108"/>
      <c r="C24" s="119"/>
      <c r="D24" s="120"/>
      <c r="E24" s="66"/>
      <c r="F24" s="66">
        <v>13027</v>
      </c>
      <c r="G24" s="66"/>
      <c r="H24" s="66"/>
      <c r="I24" s="66">
        <v>13027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>
        <v>13027</v>
      </c>
      <c r="W24" s="66"/>
      <c r="X24" s="66">
        <v>13027</v>
      </c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42457236</v>
      </c>
      <c r="D25" s="206">
        <f t="shared" si="4"/>
        <v>86603200</v>
      </c>
      <c r="E25" s="195">
        <f t="shared" si="4"/>
        <v>90225769</v>
      </c>
      <c r="F25" s="195">
        <f t="shared" si="4"/>
        <v>659353</v>
      </c>
      <c r="G25" s="195">
        <f t="shared" si="4"/>
        <v>1891953</v>
      </c>
      <c r="H25" s="195">
        <f t="shared" si="4"/>
        <v>1470320</v>
      </c>
      <c r="I25" s="195">
        <f t="shared" si="4"/>
        <v>4021626</v>
      </c>
      <c r="J25" s="195">
        <f t="shared" si="4"/>
        <v>8788820</v>
      </c>
      <c r="K25" s="195">
        <f t="shared" si="4"/>
        <v>3032774</v>
      </c>
      <c r="L25" s="195">
        <f t="shared" si="4"/>
        <v>12018828</v>
      </c>
      <c r="M25" s="195">
        <f t="shared" si="4"/>
        <v>23840422</v>
      </c>
      <c r="N25" s="195">
        <f t="shared" si="4"/>
        <v>4801836</v>
      </c>
      <c r="O25" s="195">
        <f t="shared" si="4"/>
        <v>5408122</v>
      </c>
      <c r="P25" s="195">
        <f t="shared" si="4"/>
        <v>3828160</v>
      </c>
      <c r="Q25" s="195">
        <f t="shared" si="4"/>
        <v>14038118</v>
      </c>
      <c r="R25" s="195">
        <f t="shared" si="4"/>
        <v>5832355</v>
      </c>
      <c r="S25" s="195">
        <f t="shared" si="4"/>
        <v>10417546</v>
      </c>
      <c r="T25" s="195">
        <f t="shared" si="4"/>
        <v>13002143</v>
      </c>
      <c r="U25" s="195">
        <f t="shared" si="4"/>
        <v>29252044</v>
      </c>
      <c r="V25" s="195">
        <f t="shared" si="4"/>
        <v>71152210</v>
      </c>
      <c r="W25" s="195">
        <f t="shared" si="4"/>
        <v>90225769</v>
      </c>
      <c r="X25" s="195">
        <f t="shared" si="4"/>
        <v>-19073559</v>
      </c>
      <c r="Y25" s="207">
        <f>+IF(W25&lt;&gt;0,+(X25/W25)*100,0)</f>
        <v>-21.13981317244301</v>
      </c>
      <c r="Z25" s="208">
        <f>+Z5+Z9+Z15+Z19+Z24</f>
        <v>90225769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14652705</v>
      </c>
      <c r="D28" s="122">
        <v>29885000</v>
      </c>
      <c r="E28" s="26">
        <v>40326651</v>
      </c>
      <c r="F28" s="26"/>
      <c r="G28" s="26"/>
      <c r="H28" s="26">
        <v>76030</v>
      </c>
      <c r="I28" s="26">
        <v>76030</v>
      </c>
      <c r="J28" s="26">
        <v>3312616</v>
      </c>
      <c r="K28" s="26">
        <v>558144</v>
      </c>
      <c r="L28" s="26">
        <v>9583608</v>
      </c>
      <c r="M28" s="26">
        <v>13454368</v>
      </c>
      <c r="N28" s="26">
        <v>2194325</v>
      </c>
      <c r="O28" s="26">
        <v>3769162</v>
      </c>
      <c r="P28" s="26">
        <v>1683020</v>
      </c>
      <c r="Q28" s="26">
        <v>7646507</v>
      </c>
      <c r="R28" s="26">
        <v>4089281</v>
      </c>
      <c r="S28" s="26">
        <v>4970829</v>
      </c>
      <c r="T28" s="26">
        <v>3354649</v>
      </c>
      <c r="U28" s="26">
        <v>12414759</v>
      </c>
      <c r="V28" s="26">
        <v>33591664</v>
      </c>
      <c r="W28" s="26">
        <v>40326651</v>
      </c>
      <c r="X28" s="26">
        <v>-6734987</v>
      </c>
      <c r="Y28" s="106">
        <v>-16.7</v>
      </c>
      <c r="Z28" s="121">
        <v>40326651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14652705</v>
      </c>
      <c r="D32" s="187">
        <f t="shared" si="5"/>
        <v>29885000</v>
      </c>
      <c r="E32" s="43">
        <f t="shared" si="5"/>
        <v>40326651</v>
      </c>
      <c r="F32" s="43">
        <f t="shared" si="5"/>
        <v>0</v>
      </c>
      <c r="G32" s="43">
        <f t="shared" si="5"/>
        <v>0</v>
      </c>
      <c r="H32" s="43">
        <f t="shared" si="5"/>
        <v>76030</v>
      </c>
      <c r="I32" s="43">
        <f t="shared" si="5"/>
        <v>76030</v>
      </c>
      <c r="J32" s="43">
        <f t="shared" si="5"/>
        <v>3312616</v>
      </c>
      <c r="K32" s="43">
        <f t="shared" si="5"/>
        <v>558144</v>
      </c>
      <c r="L32" s="43">
        <f t="shared" si="5"/>
        <v>9583608</v>
      </c>
      <c r="M32" s="43">
        <f t="shared" si="5"/>
        <v>13454368</v>
      </c>
      <c r="N32" s="43">
        <f t="shared" si="5"/>
        <v>2194325</v>
      </c>
      <c r="O32" s="43">
        <f t="shared" si="5"/>
        <v>3769162</v>
      </c>
      <c r="P32" s="43">
        <f t="shared" si="5"/>
        <v>1683020</v>
      </c>
      <c r="Q32" s="43">
        <f t="shared" si="5"/>
        <v>7646507</v>
      </c>
      <c r="R32" s="43">
        <f t="shared" si="5"/>
        <v>4089281</v>
      </c>
      <c r="S32" s="43">
        <f t="shared" si="5"/>
        <v>4970829</v>
      </c>
      <c r="T32" s="43">
        <f t="shared" si="5"/>
        <v>3354649</v>
      </c>
      <c r="U32" s="43">
        <f t="shared" si="5"/>
        <v>12414759</v>
      </c>
      <c r="V32" s="43">
        <f t="shared" si="5"/>
        <v>33591664</v>
      </c>
      <c r="W32" s="43">
        <f t="shared" si="5"/>
        <v>40326651</v>
      </c>
      <c r="X32" s="43">
        <f t="shared" si="5"/>
        <v>-6734987</v>
      </c>
      <c r="Y32" s="188">
        <f>+IF(W32&lt;&gt;0,+(X32/W32)*100,0)</f>
        <v>-16.70108187263058</v>
      </c>
      <c r="Z32" s="45">
        <f>SUM(Z28:Z31)</f>
        <v>40326651</v>
      </c>
    </row>
    <row r="33" spans="1:26" ht="13.5">
      <c r="A33" s="213" t="s">
        <v>50</v>
      </c>
      <c r="B33" s="102" t="s">
        <v>140</v>
      </c>
      <c r="C33" s="121">
        <v>2545477</v>
      </c>
      <c r="D33" s="122">
        <v>6000000</v>
      </c>
      <c r="E33" s="26">
        <v>2150000</v>
      </c>
      <c r="F33" s="26"/>
      <c r="G33" s="26">
        <v>231836</v>
      </c>
      <c r="H33" s="26">
        <v>189171</v>
      </c>
      <c r="I33" s="26">
        <v>421007</v>
      </c>
      <c r="J33" s="26">
        <v>731910</v>
      </c>
      <c r="K33" s="26">
        <v>318318</v>
      </c>
      <c r="L33" s="26"/>
      <c r="M33" s="26">
        <v>1050228</v>
      </c>
      <c r="N33" s="26">
        <v>114536</v>
      </c>
      <c r="O33" s="26"/>
      <c r="P33" s="26">
        <v>203134</v>
      </c>
      <c r="Q33" s="26">
        <v>317670</v>
      </c>
      <c r="R33" s="26">
        <v>9015</v>
      </c>
      <c r="S33" s="26">
        <v>33836</v>
      </c>
      <c r="T33" s="26">
        <v>225442</v>
      </c>
      <c r="U33" s="26">
        <v>268293</v>
      </c>
      <c r="V33" s="26">
        <v>2057198</v>
      </c>
      <c r="W33" s="26">
        <v>2150000</v>
      </c>
      <c r="X33" s="26">
        <v>-92802</v>
      </c>
      <c r="Y33" s="106">
        <v>-4.32</v>
      </c>
      <c r="Z33" s="28">
        <v>2150000</v>
      </c>
    </row>
    <row r="34" spans="1:26" ht="13.5">
      <c r="A34" s="213" t="s">
        <v>51</v>
      </c>
      <c r="B34" s="102" t="s">
        <v>125</v>
      </c>
      <c r="C34" s="121"/>
      <c r="D34" s="122">
        <v>14197000</v>
      </c>
      <c r="E34" s="26">
        <v>5213124</v>
      </c>
      <c r="F34" s="26"/>
      <c r="G34" s="26"/>
      <c r="H34" s="26"/>
      <c r="I34" s="26"/>
      <c r="J34" s="26">
        <v>1956</v>
      </c>
      <c r="K34" s="26">
        <v>1665</v>
      </c>
      <c r="L34" s="26">
        <v>2100</v>
      </c>
      <c r="M34" s="26">
        <v>5721</v>
      </c>
      <c r="N34" s="26"/>
      <c r="O34" s="26">
        <v>1305</v>
      </c>
      <c r="P34" s="26">
        <v>1740</v>
      </c>
      <c r="Q34" s="26">
        <v>3045</v>
      </c>
      <c r="R34" s="26">
        <v>2100</v>
      </c>
      <c r="S34" s="26">
        <v>1932506</v>
      </c>
      <c r="T34" s="26">
        <v>5436178</v>
      </c>
      <c r="U34" s="26">
        <v>7370784</v>
      </c>
      <c r="V34" s="26">
        <v>7379550</v>
      </c>
      <c r="W34" s="26">
        <v>5213124</v>
      </c>
      <c r="X34" s="26">
        <v>2166426</v>
      </c>
      <c r="Y34" s="106">
        <v>41.56</v>
      </c>
      <c r="Z34" s="28">
        <v>5213124</v>
      </c>
    </row>
    <row r="35" spans="1:26" ht="13.5">
      <c r="A35" s="213" t="s">
        <v>52</v>
      </c>
      <c r="B35" s="102"/>
      <c r="C35" s="121">
        <v>25259055</v>
      </c>
      <c r="D35" s="122">
        <v>36521200</v>
      </c>
      <c r="E35" s="26">
        <v>42535994</v>
      </c>
      <c r="F35" s="26">
        <v>659353</v>
      </c>
      <c r="G35" s="26">
        <v>1660118</v>
      </c>
      <c r="H35" s="26">
        <v>1205119</v>
      </c>
      <c r="I35" s="26">
        <v>3524590</v>
      </c>
      <c r="J35" s="26">
        <v>4742337</v>
      </c>
      <c r="K35" s="26">
        <v>2154646</v>
      </c>
      <c r="L35" s="26">
        <v>2433120</v>
      </c>
      <c r="M35" s="26">
        <v>9330103</v>
      </c>
      <c r="N35" s="26">
        <v>2492977</v>
      </c>
      <c r="O35" s="26">
        <v>1637653</v>
      </c>
      <c r="P35" s="26">
        <v>1940266</v>
      </c>
      <c r="Q35" s="26">
        <v>6070896</v>
      </c>
      <c r="R35" s="26">
        <v>1731958</v>
      </c>
      <c r="S35" s="26">
        <v>3480374</v>
      </c>
      <c r="T35" s="26">
        <v>3985873</v>
      </c>
      <c r="U35" s="26">
        <v>9198205</v>
      </c>
      <c r="V35" s="26">
        <v>28123794</v>
      </c>
      <c r="W35" s="26">
        <v>42535994</v>
      </c>
      <c r="X35" s="26">
        <v>-14412200</v>
      </c>
      <c r="Y35" s="106">
        <v>-33.88</v>
      </c>
      <c r="Z35" s="28">
        <v>42535994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42457237</v>
      </c>
      <c r="D36" s="194">
        <f t="shared" si="6"/>
        <v>86603200</v>
      </c>
      <c r="E36" s="196">
        <f t="shared" si="6"/>
        <v>90225769</v>
      </c>
      <c r="F36" s="196">
        <f t="shared" si="6"/>
        <v>659353</v>
      </c>
      <c r="G36" s="196">
        <f t="shared" si="6"/>
        <v>1891954</v>
      </c>
      <c r="H36" s="196">
        <f t="shared" si="6"/>
        <v>1470320</v>
      </c>
      <c r="I36" s="196">
        <f t="shared" si="6"/>
        <v>4021627</v>
      </c>
      <c r="J36" s="196">
        <f t="shared" si="6"/>
        <v>8788819</v>
      </c>
      <c r="K36" s="196">
        <f t="shared" si="6"/>
        <v>3032773</v>
      </c>
      <c r="L36" s="196">
        <f t="shared" si="6"/>
        <v>12018828</v>
      </c>
      <c r="M36" s="196">
        <f t="shared" si="6"/>
        <v>23840420</v>
      </c>
      <c r="N36" s="196">
        <f t="shared" si="6"/>
        <v>4801838</v>
      </c>
      <c r="O36" s="196">
        <f t="shared" si="6"/>
        <v>5408120</v>
      </c>
      <c r="P36" s="196">
        <f t="shared" si="6"/>
        <v>3828160</v>
      </c>
      <c r="Q36" s="196">
        <f t="shared" si="6"/>
        <v>14038118</v>
      </c>
      <c r="R36" s="196">
        <f t="shared" si="6"/>
        <v>5832354</v>
      </c>
      <c r="S36" s="196">
        <f t="shared" si="6"/>
        <v>10417545</v>
      </c>
      <c r="T36" s="196">
        <f t="shared" si="6"/>
        <v>13002142</v>
      </c>
      <c r="U36" s="196">
        <f t="shared" si="6"/>
        <v>29252041</v>
      </c>
      <c r="V36" s="196">
        <f t="shared" si="6"/>
        <v>71152206</v>
      </c>
      <c r="W36" s="196">
        <f t="shared" si="6"/>
        <v>90225769</v>
      </c>
      <c r="X36" s="196">
        <f t="shared" si="6"/>
        <v>-19073563</v>
      </c>
      <c r="Y36" s="197">
        <f>+IF(W36&lt;&gt;0,+(X36/W36)*100,0)</f>
        <v>-21.139817605766265</v>
      </c>
      <c r="Z36" s="215">
        <f>SUM(Z32:Z35)</f>
        <v>90225769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188259008</v>
      </c>
      <c r="D6" s="25">
        <v>142868688</v>
      </c>
      <c r="E6" s="26">
        <v>142868688</v>
      </c>
      <c r="F6" s="26">
        <v>-7551891</v>
      </c>
      <c r="G6" s="26">
        <v>1940392</v>
      </c>
      <c r="H6" s="26">
        <v>-1986295</v>
      </c>
      <c r="I6" s="26">
        <v>-7597794</v>
      </c>
      <c r="J6" s="26">
        <v>-11868929</v>
      </c>
      <c r="K6" s="26">
        <v>-29609397</v>
      </c>
      <c r="L6" s="26">
        <v>-29609397</v>
      </c>
      <c r="M6" s="26">
        <v>-71087723</v>
      </c>
      <c r="N6" s="26">
        <v>4473711</v>
      </c>
      <c r="O6" s="26">
        <v>4384936</v>
      </c>
      <c r="P6" s="26">
        <v>32691481</v>
      </c>
      <c r="Q6" s="26">
        <v>41550128</v>
      </c>
      <c r="R6" s="26">
        <v>-2824788</v>
      </c>
      <c r="S6" s="26">
        <v>-8901750</v>
      </c>
      <c r="T6" s="26">
        <v>-22409704</v>
      </c>
      <c r="U6" s="26">
        <v>-34136242</v>
      </c>
      <c r="V6" s="26">
        <v>-71271631</v>
      </c>
      <c r="W6" s="26">
        <v>142868688</v>
      </c>
      <c r="X6" s="26">
        <v>-214140319</v>
      </c>
      <c r="Y6" s="106">
        <v>-149.89</v>
      </c>
      <c r="Z6" s="28">
        <v>142868688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>
        <v>29409480</v>
      </c>
      <c r="D8" s="25">
        <v>29445118</v>
      </c>
      <c r="E8" s="26">
        <v>29445118</v>
      </c>
      <c r="F8" s="26">
        <v>5105788</v>
      </c>
      <c r="G8" s="26">
        <v>3636123</v>
      </c>
      <c r="H8" s="26">
        <v>-1321499</v>
      </c>
      <c r="I8" s="26">
        <v>7420412</v>
      </c>
      <c r="J8" s="26">
        <v>-16605</v>
      </c>
      <c r="K8" s="26">
        <v>564638</v>
      </c>
      <c r="L8" s="26">
        <v>564638</v>
      </c>
      <c r="M8" s="26">
        <v>1112671</v>
      </c>
      <c r="N8" s="26">
        <v>281671</v>
      </c>
      <c r="O8" s="26">
        <v>961190</v>
      </c>
      <c r="P8" s="26">
        <v>-301470</v>
      </c>
      <c r="Q8" s="26">
        <v>941391</v>
      </c>
      <c r="R8" s="26">
        <v>-403170</v>
      </c>
      <c r="S8" s="26">
        <v>-1302064</v>
      </c>
      <c r="T8" s="26">
        <v>-1127686</v>
      </c>
      <c r="U8" s="26">
        <v>-2832920</v>
      </c>
      <c r="V8" s="26">
        <v>6641554</v>
      </c>
      <c r="W8" s="26">
        <v>29445118</v>
      </c>
      <c r="X8" s="26">
        <v>-22803564</v>
      </c>
      <c r="Y8" s="106">
        <v>-77.44</v>
      </c>
      <c r="Z8" s="28">
        <v>29445118</v>
      </c>
    </row>
    <row r="9" spans="1:26" ht="13.5">
      <c r="A9" s="225" t="s">
        <v>148</v>
      </c>
      <c r="B9" s="158"/>
      <c r="C9" s="121">
        <v>13569001</v>
      </c>
      <c r="D9" s="25">
        <v>6199790</v>
      </c>
      <c r="E9" s="26">
        <v>6199790</v>
      </c>
      <c r="F9" s="26">
        <v>-6936686</v>
      </c>
      <c r="G9" s="26">
        <v>1985882</v>
      </c>
      <c r="H9" s="26">
        <v>1239774</v>
      </c>
      <c r="I9" s="26">
        <v>-3711030</v>
      </c>
      <c r="J9" s="26">
        <v>1446912</v>
      </c>
      <c r="K9" s="26">
        <v>1473803</v>
      </c>
      <c r="L9" s="26">
        <v>1473803</v>
      </c>
      <c r="M9" s="26">
        <v>4394518</v>
      </c>
      <c r="N9" s="26">
        <v>323301</v>
      </c>
      <c r="O9" s="26">
        <v>-1535661</v>
      </c>
      <c r="P9" s="26">
        <v>1732349</v>
      </c>
      <c r="Q9" s="26">
        <v>519989</v>
      </c>
      <c r="R9" s="26">
        <v>-128327</v>
      </c>
      <c r="S9" s="26">
        <v>-27903</v>
      </c>
      <c r="T9" s="26">
        <v>1674641</v>
      </c>
      <c r="U9" s="26">
        <v>1518411</v>
      </c>
      <c r="V9" s="26">
        <v>2721888</v>
      </c>
      <c r="W9" s="26">
        <v>6199790</v>
      </c>
      <c r="X9" s="26">
        <v>-3477902</v>
      </c>
      <c r="Y9" s="106">
        <v>-56.1</v>
      </c>
      <c r="Z9" s="28">
        <v>6199790</v>
      </c>
    </row>
    <row r="10" spans="1:26" ht="13.5">
      <c r="A10" s="225" t="s">
        <v>149</v>
      </c>
      <c r="B10" s="158"/>
      <c r="C10" s="121">
        <v>42144</v>
      </c>
      <c r="D10" s="25">
        <v>46458</v>
      </c>
      <c r="E10" s="26">
        <v>46458</v>
      </c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>
        <v>46458</v>
      </c>
      <c r="X10" s="125">
        <v>-46458</v>
      </c>
      <c r="Y10" s="107">
        <v>-100</v>
      </c>
      <c r="Z10" s="200">
        <v>46458</v>
      </c>
    </row>
    <row r="11" spans="1:26" ht="13.5">
      <c r="A11" s="225" t="s">
        <v>150</v>
      </c>
      <c r="B11" s="158" t="s">
        <v>95</v>
      </c>
      <c r="C11" s="121">
        <v>4517573</v>
      </c>
      <c r="D11" s="25">
        <v>4112502</v>
      </c>
      <c r="E11" s="26">
        <v>4112502</v>
      </c>
      <c r="F11" s="26">
        <v>40031</v>
      </c>
      <c r="G11" s="26">
        <v>-92538</v>
      </c>
      <c r="H11" s="26">
        <v>109811</v>
      </c>
      <c r="I11" s="26">
        <v>57304</v>
      </c>
      <c r="J11" s="26">
        <v>-12266</v>
      </c>
      <c r="K11" s="26">
        <v>-45579</v>
      </c>
      <c r="L11" s="26">
        <v>-45579</v>
      </c>
      <c r="M11" s="26">
        <v>-103424</v>
      </c>
      <c r="N11" s="26">
        <v>20426</v>
      </c>
      <c r="O11" s="26">
        <v>-140983</v>
      </c>
      <c r="P11" s="26">
        <v>-107176</v>
      </c>
      <c r="Q11" s="26">
        <v>-227733</v>
      </c>
      <c r="R11" s="26">
        <v>78257</v>
      </c>
      <c r="S11" s="26">
        <v>-99812</v>
      </c>
      <c r="T11" s="26">
        <v>58314</v>
      </c>
      <c r="U11" s="26">
        <v>36759</v>
      </c>
      <c r="V11" s="26">
        <v>-237094</v>
      </c>
      <c r="W11" s="26">
        <v>4112502</v>
      </c>
      <c r="X11" s="26">
        <v>-4349596</v>
      </c>
      <c r="Y11" s="106">
        <v>-105.77</v>
      </c>
      <c r="Z11" s="28">
        <v>4112502</v>
      </c>
    </row>
    <row r="12" spans="1:26" ht="13.5">
      <c r="A12" s="226" t="s">
        <v>55</v>
      </c>
      <c r="B12" s="227"/>
      <c r="C12" s="138">
        <f aca="true" t="shared" si="0" ref="C12:X12">SUM(C6:C11)</f>
        <v>235797206</v>
      </c>
      <c r="D12" s="38">
        <f t="shared" si="0"/>
        <v>182672556</v>
      </c>
      <c r="E12" s="39">
        <f t="shared" si="0"/>
        <v>182672556</v>
      </c>
      <c r="F12" s="39">
        <f t="shared" si="0"/>
        <v>-9342758</v>
      </c>
      <c r="G12" s="39">
        <f t="shared" si="0"/>
        <v>7469859</v>
      </c>
      <c r="H12" s="39">
        <f t="shared" si="0"/>
        <v>-1958209</v>
      </c>
      <c r="I12" s="39">
        <f t="shared" si="0"/>
        <v>-3831108</v>
      </c>
      <c r="J12" s="39">
        <f t="shared" si="0"/>
        <v>-10450888</v>
      </c>
      <c r="K12" s="39">
        <f t="shared" si="0"/>
        <v>-27616535</v>
      </c>
      <c r="L12" s="39">
        <f t="shared" si="0"/>
        <v>-27616535</v>
      </c>
      <c r="M12" s="39">
        <f t="shared" si="0"/>
        <v>-65683958</v>
      </c>
      <c r="N12" s="39">
        <f t="shared" si="0"/>
        <v>5099109</v>
      </c>
      <c r="O12" s="39">
        <f t="shared" si="0"/>
        <v>3669482</v>
      </c>
      <c r="P12" s="39">
        <f t="shared" si="0"/>
        <v>34015184</v>
      </c>
      <c r="Q12" s="39">
        <f t="shared" si="0"/>
        <v>42783775</v>
      </c>
      <c r="R12" s="39">
        <f t="shared" si="0"/>
        <v>-3278028</v>
      </c>
      <c r="S12" s="39">
        <f t="shared" si="0"/>
        <v>-10331529</v>
      </c>
      <c r="T12" s="39">
        <f t="shared" si="0"/>
        <v>-21804435</v>
      </c>
      <c r="U12" s="39">
        <f t="shared" si="0"/>
        <v>-35413992</v>
      </c>
      <c r="V12" s="39">
        <f t="shared" si="0"/>
        <v>-62145283</v>
      </c>
      <c r="W12" s="39">
        <f t="shared" si="0"/>
        <v>182672556</v>
      </c>
      <c r="X12" s="39">
        <f t="shared" si="0"/>
        <v>-244817839</v>
      </c>
      <c r="Y12" s="140">
        <f>+IF(W12&lt;&gt;0,+(X12/W12)*100,0)</f>
        <v>-134.02004349246636</v>
      </c>
      <c r="Z12" s="40">
        <f>SUM(Z6:Z11)</f>
        <v>182672556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522733</v>
      </c>
      <c r="D15" s="25">
        <v>255119</v>
      </c>
      <c r="E15" s="26">
        <v>255119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-59778</v>
      </c>
      <c r="U15" s="26">
        <v>-59778</v>
      </c>
      <c r="V15" s="26">
        <v>-59778</v>
      </c>
      <c r="W15" s="26">
        <v>255119</v>
      </c>
      <c r="X15" s="26">
        <v>-314897</v>
      </c>
      <c r="Y15" s="106">
        <v>-123.43</v>
      </c>
      <c r="Z15" s="28">
        <v>255119</v>
      </c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>
        <v>-9350</v>
      </c>
      <c r="I17" s="26">
        <v>-9350</v>
      </c>
      <c r="J17" s="26">
        <v>3583</v>
      </c>
      <c r="K17" s="26">
        <v>-1442</v>
      </c>
      <c r="L17" s="26">
        <v>-1442</v>
      </c>
      <c r="M17" s="26">
        <v>699</v>
      </c>
      <c r="N17" s="26">
        <v>-1442</v>
      </c>
      <c r="O17" s="26">
        <v>-1442</v>
      </c>
      <c r="P17" s="26">
        <v>-1442</v>
      </c>
      <c r="Q17" s="26">
        <v>-4326</v>
      </c>
      <c r="R17" s="26">
        <v>-1442</v>
      </c>
      <c r="S17" s="26">
        <v>-1442</v>
      </c>
      <c r="T17" s="26">
        <v>-11236</v>
      </c>
      <c r="U17" s="26">
        <v>-14120</v>
      </c>
      <c r="V17" s="26">
        <v>-27097</v>
      </c>
      <c r="W17" s="26"/>
      <c r="X17" s="26">
        <v>-27097</v>
      </c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1501228364</v>
      </c>
      <c r="D19" s="25">
        <v>463481541</v>
      </c>
      <c r="E19" s="26">
        <v>463481541</v>
      </c>
      <c r="F19" s="26">
        <v>659353</v>
      </c>
      <c r="G19" s="26">
        <v>1891953</v>
      </c>
      <c r="H19" s="26">
        <v>-16547651</v>
      </c>
      <c r="I19" s="26">
        <v>-13996345</v>
      </c>
      <c r="J19" s="26">
        <v>18905588</v>
      </c>
      <c r="K19" s="26">
        <v>19941926</v>
      </c>
      <c r="L19" s="26">
        <v>19941926</v>
      </c>
      <c r="M19" s="26">
        <v>58789440</v>
      </c>
      <c r="N19" s="26">
        <v>2826462</v>
      </c>
      <c r="O19" s="26">
        <v>3432746</v>
      </c>
      <c r="P19" s="26">
        <v>1933162</v>
      </c>
      <c r="Q19" s="26">
        <v>8192370</v>
      </c>
      <c r="R19" s="26">
        <v>3856979</v>
      </c>
      <c r="S19" s="26">
        <v>8442170</v>
      </c>
      <c r="T19" s="26">
        <v>207878260</v>
      </c>
      <c r="U19" s="26">
        <v>220177409</v>
      </c>
      <c r="V19" s="26">
        <v>273162874</v>
      </c>
      <c r="W19" s="26">
        <v>463481541</v>
      </c>
      <c r="X19" s="26">
        <v>-190318667</v>
      </c>
      <c r="Y19" s="106">
        <v>-41.06</v>
      </c>
      <c r="Z19" s="28">
        <v>463481541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>
        <v>-6457</v>
      </c>
      <c r="I22" s="26">
        <v>-6457</v>
      </c>
      <c r="J22" s="26">
        <v>-6010</v>
      </c>
      <c r="K22" s="26">
        <v>-3117</v>
      </c>
      <c r="L22" s="26">
        <v>-3117</v>
      </c>
      <c r="M22" s="26">
        <v>-12244</v>
      </c>
      <c r="N22" s="26">
        <v>-3117</v>
      </c>
      <c r="O22" s="26">
        <v>-3117</v>
      </c>
      <c r="P22" s="26">
        <v>-3117</v>
      </c>
      <c r="Q22" s="26">
        <v>-9351</v>
      </c>
      <c r="R22" s="26">
        <v>-3117</v>
      </c>
      <c r="S22" s="26">
        <v>-3117</v>
      </c>
      <c r="T22" s="26">
        <v>54860</v>
      </c>
      <c r="U22" s="26">
        <v>48626</v>
      </c>
      <c r="V22" s="26">
        <v>20574</v>
      </c>
      <c r="W22" s="26"/>
      <c r="X22" s="26">
        <v>20574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1501751097</v>
      </c>
      <c r="D24" s="42">
        <f t="shared" si="1"/>
        <v>463736660</v>
      </c>
      <c r="E24" s="43">
        <f t="shared" si="1"/>
        <v>463736660</v>
      </c>
      <c r="F24" s="43">
        <f t="shared" si="1"/>
        <v>659353</v>
      </c>
      <c r="G24" s="43">
        <f t="shared" si="1"/>
        <v>1891953</v>
      </c>
      <c r="H24" s="43">
        <f t="shared" si="1"/>
        <v>-16563458</v>
      </c>
      <c r="I24" s="43">
        <f t="shared" si="1"/>
        <v>-14012152</v>
      </c>
      <c r="J24" s="43">
        <f t="shared" si="1"/>
        <v>18903161</v>
      </c>
      <c r="K24" s="43">
        <f t="shared" si="1"/>
        <v>19937367</v>
      </c>
      <c r="L24" s="43">
        <f t="shared" si="1"/>
        <v>19937367</v>
      </c>
      <c r="M24" s="43">
        <f t="shared" si="1"/>
        <v>58777895</v>
      </c>
      <c r="N24" s="43">
        <f t="shared" si="1"/>
        <v>2821903</v>
      </c>
      <c r="O24" s="43">
        <f t="shared" si="1"/>
        <v>3428187</v>
      </c>
      <c r="P24" s="43">
        <f t="shared" si="1"/>
        <v>1928603</v>
      </c>
      <c r="Q24" s="43">
        <f t="shared" si="1"/>
        <v>8178693</v>
      </c>
      <c r="R24" s="43">
        <f t="shared" si="1"/>
        <v>3852420</v>
      </c>
      <c r="S24" s="43">
        <f t="shared" si="1"/>
        <v>8437611</v>
      </c>
      <c r="T24" s="43">
        <f t="shared" si="1"/>
        <v>207862106</v>
      </c>
      <c r="U24" s="43">
        <f t="shared" si="1"/>
        <v>220152137</v>
      </c>
      <c r="V24" s="43">
        <f t="shared" si="1"/>
        <v>273096573</v>
      </c>
      <c r="W24" s="43">
        <f t="shared" si="1"/>
        <v>463736660</v>
      </c>
      <c r="X24" s="43">
        <f t="shared" si="1"/>
        <v>-190640087</v>
      </c>
      <c r="Y24" s="188">
        <f>+IF(W24&lt;&gt;0,+(X24/W24)*100,0)</f>
        <v>-41.1095570921652</v>
      </c>
      <c r="Z24" s="45">
        <f>SUM(Z15:Z23)</f>
        <v>463736660</v>
      </c>
    </row>
    <row r="25" spans="1:26" ht="13.5">
      <c r="A25" s="226" t="s">
        <v>161</v>
      </c>
      <c r="B25" s="227"/>
      <c r="C25" s="138">
        <f aca="true" t="shared" si="2" ref="C25:X25">+C12+C24</f>
        <v>1737548303</v>
      </c>
      <c r="D25" s="38">
        <f t="shared" si="2"/>
        <v>646409216</v>
      </c>
      <c r="E25" s="39">
        <f t="shared" si="2"/>
        <v>646409216</v>
      </c>
      <c r="F25" s="39">
        <f t="shared" si="2"/>
        <v>-8683405</v>
      </c>
      <c r="G25" s="39">
        <f t="shared" si="2"/>
        <v>9361812</v>
      </c>
      <c r="H25" s="39">
        <f t="shared" si="2"/>
        <v>-18521667</v>
      </c>
      <c r="I25" s="39">
        <f t="shared" si="2"/>
        <v>-17843260</v>
      </c>
      <c r="J25" s="39">
        <f t="shared" si="2"/>
        <v>8452273</v>
      </c>
      <c r="K25" s="39">
        <f t="shared" si="2"/>
        <v>-7679168</v>
      </c>
      <c r="L25" s="39">
        <f t="shared" si="2"/>
        <v>-7679168</v>
      </c>
      <c r="M25" s="39">
        <f t="shared" si="2"/>
        <v>-6906063</v>
      </c>
      <c r="N25" s="39">
        <f t="shared" si="2"/>
        <v>7921012</v>
      </c>
      <c r="O25" s="39">
        <f t="shared" si="2"/>
        <v>7097669</v>
      </c>
      <c r="P25" s="39">
        <f t="shared" si="2"/>
        <v>35943787</v>
      </c>
      <c r="Q25" s="39">
        <f t="shared" si="2"/>
        <v>50962468</v>
      </c>
      <c r="R25" s="39">
        <f t="shared" si="2"/>
        <v>574392</v>
      </c>
      <c r="S25" s="39">
        <f t="shared" si="2"/>
        <v>-1893918</v>
      </c>
      <c r="T25" s="39">
        <f t="shared" si="2"/>
        <v>186057671</v>
      </c>
      <c r="U25" s="39">
        <f t="shared" si="2"/>
        <v>184738145</v>
      </c>
      <c r="V25" s="39">
        <f t="shared" si="2"/>
        <v>210951290</v>
      </c>
      <c r="W25" s="39">
        <f t="shared" si="2"/>
        <v>646409216</v>
      </c>
      <c r="X25" s="39">
        <f t="shared" si="2"/>
        <v>-435457926</v>
      </c>
      <c r="Y25" s="140">
        <f>+IF(W25&lt;&gt;0,+(X25/W25)*100,0)</f>
        <v>-67.36567413048763</v>
      </c>
      <c r="Z25" s="40">
        <f>+Z12+Z24</f>
        <v>646409216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4694718</v>
      </c>
      <c r="D30" s="25">
        <v>5157868</v>
      </c>
      <c r="E30" s="26">
        <v>5157868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5157868</v>
      </c>
      <c r="X30" s="26">
        <v>-5157868</v>
      </c>
      <c r="Y30" s="106">
        <v>-100</v>
      </c>
      <c r="Z30" s="28">
        <v>5157868</v>
      </c>
    </row>
    <row r="31" spans="1:26" ht="13.5">
      <c r="A31" s="225" t="s">
        <v>165</v>
      </c>
      <c r="B31" s="158"/>
      <c r="C31" s="121">
        <v>5414982</v>
      </c>
      <c r="D31" s="25">
        <v>5399679</v>
      </c>
      <c r="E31" s="26">
        <v>5399679</v>
      </c>
      <c r="F31" s="26">
        <v>19904</v>
      </c>
      <c r="G31" s="26">
        <v>37247</v>
      </c>
      <c r="H31" s="26">
        <v>39335</v>
      </c>
      <c r="I31" s="26">
        <v>96486</v>
      </c>
      <c r="J31" s="26">
        <v>51444</v>
      </c>
      <c r="K31" s="26">
        <v>9700</v>
      </c>
      <c r="L31" s="26">
        <v>9700</v>
      </c>
      <c r="M31" s="26">
        <v>70844</v>
      </c>
      <c r="N31" s="26">
        <v>32913</v>
      </c>
      <c r="O31" s="26">
        <v>26190</v>
      </c>
      <c r="P31" s="26">
        <v>-4668</v>
      </c>
      <c r="Q31" s="26">
        <v>54435</v>
      </c>
      <c r="R31" s="26">
        <v>9148</v>
      </c>
      <c r="S31" s="26">
        <v>86457</v>
      </c>
      <c r="T31" s="26">
        <v>25441</v>
      </c>
      <c r="U31" s="26">
        <v>121046</v>
      </c>
      <c r="V31" s="26">
        <v>342811</v>
      </c>
      <c r="W31" s="26">
        <v>5399679</v>
      </c>
      <c r="X31" s="26">
        <v>-5056868</v>
      </c>
      <c r="Y31" s="106">
        <v>-93.65</v>
      </c>
      <c r="Z31" s="28">
        <v>5399679</v>
      </c>
    </row>
    <row r="32" spans="1:26" ht="13.5">
      <c r="A32" s="225" t="s">
        <v>166</v>
      </c>
      <c r="B32" s="158" t="s">
        <v>93</v>
      </c>
      <c r="C32" s="121">
        <v>54354714</v>
      </c>
      <c r="D32" s="25">
        <v>44134488</v>
      </c>
      <c r="E32" s="26">
        <v>44134488</v>
      </c>
      <c r="F32" s="26">
        <v>-27552149</v>
      </c>
      <c r="G32" s="26">
        <v>7516836</v>
      </c>
      <c r="H32" s="26">
        <v>1375924</v>
      </c>
      <c r="I32" s="26">
        <v>-18659389</v>
      </c>
      <c r="J32" s="26">
        <v>-2874881</v>
      </c>
      <c r="K32" s="26">
        <v>11768410</v>
      </c>
      <c r="L32" s="26">
        <v>11768410</v>
      </c>
      <c r="M32" s="26">
        <v>20661939</v>
      </c>
      <c r="N32" s="26">
        <v>765783</v>
      </c>
      <c r="O32" s="26">
        <v>2113177</v>
      </c>
      <c r="P32" s="26">
        <v>31001458</v>
      </c>
      <c r="Q32" s="26">
        <v>33880418</v>
      </c>
      <c r="R32" s="26">
        <v>-205736</v>
      </c>
      <c r="S32" s="26">
        <v>-854303</v>
      </c>
      <c r="T32" s="26">
        <v>14781036</v>
      </c>
      <c r="U32" s="26">
        <v>13720997</v>
      </c>
      <c r="V32" s="26">
        <v>49603965</v>
      </c>
      <c r="W32" s="26">
        <v>44134488</v>
      </c>
      <c r="X32" s="26">
        <v>5469477</v>
      </c>
      <c r="Y32" s="106">
        <v>12.39</v>
      </c>
      <c r="Z32" s="28">
        <v>44134488</v>
      </c>
    </row>
    <row r="33" spans="1:26" ht="13.5">
      <c r="A33" s="225" t="s">
        <v>167</v>
      </c>
      <c r="B33" s="158"/>
      <c r="C33" s="121">
        <v>1882516</v>
      </c>
      <c r="D33" s="25">
        <v>1485652</v>
      </c>
      <c r="E33" s="26">
        <v>1485652</v>
      </c>
      <c r="F33" s="26">
        <v>-105121</v>
      </c>
      <c r="G33" s="26">
        <v>-7162</v>
      </c>
      <c r="H33" s="26">
        <v>-194481</v>
      </c>
      <c r="I33" s="26">
        <v>-306764</v>
      </c>
      <c r="J33" s="26">
        <v>-108872</v>
      </c>
      <c r="K33" s="26">
        <v>-66162</v>
      </c>
      <c r="L33" s="26">
        <v>-66162</v>
      </c>
      <c r="M33" s="26">
        <v>-241196</v>
      </c>
      <c r="N33" s="26">
        <v>-14478</v>
      </c>
      <c r="O33" s="26">
        <v>-280959</v>
      </c>
      <c r="P33" s="26">
        <v>-213236</v>
      </c>
      <c r="Q33" s="26">
        <v>-508673</v>
      </c>
      <c r="R33" s="26">
        <v>-6087</v>
      </c>
      <c r="S33" s="26">
        <v>-197940</v>
      </c>
      <c r="T33" s="26">
        <v>1564256</v>
      </c>
      <c r="U33" s="26">
        <v>1360229</v>
      </c>
      <c r="V33" s="26">
        <v>303596</v>
      </c>
      <c r="W33" s="26">
        <v>1485652</v>
      </c>
      <c r="X33" s="26">
        <v>-1182056</v>
      </c>
      <c r="Y33" s="106">
        <v>-79.56</v>
      </c>
      <c r="Z33" s="28">
        <v>1485652</v>
      </c>
    </row>
    <row r="34" spans="1:26" ht="13.5">
      <c r="A34" s="226" t="s">
        <v>57</v>
      </c>
      <c r="B34" s="227"/>
      <c r="C34" s="138">
        <f aca="true" t="shared" si="3" ref="C34:X34">SUM(C29:C33)</f>
        <v>66346930</v>
      </c>
      <c r="D34" s="38">
        <f t="shared" si="3"/>
        <v>56177687</v>
      </c>
      <c r="E34" s="39">
        <f t="shared" si="3"/>
        <v>56177687</v>
      </c>
      <c r="F34" s="39">
        <f t="shared" si="3"/>
        <v>-27637366</v>
      </c>
      <c r="G34" s="39">
        <f t="shared" si="3"/>
        <v>7546921</v>
      </c>
      <c r="H34" s="39">
        <f t="shared" si="3"/>
        <v>1220778</v>
      </c>
      <c r="I34" s="39">
        <f t="shared" si="3"/>
        <v>-18869667</v>
      </c>
      <c r="J34" s="39">
        <f t="shared" si="3"/>
        <v>-2932309</v>
      </c>
      <c r="K34" s="39">
        <f t="shared" si="3"/>
        <v>11711948</v>
      </c>
      <c r="L34" s="39">
        <f t="shared" si="3"/>
        <v>11711948</v>
      </c>
      <c r="M34" s="39">
        <f t="shared" si="3"/>
        <v>20491587</v>
      </c>
      <c r="N34" s="39">
        <f t="shared" si="3"/>
        <v>784218</v>
      </c>
      <c r="O34" s="39">
        <f t="shared" si="3"/>
        <v>1858408</v>
      </c>
      <c r="P34" s="39">
        <f t="shared" si="3"/>
        <v>30783554</v>
      </c>
      <c r="Q34" s="39">
        <f t="shared" si="3"/>
        <v>33426180</v>
      </c>
      <c r="R34" s="39">
        <f t="shared" si="3"/>
        <v>-202675</v>
      </c>
      <c r="S34" s="39">
        <f t="shared" si="3"/>
        <v>-965786</v>
      </c>
      <c r="T34" s="39">
        <f t="shared" si="3"/>
        <v>16370733</v>
      </c>
      <c r="U34" s="39">
        <f t="shared" si="3"/>
        <v>15202272</v>
      </c>
      <c r="V34" s="39">
        <f t="shared" si="3"/>
        <v>50250372</v>
      </c>
      <c r="W34" s="39">
        <f t="shared" si="3"/>
        <v>56177687</v>
      </c>
      <c r="X34" s="39">
        <f t="shared" si="3"/>
        <v>-5927315</v>
      </c>
      <c r="Y34" s="140">
        <f>+IF(W34&lt;&gt;0,+(X34/W34)*100,0)</f>
        <v>-10.55101289592076</v>
      </c>
      <c r="Z34" s="40">
        <f>SUM(Z29:Z33)</f>
        <v>56177687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62798604</v>
      </c>
      <c r="D37" s="25">
        <v>72884438</v>
      </c>
      <c r="E37" s="26">
        <v>72884438</v>
      </c>
      <c r="F37" s="26">
        <v>-27836</v>
      </c>
      <c r="G37" s="26">
        <v>-27936</v>
      </c>
      <c r="H37" s="26">
        <v>-603409</v>
      </c>
      <c r="I37" s="26">
        <v>-659181</v>
      </c>
      <c r="J37" s="26">
        <v>-28674</v>
      </c>
      <c r="K37" s="26">
        <v>-9669574</v>
      </c>
      <c r="L37" s="26">
        <v>-9669574</v>
      </c>
      <c r="M37" s="26">
        <v>-19367822</v>
      </c>
      <c r="N37" s="26">
        <v>-58068</v>
      </c>
      <c r="O37" s="26">
        <v>-30571</v>
      </c>
      <c r="P37" s="26">
        <v>-30562</v>
      </c>
      <c r="Q37" s="26">
        <v>-119201</v>
      </c>
      <c r="R37" s="26">
        <v>-1169</v>
      </c>
      <c r="S37" s="26">
        <v>-61810</v>
      </c>
      <c r="T37" s="26">
        <v>-3175768</v>
      </c>
      <c r="U37" s="26">
        <v>-3238747</v>
      </c>
      <c r="V37" s="26">
        <v>-23384951</v>
      </c>
      <c r="W37" s="26">
        <v>72884438</v>
      </c>
      <c r="X37" s="26">
        <v>-96269389</v>
      </c>
      <c r="Y37" s="106">
        <v>-132.08</v>
      </c>
      <c r="Z37" s="28">
        <v>72884438</v>
      </c>
    </row>
    <row r="38" spans="1:26" ht="13.5">
      <c r="A38" s="225" t="s">
        <v>167</v>
      </c>
      <c r="B38" s="158"/>
      <c r="C38" s="121">
        <v>26453625</v>
      </c>
      <c r="D38" s="25">
        <v>25713116</v>
      </c>
      <c r="E38" s="26">
        <v>25713116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>
        <v>2495857</v>
      </c>
      <c r="U38" s="26">
        <v>2495857</v>
      </c>
      <c r="V38" s="26">
        <v>2495857</v>
      </c>
      <c r="W38" s="26">
        <v>25713116</v>
      </c>
      <c r="X38" s="26">
        <v>-23217259</v>
      </c>
      <c r="Y38" s="106">
        <v>-90.29</v>
      </c>
      <c r="Z38" s="28">
        <v>25713116</v>
      </c>
    </row>
    <row r="39" spans="1:26" ht="13.5">
      <c r="A39" s="226" t="s">
        <v>58</v>
      </c>
      <c r="B39" s="229"/>
      <c r="C39" s="138">
        <f aca="true" t="shared" si="4" ref="C39:X39">SUM(C37:C38)</f>
        <v>89252229</v>
      </c>
      <c r="D39" s="42">
        <f t="shared" si="4"/>
        <v>98597554</v>
      </c>
      <c r="E39" s="43">
        <f t="shared" si="4"/>
        <v>98597554</v>
      </c>
      <c r="F39" s="43">
        <f t="shared" si="4"/>
        <v>-27836</v>
      </c>
      <c r="G39" s="43">
        <f t="shared" si="4"/>
        <v>-27936</v>
      </c>
      <c r="H39" s="43">
        <f t="shared" si="4"/>
        <v>-603409</v>
      </c>
      <c r="I39" s="43">
        <f t="shared" si="4"/>
        <v>-659181</v>
      </c>
      <c r="J39" s="43">
        <f t="shared" si="4"/>
        <v>-28674</v>
      </c>
      <c r="K39" s="43">
        <f t="shared" si="4"/>
        <v>-9669574</v>
      </c>
      <c r="L39" s="43">
        <f t="shared" si="4"/>
        <v>-9669574</v>
      </c>
      <c r="M39" s="43">
        <f t="shared" si="4"/>
        <v>-19367822</v>
      </c>
      <c r="N39" s="43">
        <f t="shared" si="4"/>
        <v>-58068</v>
      </c>
      <c r="O39" s="43">
        <f t="shared" si="4"/>
        <v>-30571</v>
      </c>
      <c r="P39" s="43">
        <f t="shared" si="4"/>
        <v>-30562</v>
      </c>
      <c r="Q39" s="43">
        <f t="shared" si="4"/>
        <v>-119201</v>
      </c>
      <c r="R39" s="43">
        <f t="shared" si="4"/>
        <v>-1169</v>
      </c>
      <c r="S39" s="43">
        <f t="shared" si="4"/>
        <v>-61810</v>
      </c>
      <c r="T39" s="43">
        <f t="shared" si="4"/>
        <v>-679911</v>
      </c>
      <c r="U39" s="43">
        <f t="shared" si="4"/>
        <v>-742890</v>
      </c>
      <c r="V39" s="43">
        <f t="shared" si="4"/>
        <v>-20889094</v>
      </c>
      <c r="W39" s="43">
        <f t="shared" si="4"/>
        <v>98597554</v>
      </c>
      <c r="X39" s="43">
        <f t="shared" si="4"/>
        <v>-119486648</v>
      </c>
      <c r="Y39" s="188">
        <f>+IF(W39&lt;&gt;0,+(X39/W39)*100,0)</f>
        <v>-121.18621928491248</v>
      </c>
      <c r="Z39" s="45">
        <f>SUM(Z37:Z38)</f>
        <v>98597554</v>
      </c>
    </row>
    <row r="40" spans="1:26" ht="13.5">
      <c r="A40" s="226" t="s">
        <v>169</v>
      </c>
      <c r="B40" s="227"/>
      <c r="C40" s="138">
        <f aca="true" t="shared" si="5" ref="C40:X40">+C34+C39</f>
        <v>155599159</v>
      </c>
      <c r="D40" s="38">
        <f t="shared" si="5"/>
        <v>154775241</v>
      </c>
      <c r="E40" s="39">
        <f t="shared" si="5"/>
        <v>154775241</v>
      </c>
      <c r="F40" s="39">
        <f t="shared" si="5"/>
        <v>-27665202</v>
      </c>
      <c r="G40" s="39">
        <f t="shared" si="5"/>
        <v>7518985</v>
      </c>
      <c r="H40" s="39">
        <f t="shared" si="5"/>
        <v>617369</v>
      </c>
      <c r="I40" s="39">
        <f t="shared" si="5"/>
        <v>-19528848</v>
      </c>
      <c r="J40" s="39">
        <f t="shared" si="5"/>
        <v>-2960983</v>
      </c>
      <c r="K40" s="39">
        <f t="shared" si="5"/>
        <v>2042374</v>
      </c>
      <c r="L40" s="39">
        <f t="shared" si="5"/>
        <v>2042374</v>
      </c>
      <c r="M40" s="39">
        <f t="shared" si="5"/>
        <v>1123765</v>
      </c>
      <c r="N40" s="39">
        <f t="shared" si="5"/>
        <v>726150</v>
      </c>
      <c r="O40" s="39">
        <f t="shared" si="5"/>
        <v>1827837</v>
      </c>
      <c r="P40" s="39">
        <f t="shared" si="5"/>
        <v>30752992</v>
      </c>
      <c r="Q40" s="39">
        <f t="shared" si="5"/>
        <v>33306979</v>
      </c>
      <c r="R40" s="39">
        <f t="shared" si="5"/>
        <v>-203844</v>
      </c>
      <c r="S40" s="39">
        <f t="shared" si="5"/>
        <v>-1027596</v>
      </c>
      <c r="T40" s="39">
        <f t="shared" si="5"/>
        <v>15690822</v>
      </c>
      <c r="U40" s="39">
        <f t="shared" si="5"/>
        <v>14459382</v>
      </c>
      <c r="V40" s="39">
        <f t="shared" si="5"/>
        <v>29361278</v>
      </c>
      <c r="W40" s="39">
        <f t="shared" si="5"/>
        <v>154775241</v>
      </c>
      <c r="X40" s="39">
        <f t="shared" si="5"/>
        <v>-125413963</v>
      </c>
      <c r="Y40" s="140">
        <f>+IF(W40&lt;&gt;0,+(X40/W40)*100,0)</f>
        <v>-81.02973200991495</v>
      </c>
      <c r="Z40" s="40">
        <f>+Z34+Z39</f>
        <v>154775241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1581949144</v>
      </c>
      <c r="D42" s="234">
        <f t="shared" si="6"/>
        <v>491633975</v>
      </c>
      <c r="E42" s="235">
        <f t="shared" si="6"/>
        <v>491633975</v>
      </c>
      <c r="F42" s="235">
        <f t="shared" si="6"/>
        <v>18981797</v>
      </c>
      <c r="G42" s="235">
        <f t="shared" si="6"/>
        <v>1842827</v>
      </c>
      <c r="H42" s="235">
        <f t="shared" si="6"/>
        <v>-19139036</v>
      </c>
      <c r="I42" s="235">
        <f t="shared" si="6"/>
        <v>1685588</v>
      </c>
      <c r="J42" s="235">
        <f t="shared" si="6"/>
        <v>11413256</v>
      </c>
      <c r="K42" s="235">
        <f t="shared" si="6"/>
        <v>-9721542</v>
      </c>
      <c r="L42" s="235">
        <f t="shared" si="6"/>
        <v>-9721542</v>
      </c>
      <c r="M42" s="235">
        <f t="shared" si="6"/>
        <v>-8029828</v>
      </c>
      <c r="N42" s="235">
        <f t="shared" si="6"/>
        <v>7194862</v>
      </c>
      <c r="O42" s="235">
        <f t="shared" si="6"/>
        <v>5269832</v>
      </c>
      <c r="P42" s="235">
        <f t="shared" si="6"/>
        <v>5190795</v>
      </c>
      <c r="Q42" s="235">
        <f t="shared" si="6"/>
        <v>17655489</v>
      </c>
      <c r="R42" s="235">
        <f t="shared" si="6"/>
        <v>778236</v>
      </c>
      <c r="S42" s="235">
        <f t="shared" si="6"/>
        <v>-866322</v>
      </c>
      <c r="T42" s="235">
        <f t="shared" si="6"/>
        <v>170366849</v>
      </c>
      <c r="U42" s="235">
        <f t="shared" si="6"/>
        <v>170278763</v>
      </c>
      <c r="V42" s="235">
        <f t="shared" si="6"/>
        <v>181590012</v>
      </c>
      <c r="W42" s="235">
        <f t="shared" si="6"/>
        <v>491633975</v>
      </c>
      <c r="X42" s="235">
        <f t="shared" si="6"/>
        <v>-310043963</v>
      </c>
      <c r="Y42" s="236">
        <f>+IF(W42&lt;&gt;0,+(X42/W42)*100,0)</f>
        <v>-63.06398230512853</v>
      </c>
      <c r="Z42" s="237">
        <f>+Z25-Z40</f>
        <v>491633975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1580463685</v>
      </c>
      <c r="D45" s="25">
        <v>490195444</v>
      </c>
      <c r="E45" s="26">
        <v>490195444</v>
      </c>
      <c r="F45" s="26">
        <v>18981797</v>
      </c>
      <c r="G45" s="26">
        <v>1842827</v>
      </c>
      <c r="H45" s="26">
        <v>-19139036</v>
      </c>
      <c r="I45" s="26">
        <v>1685588</v>
      </c>
      <c r="J45" s="26">
        <v>11413256</v>
      </c>
      <c r="K45" s="26">
        <v>-9721542</v>
      </c>
      <c r="L45" s="26">
        <v>-9721542</v>
      </c>
      <c r="M45" s="26">
        <v>-8029828</v>
      </c>
      <c r="N45" s="26">
        <v>7194862</v>
      </c>
      <c r="O45" s="26">
        <v>5269832</v>
      </c>
      <c r="P45" s="26">
        <v>5190795</v>
      </c>
      <c r="Q45" s="26">
        <v>17655489</v>
      </c>
      <c r="R45" s="26">
        <v>778236</v>
      </c>
      <c r="S45" s="26">
        <v>-866322</v>
      </c>
      <c r="T45" s="26">
        <v>170366849</v>
      </c>
      <c r="U45" s="26">
        <v>170278763</v>
      </c>
      <c r="V45" s="26">
        <v>181590012</v>
      </c>
      <c r="W45" s="26">
        <v>490195444</v>
      </c>
      <c r="X45" s="26">
        <v>-308605432</v>
      </c>
      <c r="Y45" s="105">
        <v>-62.96</v>
      </c>
      <c r="Z45" s="28">
        <v>490195444</v>
      </c>
    </row>
    <row r="46" spans="1:26" ht="13.5">
      <c r="A46" s="225" t="s">
        <v>173</v>
      </c>
      <c r="B46" s="158" t="s">
        <v>93</v>
      </c>
      <c r="C46" s="121">
        <v>1485459</v>
      </c>
      <c r="D46" s="25">
        <v>1438531</v>
      </c>
      <c r="E46" s="26">
        <v>1438531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1438531</v>
      </c>
      <c r="X46" s="26">
        <v>-1438531</v>
      </c>
      <c r="Y46" s="105">
        <v>-100</v>
      </c>
      <c r="Z46" s="28">
        <v>1438531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1581949144</v>
      </c>
      <c r="D48" s="240">
        <f t="shared" si="7"/>
        <v>491633975</v>
      </c>
      <c r="E48" s="195">
        <f t="shared" si="7"/>
        <v>491633975</v>
      </c>
      <c r="F48" s="195">
        <f t="shared" si="7"/>
        <v>18981797</v>
      </c>
      <c r="G48" s="195">
        <f t="shared" si="7"/>
        <v>1842827</v>
      </c>
      <c r="H48" s="195">
        <f t="shared" si="7"/>
        <v>-19139036</v>
      </c>
      <c r="I48" s="195">
        <f t="shared" si="7"/>
        <v>1685588</v>
      </c>
      <c r="J48" s="195">
        <f t="shared" si="7"/>
        <v>11413256</v>
      </c>
      <c r="K48" s="195">
        <f t="shared" si="7"/>
        <v>-9721542</v>
      </c>
      <c r="L48" s="195">
        <f t="shared" si="7"/>
        <v>-9721542</v>
      </c>
      <c r="M48" s="195">
        <f t="shared" si="7"/>
        <v>-8029828</v>
      </c>
      <c r="N48" s="195">
        <f t="shared" si="7"/>
        <v>7194862</v>
      </c>
      <c r="O48" s="195">
        <f t="shared" si="7"/>
        <v>5269832</v>
      </c>
      <c r="P48" s="195">
        <f t="shared" si="7"/>
        <v>5190795</v>
      </c>
      <c r="Q48" s="195">
        <f t="shared" si="7"/>
        <v>17655489</v>
      </c>
      <c r="R48" s="195">
        <f t="shared" si="7"/>
        <v>778236</v>
      </c>
      <c r="S48" s="195">
        <f t="shared" si="7"/>
        <v>-866322</v>
      </c>
      <c r="T48" s="195">
        <f t="shared" si="7"/>
        <v>170366849</v>
      </c>
      <c r="U48" s="195">
        <f t="shared" si="7"/>
        <v>170278763</v>
      </c>
      <c r="V48" s="195">
        <f t="shared" si="7"/>
        <v>181590012</v>
      </c>
      <c r="W48" s="195">
        <f t="shared" si="7"/>
        <v>491633975</v>
      </c>
      <c r="X48" s="195">
        <f t="shared" si="7"/>
        <v>-310043963</v>
      </c>
      <c r="Y48" s="241">
        <f>+IF(W48&lt;&gt;0,+(X48/W48)*100,0)</f>
        <v>-63.06398230512853</v>
      </c>
      <c r="Z48" s="208">
        <f>SUM(Z45:Z47)</f>
        <v>491633975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534316932</v>
      </c>
      <c r="D6" s="25">
        <v>303472942</v>
      </c>
      <c r="E6" s="26">
        <v>303472942</v>
      </c>
      <c r="F6" s="26">
        <v>21854079</v>
      </c>
      <c r="G6" s="26">
        <v>24634928</v>
      </c>
      <c r="H6" s="26">
        <v>30565528</v>
      </c>
      <c r="I6" s="26">
        <v>77054535</v>
      </c>
      <c r="J6" s="26">
        <v>25470493</v>
      </c>
      <c r="K6" s="26">
        <v>26857275</v>
      </c>
      <c r="L6" s="26">
        <v>25655757</v>
      </c>
      <c r="M6" s="26">
        <v>77983525</v>
      </c>
      <c r="N6" s="26">
        <v>31914716</v>
      </c>
      <c r="O6" s="26">
        <v>29948973</v>
      </c>
      <c r="P6" s="26">
        <v>28072350</v>
      </c>
      <c r="Q6" s="26">
        <v>89936039</v>
      </c>
      <c r="R6" s="26">
        <v>25250847</v>
      </c>
      <c r="S6" s="26">
        <v>27007045</v>
      </c>
      <c r="T6" s="26">
        <v>30555969</v>
      </c>
      <c r="U6" s="26">
        <v>82813861</v>
      </c>
      <c r="V6" s="26">
        <v>327787960</v>
      </c>
      <c r="W6" s="26">
        <v>303472942</v>
      </c>
      <c r="X6" s="26">
        <v>24315018</v>
      </c>
      <c r="Y6" s="106">
        <v>8.01</v>
      </c>
      <c r="Z6" s="28">
        <v>303472942</v>
      </c>
    </row>
    <row r="7" spans="1:26" ht="13.5">
      <c r="A7" s="225" t="s">
        <v>180</v>
      </c>
      <c r="B7" s="158" t="s">
        <v>71</v>
      </c>
      <c r="C7" s="121">
        <v>58956759</v>
      </c>
      <c r="D7" s="25">
        <v>59513000</v>
      </c>
      <c r="E7" s="26">
        <v>59513000</v>
      </c>
      <c r="F7" s="26">
        <v>8976222</v>
      </c>
      <c r="G7" s="26">
        <v>8750000</v>
      </c>
      <c r="H7" s="26"/>
      <c r="I7" s="26">
        <v>17726222</v>
      </c>
      <c r="J7" s="26">
        <v>245000</v>
      </c>
      <c r="K7" s="26">
        <v>19421833</v>
      </c>
      <c r="L7" s="26">
        <v>6295915</v>
      </c>
      <c r="M7" s="26">
        <v>25962748</v>
      </c>
      <c r="N7" s="26"/>
      <c r="O7" s="26">
        <v>195000</v>
      </c>
      <c r="P7" s="26">
        <v>36843999</v>
      </c>
      <c r="Q7" s="26">
        <v>37038999</v>
      </c>
      <c r="R7" s="26"/>
      <c r="S7" s="26"/>
      <c r="T7" s="26"/>
      <c r="U7" s="26"/>
      <c r="V7" s="26">
        <v>80727969</v>
      </c>
      <c r="W7" s="26">
        <v>59513000</v>
      </c>
      <c r="X7" s="26">
        <v>21214969</v>
      </c>
      <c r="Y7" s="106">
        <v>35.65</v>
      </c>
      <c r="Z7" s="28">
        <v>59513000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13376893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-565240873</v>
      </c>
      <c r="D12" s="25">
        <v>-115248404</v>
      </c>
      <c r="E12" s="26">
        <v>-115248404</v>
      </c>
      <c r="F12" s="26">
        <v>-31153614</v>
      </c>
      <c r="G12" s="26">
        <v>-22675654</v>
      </c>
      <c r="H12" s="26">
        <v>-10732627</v>
      </c>
      <c r="I12" s="26">
        <v>-64561895</v>
      </c>
      <c r="J12" s="26">
        <v>-11593636</v>
      </c>
      <c r="K12" s="26">
        <v>-10856906</v>
      </c>
      <c r="L12" s="26">
        <v>-12067765</v>
      </c>
      <c r="M12" s="26">
        <v>-34518307</v>
      </c>
      <c r="N12" s="26">
        <v>-9628652</v>
      </c>
      <c r="O12" s="26">
        <v>-8420096</v>
      </c>
      <c r="P12" s="26">
        <v>-12254795</v>
      </c>
      <c r="Q12" s="26">
        <v>-30303543</v>
      </c>
      <c r="R12" s="26">
        <v>-9719432</v>
      </c>
      <c r="S12" s="26">
        <v>-10042518</v>
      </c>
      <c r="T12" s="26">
        <v>-10763217</v>
      </c>
      <c r="U12" s="26">
        <v>-30525167</v>
      </c>
      <c r="V12" s="26">
        <v>-159908912</v>
      </c>
      <c r="W12" s="26">
        <v>-115248404</v>
      </c>
      <c r="X12" s="26">
        <v>-44660508</v>
      </c>
      <c r="Y12" s="106">
        <v>38.75</v>
      </c>
      <c r="Z12" s="28">
        <v>-115248404</v>
      </c>
    </row>
    <row r="13" spans="1:26" ht="13.5">
      <c r="A13" s="225" t="s">
        <v>39</v>
      </c>
      <c r="B13" s="158"/>
      <c r="C13" s="121">
        <v>-7111697</v>
      </c>
      <c r="D13" s="25">
        <v>-157185202</v>
      </c>
      <c r="E13" s="26">
        <v>-157185202</v>
      </c>
      <c r="F13" s="26">
        <v>-3011198</v>
      </c>
      <c r="G13" s="26">
        <v>-15099651</v>
      </c>
      <c r="H13" s="26">
        <v>-14834356</v>
      </c>
      <c r="I13" s="26">
        <v>-32945205</v>
      </c>
      <c r="J13" s="26">
        <v>-11522753</v>
      </c>
      <c r="K13" s="26">
        <v>-11276658</v>
      </c>
      <c r="L13" s="26">
        <v>-11639701</v>
      </c>
      <c r="M13" s="26">
        <v>-34439112</v>
      </c>
      <c r="N13" s="26">
        <v>-10405968</v>
      </c>
      <c r="O13" s="26">
        <v>-9717072</v>
      </c>
      <c r="P13" s="26">
        <v>-13062760</v>
      </c>
      <c r="Q13" s="26">
        <v>-33185800</v>
      </c>
      <c r="R13" s="26">
        <v>-9625446</v>
      </c>
      <c r="S13" s="26">
        <v>-11872045</v>
      </c>
      <c r="T13" s="26">
        <v>-24473252</v>
      </c>
      <c r="U13" s="26">
        <v>-45970743</v>
      </c>
      <c r="V13" s="26">
        <v>-146540860</v>
      </c>
      <c r="W13" s="26">
        <v>-157185202</v>
      </c>
      <c r="X13" s="26">
        <v>10644342</v>
      </c>
      <c r="Y13" s="106">
        <v>-6.77</v>
      </c>
      <c r="Z13" s="28">
        <v>-157185202</v>
      </c>
    </row>
    <row r="14" spans="1:26" ht="13.5">
      <c r="A14" s="225" t="s">
        <v>41</v>
      </c>
      <c r="B14" s="158" t="s">
        <v>71</v>
      </c>
      <c r="C14" s="121">
        <v>-552410</v>
      </c>
      <c r="D14" s="25">
        <v>-25285541</v>
      </c>
      <c r="E14" s="26">
        <v>-25285541</v>
      </c>
      <c r="F14" s="26">
        <v>-3142499</v>
      </c>
      <c r="G14" s="26">
        <v>-2408471</v>
      </c>
      <c r="H14" s="26">
        <v>-2182339</v>
      </c>
      <c r="I14" s="26">
        <v>-7733309</v>
      </c>
      <c r="J14" s="26">
        <v>-2845134</v>
      </c>
      <c r="K14" s="26">
        <v>-1896476</v>
      </c>
      <c r="L14" s="26">
        <v>-3637775</v>
      </c>
      <c r="M14" s="26">
        <v>-8379385</v>
      </c>
      <c r="N14" s="26">
        <v>-2079285</v>
      </c>
      <c r="O14" s="26">
        <v>-2034504</v>
      </c>
      <c r="P14" s="26">
        <v>-2547708</v>
      </c>
      <c r="Q14" s="26">
        <v>-6661497</v>
      </c>
      <c r="R14" s="26">
        <v>-2324296</v>
      </c>
      <c r="S14" s="26">
        <v>-3077377</v>
      </c>
      <c r="T14" s="26">
        <v>-4378698</v>
      </c>
      <c r="U14" s="26">
        <v>-9780371</v>
      </c>
      <c r="V14" s="26">
        <v>-32554562</v>
      </c>
      <c r="W14" s="26">
        <v>-25285541</v>
      </c>
      <c r="X14" s="26">
        <v>-7269021</v>
      </c>
      <c r="Y14" s="106">
        <v>28.75</v>
      </c>
      <c r="Z14" s="28">
        <v>-25285541</v>
      </c>
    </row>
    <row r="15" spans="1:26" ht="13.5">
      <c r="A15" s="226" t="s">
        <v>186</v>
      </c>
      <c r="B15" s="227"/>
      <c r="C15" s="138">
        <f aca="true" t="shared" si="0" ref="C15:X15">SUM(C6:C14)</f>
        <v>33745604</v>
      </c>
      <c r="D15" s="38">
        <f t="shared" si="0"/>
        <v>65266795</v>
      </c>
      <c r="E15" s="39">
        <f t="shared" si="0"/>
        <v>65266795</v>
      </c>
      <c r="F15" s="39">
        <f t="shared" si="0"/>
        <v>-6477010</v>
      </c>
      <c r="G15" s="39">
        <f t="shared" si="0"/>
        <v>-6798848</v>
      </c>
      <c r="H15" s="39">
        <f t="shared" si="0"/>
        <v>2816206</v>
      </c>
      <c r="I15" s="39">
        <f t="shared" si="0"/>
        <v>-10459652</v>
      </c>
      <c r="J15" s="39">
        <f t="shared" si="0"/>
        <v>-246030</v>
      </c>
      <c r="K15" s="39">
        <f t="shared" si="0"/>
        <v>22249068</v>
      </c>
      <c r="L15" s="39">
        <f t="shared" si="0"/>
        <v>4606431</v>
      </c>
      <c r="M15" s="39">
        <f t="shared" si="0"/>
        <v>26609469</v>
      </c>
      <c r="N15" s="39">
        <f t="shared" si="0"/>
        <v>9800811</v>
      </c>
      <c r="O15" s="39">
        <f t="shared" si="0"/>
        <v>9972301</v>
      </c>
      <c r="P15" s="39">
        <f t="shared" si="0"/>
        <v>37051086</v>
      </c>
      <c r="Q15" s="39">
        <f t="shared" si="0"/>
        <v>56824198</v>
      </c>
      <c r="R15" s="39">
        <f t="shared" si="0"/>
        <v>3581673</v>
      </c>
      <c r="S15" s="39">
        <f t="shared" si="0"/>
        <v>2015105</v>
      </c>
      <c r="T15" s="39">
        <f t="shared" si="0"/>
        <v>-9059198</v>
      </c>
      <c r="U15" s="39">
        <f t="shared" si="0"/>
        <v>-3462420</v>
      </c>
      <c r="V15" s="39">
        <f t="shared" si="0"/>
        <v>69511595</v>
      </c>
      <c r="W15" s="39">
        <f t="shared" si="0"/>
        <v>65266795</v>
      </c>
      <c r="X15" s="39">
        <f t="shared" si="0"/>
        <v>4244800</v>
      </c>
      <c r="Y15" s="140">
        <f>+IF(W15&lt;&gt;0,+(X15/W15)*100,0)</f>
        <v>6.503766578395645</v>
      </c>
      <c r="Z15" s="40">
        <f>SUM(Z6:Z14)</f>
        <v>65266795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3395482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>
        <v>47860</v>
      </c>
      <c r="D20" s="242">
        <v>47860</v>
      </c>
      <c r="E20" s="125">
        <v>47860</v>
      </c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>
        <v>47860</v>
      </c>
      <c r="X20" s="26">
        <v>-47860</v>
      </c>
      <c r="Y20" s="106">
        <v>-100</v>
      </c>
      <c r="Z20" s="28">
        <v>47860</v>
      </c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>
        <v>-173000000</v>
      </c>
      <c r="G22" s="26">
        <v>12000000</v>
      </c>
      <c r="H22" s="26">
        <v>2100000</v>
      </c>
      <c r="I22" s="26">
        <v>-158900000</v>
      </c>
      <c r="J22" s="26">
        <v>7500000</v>
      </c>
      <c r="K22" s="26">
        <v>-8000000</v>
      </c>
      <c r="L22" s="26">
        <v>17500000</v>
      </c>
      <c r="M22" s="26">
        <v>17000000</v>
      </c>
      <c r="N22" s="26">
        <v>147000000</v>
      </c>
      <c r="O22" s="26">
        <v>-153500000</v>
      </c>
      <c r="P22" s="26">
        <v>-32000000</v>
      </c>
      <c r="Q22" s="26">
        <v>-38500000</v>
      </c>
      <c r="R22" s="26">
        <v>6500000</v>
      </c>
      <c r="S22" s="26">
        <v>5200000</v>
      </c>
      <c r="T22" s="26">
        <v>109700000</v>
      </c>
      <c r="U22" s="26">
        <v>121400000</v>
      </c>
      <c r="V22" s="26">
        <v>-59000000</v>
      </c>
      <c r="W22" s="26"/>
      <c r="X22" s="26">
        <v>-59000000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-44570383</v>
      </c>
      <c r="D24" s="25">
        <v>-86603200</v>
      </c>
      <c r="E24" s="26">
        <v>-86603200</v>
      </c>
      <c r="F24" s="26">
        <v>-631069</v>
      </c>
      <c r="G24" s="26">
        <v>-1767180</v>
      </c>
      <c r="H24" s="26">
        <v>-1403389</v>
      </c>
      <c r="I24" s="26">
        <v>-3801638</v>
      </c>
      <c r="J24" s="26">
        <v>-8881521</v>
      </c>
      <c r="K24" s="26">
        <v>-3016100</v>
      </c>
      <c r="L24" s="26">
        <v>-21881967</v>
      </c>
      <c r="M24" s="26">
        <v>-33779588</v>
      </c>
      <c r="N24" s="26">
        <v>-4803829</v>
      </c>
      <c r="O24" s="26">
        <v>-5165027</v>
      </c>
      <c r="P24" s="26">
        <v>-3750934</v>
      </c>
      <c r="Q24" s="26">
        <v>-13719790</v>
      </c>
      <c r="R24" s="26">
        <v>-5812457</v>
      </c>
      <c r="S24" s="26">
        <v>-10500472</v>
      </c>
      <c r="T24" s="26">
        <v>-6638806</v>
      </c>
      <c r="U24" s="26">
        <v>-22951735</v>
      </c>
      <c r="V24" s="26">
        <v>-74252751</v>
      </c>
      <c r="W24" s="26">
        <v>-86603200</v>
      </c>
      <c r="X24" s="26">
        <v>12350449</v>
      </c>
      <c r="Y24" s="106">
        <v>-14.26</v>
      </c>
      <c r="Z24" s="28">
        <v>-86603200</v>
      </c>
    </row>
    <row r="25" spans="1:26" ht="13.5">
      <c r="A25" s="226" t="s">
        <v>193</v>
      </c>
      <c r="B25" s="227"/>
      <c r="C25" s="138">
        <f aca="true" t="shared" si="1" ref="C25:X25">SUM(C19:C24)</f>
        <v>-41127041</v>
      </c>
      <c r="D25" s="38">
        <f t="shared" si="1"/>
        <v>-86555340</v>
      </c>
      <c r="E25" s="39">
        <f t="shared" si="1"/>
        <v>-86555340</v>
      </c>
      <c r="F25" s="39">
        <f t="shared" si="1"/>
        <v>-173631069</v>
      </c>
      <c r="G25" s="39">
        <f t="shared" si="1"/>
        <v>10232820</v>
      </c>
      <c r="H25" s="39">
        <f t="shared" si="1"/>
        <v>696611</v>
      </c>
      <c r="I25" s="39">
        <f t="shared" si="1"/>
        <v>-162701638</v>
      </c>
      <c r="J25" s="39">
        <f t="shared" si="1"/>
        <v>-1381521</v>
      </c>
      <c r="K25" s="39">
        <f t="shared" si="1"/>
        <v>-11016100</v>
      </c>
      <c r="L25" s="39">
        <f t="shared" si="1"/>
        <v>-4381967</v>
      </c>
      <c r="M25" s="39">
        <f t="shared" si="1"/>
        <v>-16779588</v>
      </c>
      <c r="N25" s="39">
        <f t="shared" si="1"/>
        <v>142196171</v>
      </c>
      <c r="O25" s="39">
        <f t="shared" si="1"/>
        <v>-158665027</v>
      </c>
      <c r="P25" s="39">
        <f t="shared" si="1"/>
        <v>-35750934</v>
      </c>
      <c r="Q25" s="39">
        <f t="shared" si="1"/>
        <v>-52219790</v>
      </c>
      <c r="R25" s="39">
        <f t="shared" si="1"/>
        <v>687543</v>
      </c>
      <c r="S25" s="39">
        <f t="shared" si="1"/>
        <v>-5300472</v>
      </c>
      <c r="T25" s="39">
        <f t="shared" si="1"/>
        <v>103061194</v>
      </c>
      <c r="U25" s="39">
        <f t="shared" si="1"/>
        <v>98448265</v>
      </c>
      <c r="V25" s="39">
        <f t="shared" si="1"/>
        <v>-133252751</v>
      </c>
      <c r="W25" s="39">
        <f t="shared" si="1"/>
        <v>-86555340</v>
      </c>
      <c r="X25" s="39">
        <f t="shared" si="1"/>
        <v>-46697411</v>
      </c>
      <c r="Y25" s="140">
        <f>+IF(W25&lt;&gt;0,+(X25/W25)*100,0)</f>
        <v>53.95093012170018</v>
      </c>
      <c r="Z25" s="40">
        <f>SUM(Z19:Z24)</f>
        <v>-86555340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920848</v>
      </c>
      <c r="D31" s="25">
        <v>-5521658</v>
      </c>
      <c r="E31" s="26">
        <v>-5521658</v>
      </c>
      <c r="F31" s="26">
        <v>-441153</v>
      </c>
      <c r="G31" s="125">
        <v>-490922</v>
      </c>
      <c r="H31" s="125">
        <v>-454676</v>
      </c>
      <c r="I31" s="125">
        <v>-1386751</v>
      </c>
      <c r="J31" s="26">
        <v>-725276</v>
      </c>
      <c r="K31" s="26">
        <v>-424926</v>
      </c>
      <c r="L31" s="26">
        <v>-409037</v>
      </c>
      <c r="M31" s="26">
        <v>-1559239</v>
      </c>
      <c r="N31" s="125">
        <v>-509956</v>
      </c>
      <c r="O31" s="125">
        <v>-419684</v>
      </c>
      <c r="P31" s="125">
        <v>-666791</v>
      </c>
      <c r="Q31" s="26">
        <v>-1596431</v>
      </c>
      <c r="R31" s="26">
        <v>-661692</v>
      </c>
      <c r="S31" s="26">
        <v>-413725</v>
      </c>
      <c r="T31" s="26">
        <v>-2013455</v>
      </c>
      <c r="U31" s="125">
        <v>-3088872</v>
      </c>
      <c r="V31" s="125">
        <v>-7631293</v>
      </c>
      <c r="W31" s="125">
        <v>-5521658</v>
      </c>
      <c r="X31" s="26">
        <v>-2109635</v>
      </c>
      <c r="Y31" s="106">
        <v>38.21</v>
      </c>
      <c r="Z31" s="28">
        <v>-5521658</v>
      </c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-3050049</v>
      </c>
      <c r="D33" s="25">
        <v>-4681464</v>
      </c>
      <c r="E33" s="26">
        <v>-4681464</v>
      </c>
      <c r="F33" s="26">
        <v>-2658</v>
      </c>
      <c r="G33" s="26">
        <v>-2658</v>
      </c>
      <c r="H33" s="26">
        <v>-2943699</v>
      </c>
      <c r="I33" s="26">
        <v>-2949015</v>
      </c>
      <c r="J33" s="26">
        <v>-2658</v>
      </c>
      <c r="K33" s="26">
        <v>-2658</v>
      </c>
      <c r="L33" s="26">
        <v>-11924823</v>
      </c>
      <c r="M33" s="26">
        <v>-11930139</v>
      </c>
      <c r="N33" s="26">
        <v>-2658</v>
      </c>
      <c r="O33" s="26">
        <v>-2658</v>
      </c>
      <c r="P33" s="26">
        <v>-2658</v>
      </c>
      <c r="Q33" s="26">
        <v>-7974</v>
      </c>
      <c r="R33" s="26">
        <v>-2658</v>
      </c>
      <c r="S33" s="26">
        <v>-2658</v>
      </c>
      <c r="T33" s="26">
        <v>-4698248</v>
      </c>
      <c r="U33" s="26">
        <v>-4703564</v>
      </c>
      <c r="V33" s="26">
        <v>-19590692</v>
      </c>
      <c r="W33" s="26">
        <v>-4681464</v>
      </c>
      <c r="X33" s="26">
        <v>-14909228</v>
      </c>
      <c r="Y33" s="106">
        <v>318.47</v>
      </c>
      <c r="Z33" s="28">
        <v>-4681464</v>
      </c>
    </row>
    <row r="34" spans="1:26" ht="13.5">
      <c r="A34" s="226" t="s">
        <v>199</v>
      </c>
      <c r="B34" s="227"/>
      <c r="C34" s="138">
        <f aca="true" t="shared" si="2" ref="C34:X34">SUM(C29:C33)</f>
        <v>-2129201</v>
      </c>
      <c r="D34" s="38">
        <f t="shared" si="2"/>
        <v>-10203122</v>
      </c>
      <c r="E34" s="39">
        <f t="shared" si="2"/>
        <v>-10203122</v>
      </c>
      <c r="F34" s="39">
        <f t="shared" si="2"/>
        <v>-443811</v>
      </c>
      <c r="G34" s="39">
        <f t="shared" si="2"/>
        <v>-493580</v>
      </c>
      <c r="H34" s="39">
        <f t="shared" si="2"/>
        <v>-3398375</v>
      </c>
      <c r="I34" s="39">
        <f t="shared" si="2"/>
        <v>-4335766</v>
      </c>
      <c r="J34" s="39">
        <f t="shared" si="2"/>
        <v>-727934</v>
      </c>
      <c r="K34" s="39">
        <f t="shared" si="2"/>
        <v>-427584</v>
      </c>
      <c r="L34" s="39">
        <f t="shared" si="2"/>
        <v>-12333860</v>
      </c>
      <c r="M34" s="39">
        <f t="shared" si="2"/>
        <v>-13489378</v>
      </c>
      <c r="N34" s="39">
        <f t="shared" si="2"/>
        <v>-512614</v>
      </c>
      <c r="O34" s="39">
        <f t="shared" si="2"/>
        <v>-422342</v>
      </c>
      <c r="P34" s="39">
        <f t="shared" si="2"/>
        <v>-669449</v>
      </c>
      <c r="Q34" s="39">
        <f t="shared" si="2"/>
        <v>-1604405</v>
      </c>
      <c r="R34" s="39">
        <f t="shared" si="2"/>
        <v>-664350</v>
      </c>
      <c r="S34" s="39">
        <f t="shared" si="2"/>
        <v>-416383</v>
      </c>
      <c r="T34" s="39">
        <f t="shared" si="2"/>
        <v>-6711703</v>
      </c>
      <c r="U34" s="39">
        <f t="shared" si="2"/>
        <v>-7792436</v>
      </c>
      <c r="V34" s="39">
        <f t="shared" si="2"/>
        <v>-27221985</v>
      </c>
      <c r="W34" s="39">
        <f t="shared" si="2"/>
        <v>-10203122</v>
      </c>
      <c r="X34" s="39">
        <f t="shared" si="2"/>
        <v>-17018863</v>
      </c>
      <c r="Y34" s="140">
        <f>+IF(W34&lt;&gt;0,+(X34/W34)*100,0)</f>
        <v>166.80054399035905</v>
      </c>
      <c r="Z34" s="40">
        <f>SUM(Z29:Z33)</f>
        <v>-10203122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-9510638</v>
      </c>
      <c r="D36" s="65">
        <f t="shared" si="3"/>
        <v>-31491667</v>
      </c>
      <c r="E36" s="66">
        <f t="shared" si="3"/>
        <v>-31491667</v>
      </c>
      <c r="F36" s="66">
        <f t="shared" si="3"/>
        <v>-180551890</v>
      </c>
      <c r="G36" s="66">
        <f t="shared" si="3"/>
        <v>2940392</v>
      </c>
      <c r="H36" s="66">
        <f t="shared" si="3"/>
        <v>114442</v>
      </c>
      <c r="I36" s="66">
        <f t="shared" si="3"/>
        <v>-177497056</v>
      </c>
      <c r="J36" s="66">
        <f t="shared" si="3"/>
        <v>-2355485</v>
      </c>
      <c r="K36" s="66">
        <f t="shared" si="3"/>
        <v>10805384</v>
      </c>
      <c r="L36" s="66">
        <f t="shared" si="3"/>
        <v>-12109396</v>
      </c>
      <c r="M36" s="66">
        <f t="shared" si="3"/>
        <v>-3659497</v>
      </c>
      <c r="N36" s="66">
        <f t="shared" si="3"/>
        <v>151484368</v>
      </c>
      <c r="O36" s="66">
        <f t="shared" si="3"/>
        <v>-149115068</v>
      </c>
      <c r="P36" s="66">
        <f t="shared" si="3"/>
        <v>630703</v>
      </c>
      <c r="Q36" s="66">
        <f t="shared" si="3"/>
        <v>3000003</v>
      </c>
      <c r="R36" s="66">
        <f t="shared" si="3"/>
        <v>3604866</v>
      </c>
      <c r="S36" s="66">
        <f t="shared" si="3"/>
        <v>-3701750</v>
      </c>
      <c r="T36" s="66">
        <f t="shared" si="3"/>
        <v>87290293</v>
      </c>
      <c r="U36" s="66">
        <f t="shared" si="3"/>
        <v>87193409</v>
      </c>
      <c r="V36" s="66">
        <f t="shared" si="3"/>
        <v>-90963141</v>
      </c>
      <c r="W36" s="66">
        <f t="shared" si="3"/>
        <v>-31491667</v>
      </c>
      <c r="X36" s="66">
        <f t="shared" si="3"/>
        <v>-59471474</v>
      </c>
      <c r="Y36" s="103">
        <f>+IF(W36&lt;&gt;0,+(X36/W36)*100,0)</f>
        <v>188.8482880248924</v>
      </c>
      <c r="Z36" s="68">
        <f>+Z15+Z25+Z34</f>
        <v>-31491667</v>
      </c>
    </row>
    <row r="37" spans="1:26" ht="13.5">
      <c r="A37" s="225" t="s">
        <v>201</v>
      </c>
      <c r="B37" s="158" t="s">
        <v>95</v>
      </c>
      <c r="C37" s="119">
        <v>197752511</v>
      </c>
      <c r="D37" s="65">
        <v>174360000</v>
      </c>
      <c r="E37" s="66">
        <v>174360000</v>
      </c>
      <c r="F37" s="66">
        <v>188241878</v>
      </c>
      <c r="G37" s="66">
        <v>7689988</v>
      </c>
      <c r="H37" s="66">
        <v>10630380</v>
      </c>
      <c r="I37" s="66">
        <v>188241878</v>
      </c>
      <c r="J37" s="66">
        <v>10744822</v>
      </c>
      <c r="K37" s="66">
        <v>8389337</v>
      </c>
      <c r="L37" s="66">
        <v>19194721</v>
      </c>
      <c r="M37" s="66">
        <v>10744822</v>
      </c>
      <c r="N37" s="66">
        <v>7085325</v>
      </c>
      <c r="O37" s="66">
        <v>158569693</v>
      </c>
      <c r="P37" s="66">
        <v>9454625</v>
      </c>
      <c r="Q37" s="66">
        <v>7085325</v>
      </c>
      <c r="R37" s="66">
        <v>10085328</v>
      </c>
      <c r="S37" s="66">
        <v>13690194</v>
      </c>
      <c r="T37" s="66">
        <v>9988444</v>
      </c>
      <c r="U37" s="66">
        <v>10085328</v>
      </c>
      <c r="V37" s="66">
        <v>188241878</v>
      </c>
      <c r="W37" s="66">
        <v>174360000</v>
      </c>
      <c r="X37" s="66">
        <v>13881878</v>
      </c>
      <c r="Y37" s="103">
        <v>7.96</v>
      </c>
      <c r="Z37" s="68">
        <v>174360000</v>
      </c>
    </row>
    <row r="38" spans="1:26" ht="13.5">
      <c r="A38" s="243" t="s">
        <v>202</v>
      </c>
      <c r="B38" s="232" t="s">
        <v>95</v>
      </c>
      <c r="C38" s="233">
        <v>188241873</v>
      </c>
      <c r="D38" s="234">
        <v>142868333</v>
      </c>
      <c r="E38" s="235">
        <v>142868333</v>
      </c>
      <c r="F38" s="235">
        <v>7689988</v>
      </c>
      <c r="G38" s="235">
        <v>10630380</v>
      </c>
      <c r="H38" s="235">
        <v>10744822</v>
      </c>
      <c r="I38" s="235">
        <v>10744822</v>
      </c>
      <c r="J38" s="235">
        <v>8389337</v>
      </c>
      <c r="K38" s="235">
        <v>19194721</v>
      </c>
      <c r="L38" s="235">
        <v>7085325</v>
      </c>
      <c r="M38" s="235">
        <v>7085325</v>
      </c>
      <c r="N38" s="235">
        <v>158569693</v>
      </c>
      <c r="O38" s="235">
        <v>9454625</v>
      </c>
      <c r="P38" s="235">
        <v>10085328</v>
      </c>
      <c r="Q38" s="235">
        <v>10085328</v>
      </c>
      <c r="R38" s="235">
        <v>13690194</v>
      </c>
      <c r="S38" s="235">
        <v>9988444</v>
      </c>
      <c r="T38" s="235">
        <v>97278737</v>
      </c>
      <c r="U38" s="235">
        <v>97278737</v>
      </c>
      <c r="V38" s="235">
        <v>97278737</v>
      </c>
      <c r="W38" s="235">
        <v>142868333</v>
      </c>
      <c r="X38" s="235">
        <v>-45589596</v>
      </c>
      <c r="Y38" s="236">
        <v>-31.91</v>
      </c>
      <c r="Z38" s="237">
        <v>142868333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2011-08-12T16:25:33Z</dcterms:created>
  <dcterms:modified xsi:type="dcterms:W3CDTF">2011-08-12T16:25:33Z</dcterms:modified>
  <cp:category/>
  <cp:version/>
  <cp:contentType/>
  <cp:contentStatus/>
</cp:coreProperties>
</file>