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<sst xmlns="http://schemas.openxmlformats.org/spreadsheetml/2006/main" count="497" uniqueCount="248">
  <si>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Western Cape: Langeberg(WC026)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</si>
  <si>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</si>
  <si>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</si>
  <si>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</si>
  <si>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</si>
  <si>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</si>
  <si>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</si>
  <si>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</si>
  <si>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</si>
  <si>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</si>
  <si>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</si>
  <si>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</si>
  <si>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</si>
  <si>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</si>
  <si>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</si>
  <si>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</si>
  <si>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</si>
  <si>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</si>
  <si>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</si>
  <si>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</si>
  <si>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</si>
  <si>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</si>
  <si>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</si>
  <si>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</si>
  <si>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</si>
  <si>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</si>
  <si>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</si>
  <si>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</si>
  <si>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</si>
  <si>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</si>
  <si>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</si>
  <si>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</si>
  <si>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</si>
  <si>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</si>
  <si>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</si>
  <si>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</si>
  <si>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</si>
  <si>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</si>
  <si>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</si>
  <si>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</si>
  <si>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</si>
  <si>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</si>
  <si>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</si>
  <si>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</si>
  <si>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</si>
  <si>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</si>
  <si>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</si>
  <si>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</si>
  <si>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</si>
  <si>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</si>
  <si>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</si>
  <si>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</si>
  <si>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</si>
  <si>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</si>
  <si>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</si>
  <si>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</si>
  <si>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</si>
  <si>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</si>
  <si>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</si>
  <si>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</si>
  <si>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</si>
  <si>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</si>
  <si>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</si>
  <si>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</si>
  <si>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</si>
  <si>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</si>
  <si>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</si>
  <si>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</si>
  <si>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</si>
  <si>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Langeberg(WC026)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</si>
  <si>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</si>
  <si>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</si>
  <si>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</si>
  <si>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</si>
  <si>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</si>
  <si>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</si>
  <si>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</si>
  <si>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</si>
  <si>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</si>
  <si>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</si>
  <si>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</si>
  <si>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</si>
  <si>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</si>
  <si>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</si>
  <si>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</si>
  <si>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</si>
  <si>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</si>
  <si>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</si>
  <si>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</si>
  <si>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</si>
  <si>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</si>
  <si>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</si>
  <si>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</si>
  <si>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</si>
  <si>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</si>
  <si>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</si>
  <si>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</si>
  <si>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</si>
  <si>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</si>
  <si>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Langeberg(WC026)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</si>
  <si>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</si>
  <si>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</si>
  <si>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</si>
  <si>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</si>
  <si>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</si>
  <si>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</si>
  <si>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</si>
  <si>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</si>
  <si>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</si>
  <si>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</si>
  <si>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</si>
  <si>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</si>
  <si>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</si>
  <si>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</si>
  <si>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</si>
  <si>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</si>
  <si>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</si>
  <si>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</si>
  <si>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</si>
  <si>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</si>
  <si>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</si>
  <si>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</si>
  <si>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</si>
  <si>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</si>
  <si>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</si>
  <si>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</si>
  <si>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</si>
  <si>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</si>
  <si>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</si>
  <si>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</si>
  <si>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</si>
  <si>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</si>
  <si>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Western Cape: Langeberg(WC026)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</si>
  <si>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</si>
  <si>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</si>
  <si>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</si>
  <si>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</si>
  <si>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</si>
  <si>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</si>
  <si>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</si>
  <si>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</si>
  <si>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</si>
  <si>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Western Cape: Langeberg(WC026)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</si>
  <si>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</si>
  <si>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</si>
  <si>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</si>
  <si>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</si>
  <si>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</si>
  <si>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</si>
  <si>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</si>
  <si>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</si>
  <si>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</si>
  <si>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</si>
  <si>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</si>
  <si>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</si>
  <si>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</si>
  <si>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</si>
  <si>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</si>
  <si>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</si>
  <si>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</si>
  <si>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</si>
  <si>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</si>
  <si>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</si>
  <si>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</si>
  <si>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</si>
  <si>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</si>
  <si>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</si>
  <si>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</si>
  <si>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</si>
  <si>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</si>
  <si>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</si>
  <si>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</si>
  <si>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</si>
  <si>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</si>
  <si>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</si>
  <si>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</si>
  <si>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Langeberg(WC026)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</si>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</sst>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29527431</v>
      </c>
      <c r="C5" s="25">
        <v>32331210</v>
      </c>
      <c r="D5" s="26">
        <v>32331210</v>
      </c>
      <c r="E5" s="26">
        <v>31573423</v>
      </c>
      <c r="F5" s="26">
        <v>23761</v>
      </c>
      <c r="G5" s="26">
        <v>9085</v>
      </c>
      <c r="H5" s="26">
        <v>31606269</v>
      </c>
      <c r="I5" s="26">
        <v>1677</v>
      </c>
      <c r="J5" s="26">
        <v>-1634</v>
      </c>
      <c r="K5" s="26">
        <v>24176</v>
      </c>
      <c r="L5" s="26">
        <v>24219</v>
      </c>
      <c r="M5" s="26">
        <v>282659</v>
      </c>
      <c r="N5" s="26">
        <v>-560380</v>
      </c>
      <c r="O5" s="26">
        <v>20224</v>
      </c>
      <c r="P5" s="26">
        <v>-257497</v>
      </c>
      <c r="Q5" s="26">
        <v>19418</v>
      </c>
      <c r="R5" s="26">
        <v>18204</v>
      </c>
      <c r="S5" s="26">
        <v>19762</v>
      </c>
      <c r="T5" s="26">
        <v>57384</v>
      </c>
      <c r="U5" s="26">
        <v>31430375</v>
      </c>
      <c r="V5" s="26">
        <v>32331210</v>
      </c>
      <c r="W5" s="26">
        <v>-900835</v>
      </c>
      <c r="X5" s="27">
        <v>-2.79</v>
      </c>
      <c r="Y5" s="28">
        <v>32331210</v>
      </c>
    </row>
    <row r="6" spans="1:25" ht="13.5">
      <c r="A6" s="24" t="s">
        <v>31</v>
      </c>
      <c r="B6" s="2">
        <v>209355206</v>
      </c>
      <c r="C6" s="25">
        <v>234854305</v>
      </c>
      <c r="D6" s="26">
        <v>249854305</v>
      </c>
      <c r="E6" s="26">
        <v>18723406</v>
      </c>
      <c r="F6" s="26">
        <v>19365887</v>
      </c>
      <c r="G6" s="26">
        <v>18552416</v>
      </c>
      <c r="H6" s="26">
        <v>56641709</v>
      </c>
      <c r="I6" s="26">
        <v>18314813</v>
      </c>
      <c r="J6" s="26">
        <v>18515064</v>
      </c>
      <c r="K6" s="26">
        <v>20083506</v>
      </c>
      <c r="L6" s="26">
        <v>56913383</v>
      </c>
      <c r="M6" s="26">
        <v>23110726</v>
      </c>
      <c r="N6" s="26">
        <v>23002580</v>
      </c>
      <c r="O6" s="26">
        <v>24573659</v>
      </c>
      <c r="P6" s="26">
        <v>70686965</v>
      </c>
      <c r="Q6" s="26">
        <v>24417546</v>
      </c>
      <c r="R6" s="26">
        <v>20869143</v>
      </c>
      <c r="S6" s="26">
        <v>19334491</v>
      </c>
      <c r="T6" s="26">
        <v>64621180</v>
      </c>
      <c r="U6" s="26">
        <v>248863237</v>
      </c>
      <c r="V6" s="26">
        <v>249854305</v>
      </c>
      <c r="W6" s="26">
        <v>-991068</v>
      </c>
      <c r="X6" s="27">
        <v>-0.4</v>
      </c>
      <c r="Y6" s="28">
        <v>249854305</v>
      </c>
    </row>
    <row r="7" spans="1:25" ht="13.5">
      <c r="A7" s="24" t="s">
        <v>32</v>
      </c>
      <c r="B7" s="2">
        <v>7338969</v>
      </c>
      <c r="C7" s="25">
        <v>7970000</v>
      </c>
      <c r="D7" s="26">
        <v>7970000</v>
      </c>
      <c r="E7" s="26">
        <v>994966</v>
      </c>
      <c r="F7" s="26">
        <v>103793</v>
      </c>
      <c r="G7" s="26">
        <v>885642</v>
      </c>
      <c r="H7" s="26">
        <v>1984401</v>
      </c>
      <c r="I7" s="26">
        <v>80745</v>
      </c>
      <c r="J7" s="26">
        <v>938630</v>
      </c>
      <c r="K7" s="26">
        <v>109288</v>
      </c>
      <c r="L7" s="26">
        <v>1128663</v>
      </c>
      <c r="M7" s="26">
        <v>841308</v>
      </c>
      <c r="N7" s="26">
        <v>124718</v>
      </c>
      <c r="O7" s="26">
        <v>422087</v>
      </c>
      <c r="P7" s="26">
        <v>1388113</v>
      </c>
      <c r="Q7" s="26">
        <v>0</v>
      </c>
      <c r="R7" s="26">
        <v>724582</v>
      </c>
      <c r="S7" s="26">
        <v>257112</v>
      </c>
      <c r="T7" s="26">
        <v>981694</v>
      </c>
      <c r="U7" s="26">
        <v>5482871</v>
      </c>
      <c r="V7" s="26">
        <v>7970000</v>
      </c>
      <c r="W7" s="26">
        <v>-2487129</v>
      </c>
      <c r="X7" s="27">
        <v>-31.21</v>
      </c>
      <c r="Y7" s="28">
        <v>7970000</v>
      </c>
    </row>
    <row r="8" spans="1:25" ht="13.5">
      <c r="A8" s="24" t="s">
        <v>33</v>
      </c>
      <c r="B8" s="2">
        <v>36089912</v>
      </c>
      <c r="C8" s="25">
        <v>44379347</v>
      </c>
      <c r="D8" s="26">
        <v>44881798</v>
      </c>
      <c r="E8" s="26">
        <v>17662010</v>
      </c>
      <c r="F8" s="26">
        <v>0</v>
      </c>
      <c r="G8" s="26">
        <v>0</v>
      </c>
      <c r="H8" s="26">
        <v>17662010</v>
      </c>
      <c r="I8" s="26">
        <v>258300</v>
      </c>
      <c r="J8" s="26">
        <v>14087886</v>
      </c>
      <c r="K8" s="26">
        <v>0</v>
      </c>
      <c r="L8" s="26">
        <v>14346186</v>
      </c>
      <c r="M8" s="26">
        <v>0</v>
      </c>
      <c r="N8" s="26">
        <v>259211</v>
      </c>
      <c r="O8" s="26">
        <v>10530676</v>
      </c>
      <c r="P8" s="26">
        <v>10789887</v>
      </c>
      <c r="Q8" s="26">
        <v>0</v>
      </c>
      <c r="R8" s="26">
        <v>0</v>
      </c>
      <c r="S8" s="26">
        <v>0</v>
      </c>
      <c r="T8" s="26">
        <v>0</v>
      </c>
      <c r="U8" s="26">
        <v>42798083</v>
      </c>
      <c r="V8" s="26">
        <v>44881798</v>
      </c>
      <c r="W8" s="26">
        <v>-2083715</v>
      </c>
      <c r="X8" s="27">
        <v>-4.64</v>
      </c>
      <c r="Y8" s="28">
        <v>44881798</v>
      </c>
    </row>
    <row r="9" spans="1:25" ht="13.5">
      <c r="A9" s="24" t="s">
        <v>34</v>
      </c>
      <c r="B9" s="2">
        <v>7111177</v>
      </c>
      <c r="C9" s="25">
        <v>13152050</v>
      </c>
      <c r="D9" s="26">
        <v>13400050</v>
      </c>
      <c r="E9" s="26">
        <v>-4946390</v>
      </c>
      <c r="F9" s="26">
        <v>1198954</v>
      </c>
      <c r="G9" s="26">
        <v>1163469</v>
      </c>
      <c r="H9" s="26">
        <v>-2583967</v>
      </c>
      <c r="I9" s="26">
        <v>994519</v>
      </c>
      <c r="J9" s="26">
        <v>1745615</v>
      </c>
      <c r="K9" s="26">
        <v>1351845</v>
      </c>
      <c r="L9" s="26">
        <v>4091979</v>
      </c>
      <c r="M9" s="26">
        <v>1005555</v>
      </c>
      <c r="N9" s="26">
        <v>1765137</v>
      </c>
      <c r="O9" s="26">
        <v>1663732</v>
      </c>
      <c r="P9" s="26">
        <v>4434424</v>
      </c>
      <c r="Q9" s="26">
        <v>1070467</v>
      </c>
      <c r="R9" s="26">
        <v>1011120</v>
      </c>
      <c r="S9" s="26">
        <v>1659673</v>
      </c>
      <c r="T9" s="26">
        <v>3741260</v>
      </c>
      <c r="U9" s="26">
        <v>9683696</v>
      </c>
      <c r="V9" s="26">
        <v>13400050</v>
      </c>
      <c r="W9" s="26">
        <v>-3716354</v>
      </c>
      <c r="X9" s="27">
        <v>-27.73</v>
      </c>
      <c r="Y9" s="28">
        <v>13400050</v>
      </c>
    </row>
    <row r="10" spans="1:25" ht="25.5">
      <c r="A10" s="29" t="s">
        <v>212</v>
      </c>
      <c r="B10" s="30">
        <f>SUM(B5:B9)</f>
        <v>289422695</v>
      </c>
      <c r="C10" s="31">
        <f aca="true" t="shared" si="0" ref="C10:Y10">SUM(C5:C9)</f>
        <v>332686912</v>
      </c>
      <c r="D10" s="32">
        <f t="shared" si="0"/>
        <v>348437363</v>
      </c>
      <c r="E10" s="32">
        <f t="shared" si="0"/>
        <v>64007415</v>
      </c>
      <c r="F10" s="32">
        <f t="shared" si="0"/>
        <v>20692395</v>
      </c>
      <c r="G10" s="32">
        <f t="shared" si="0"/>
        <v>20610612</v>
      </c>
      <c r="H10" s="32">
        <f t="shared" si="0"/>
        <v>105310422</v>
      </c>
      <c r="I10" s="32">
        <f t="shared" si="0"/>
        <v>19650054</v>
      </c>
      <c r="J10" s="32">
        <f t="shared" si="0"/>
        <v>35285561</v>
      </c>
      <c r="K10" s="32">
        <f t="shared" si="0"/>
        <v>21568815</v>
      </c>
      <c r="L10" s="32">
        <f t="shared" si="0"/>
        <v>76504430</v>
      </c>
      <c r="M10" s="32">
        <f t="shared" si="0"/>
        <v>25240248</v>
      </c>
      <c r="N10" s="32">
        <f t="shared" si="0"/>
        <v>24591266</v>
      </c>
      <c r="O10" s="32">
        <f t="shared" si="0"/>
        <v>37210378</v>
      </c>
      <c r="P10" s="32">
        <f t="shared" si="0"/>
        <v>87041892</v>
      </c>
      <c r="Q10" s="32">
        <f t="shared" si="0"/>
        <v>25507431</v>
      </c>
      <c r="R10" s="32">
        <f t="shared" si="0"/>
        <v>22623049</v>
      </c>
      <c r="S10" s="32">
        <f t="shared" si="0"/>
        <v>21271038</v>
      </c>
      <c r="T10" s="32">
        <f t="shared" si="0"/>
        <v>69401518</v>
      </c>
      <c r="U10" s="32">
        <f t="shared" si="0"/>
        <v>338258262</v>
      </c>
      <c r="V10" s="32">
        <f t="shared" si="0"/>
        <v>348437363</v>
      </c>
      <c r="W10" s="32">
        <f t="shared" si="0"/>
        <v>-10179101</v>
      </c>
      <c r="X10" s="33">
        <f>+IF(V10&lt;&gt;0,(W10/V10)*100,0)</f>
        <v>-2.921357489437779</v>
      </c>
      <c r="Y10" s="34">
        <f t="shared" si="0"/>
        <v>348437363</v>
      </c>
    </row>
    <row r="11" spans="1:25" ht="13.5">
      <c r="A11" s="24" t="s">
        <v>36</v>
      </c>
      <c r="B11" s="2">
        <v>93598216</v>
      </c>
      <c r="C11" s="25">
        <v>104657709</v>
      </c>
      <c r="D11" s="26">
        <v>104705709</v>
      </c>
      <c r="E11" s="26">
        <v>8430736</v>
      </c>
      <c r="F11" s="26">
        <v>7935423</v>
      </c>
      <c r="G11" s="26">
        <v>7970294</v>
      </c>
      <c r="H11" s="26">
        <v>24336453</v>
      </c>
      <c r="I11" s="26">
        <v>8975529</v>
      </c>
      <c r="J11" s="26">
        <v>13378776</v>
      </c>
      <c r="K11" s="26">
        <v>8290337</v>
      </c>
      <c r="L11" s="26">
        <v>30644642</v>
      </c>
      <c r="M11" s="26">
        <v>7912975</v>
      </c>
      <c r="N11" s="26">
        <v>7979684</v>
      </c>
      <c r="O11" s="26">
        <v>7865303</v>
      </c>
      <c r="P11" s="26">
        <v>23757962</v>
      </c>
      <c r="Q11" s="26">
        <v>7850791</v>
      </c>
      <c r="R11" s="26">
        <v>7872735</v>
      </c>
      <c r="S11" s="26">
        <v>7228280</v>
      </c>
      <c r="T11" s="26">
        <v>22951806</v>
      </c>
      <c r="U11" s="26">
        <v>101690863</v>
      </c>
      <c r="V11" s="26">
        <v>104705709</v>
      </c>
      <c r="W11" s="26">
        <v>-3014846</v>
      </c>
      <c r="X11" s="27">
        <v>-2.88</v>
      </c>
      <c r="Y11" s="28">
        <v>104705709</v>
      </c>
    </row>
    <row r="12" spans="1:25" ht="13.5">
      <c r="A12" s="24" t="s">
        <v>37</v>
      </c>
      <c r="B12" s="2">
        <v>5002972</v>
      </c>
      <c r="C12" s="25">
        <v>6251535</v>
      </c>
      <c r="D12" s="26">
        <v>6131535</v>
      </c>
      <c r="E12" s="26">
        <v>402464</v>
      </c>
      <c r="F12" s="26">
        <v>422567</v>
      </c>
      <c r="G12" s="26">
        <v>421115</v>
      </c>
      <c r="H12" s="26">
        <v>1246146</v>
      </c>
      <c r="I12" s="26">
        <v>414656</v>
      </c>
      <c r="J12" s="26">
        <v>420666</v>
      </c>
      <c r="K12" s="26">
        <v>561961</v>
      </c>
      <c r="L12" s="26">
        <v>1397283</v>
      </c>
      <c r="M12" s="26">
        <v>457920</v>
      </c>
      <c r="N12" s="26">
        <v>532015</v>
      </c>
      <c r="O12" s="26">
        <v>451962</v>
      </c>
      <c r="P12" s="26">
        <v>1441897</v>
      </c>
      <c r="Q12" s="26">
        <v>464851</v>
      </c>
      <c r="R12" s="26">
        <v>429287</v>
      </c>
      <c r="S12" s="26">
        <v>554996</v>
      </c>
      <c r="T12" s="26">
        <v>1449134</v>
      </c>
      <c r="U12" s="26">
        <v>5534460</v>
      </c>
      <c r="V12" s="26">
        <v>6131535</v>
      </c>
      <c r="W12" s="26">
        <v>-597075</v>
      </c>
      <c r="X12" s="27">
        <v>-9.74</v>
      </c>
      <c r="Y12" s="28">
        <v>6131535</v>
      </c>
    </row>
    <row r="13" spans="1:25" ht="13.5">
      <c r="A13" s="24" t="s">
        <v>213</v>
      </c>
      <c r="B13" s="2">
        <v>22281448</v>
      </c>
      <c r="C13" s="25">
        <v>30093736</v>
      </c>
      <c r="D13" s="26">
        <v>30093736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-1</v>
      </c>
      <c r="P13" s="26">
        <v>-1</v>
      </c>
      <c r="Q13" s="26">
        <v>0</v>
      </c>
      <c r="R13" s="26">
        <v>0</v>
      </c>
      <c r="S13" s="26">
        <v>-590676</v>
      </c>
      <c r="T13" s="26">
        <v>-590676</v>
      </c>
      <c r="U13" s="26">
        <v>-590677</v>
      </c>
      <c r="V13" s="26">
        <v>30093736</v>
      </c>
      <c r="W13" s="26">
        <v>-30684413</v>
      </c>
      <c r="X13" s="27">
        <v>-101.96</v>
      </c>
      <c r="Y13" s="28">
        <v>30093736</v>
      </c>
    </row>
    <row r="14" spans="1:25" ht="13.5">
      <c r="A14" s="24" t="s">
        <v>39</v>
      </c>
      <c r="B14" s="2">
        <v>7625899</v>
      </c>
      <c r="C14" s="25">
        <v>7705245</v>
      </c>
      <c r="D14" s="26">
        <v>7705245</v>
      </c>
      <c r="E14" s="26">
        <v>0</v>
      </c>
      <c r="F14" s="26">
        <v>0</v>
      </c>
      <c r="G14" s="26">
        <v>1211370</v>
      </c>
      <c r="H14" s="26">
        <v>1211370</v>
      </c>
      <c r="I14" s="26">
        <v>0</v>
      </c>
      <c r="J14" s="26">
        <v>0</v>
      </c>
      <c r="K14" s="26">
        <v>1058866</v>
      </c>
      <c r="L14" s="26">
        <v>1058866</v>
      </c>
      <c r="M14" s="26">
        <v>0</v>
      </c>
      <c r="N14" s="26">
        <v>0</v>
      </c>
      <c r="O14" s="26">
        <v>1073189</v>
      </c>
      <c r="P14" s="26">
        <v>1073189</v>
      </c>
      <c r="Q14" s="26">
        <v>0</v>
      </c>
      <c r="R14" s="26">
        <v>0</v>
      </c>
      <c r="S14" s="26">
        <v>991149</v>
      </c>
      <c r="T14" s="26">
        <v>991149</v>
      </c>
      <c r="U14" s="26">
        <v>4334574</v>
      </c>
      <c r="V14" s="26">
        <v>7705245</v>
      </c>
      <c r="W14" s="26">
        <v>-3370671</v>
      </c>
      <c r="X14" s="27">
        <v>-43.75</v>
      </c>
      <c r="Y14" s="28">
        <v>7705245</v>
      </c>
    </row>
    <row r="15" spans="1:25" ht="13.5">
      <c r="A15" s="24" t="s">
        <v>40</v>
      </c>
      <c r="B15" s="2">
        <v>98718262</v>
      </c>
      <c r="C15" s="25">
        <v>119452730</v>
      </c>
      <c r="D15" s="26">
        <v>134452730</v>
      </c>
      <c r="E15" s="26">
        <v>13132575</v>
      </c>
      <c r="F15" s="26">
        <v>13207736</v>
      </c>
      <c r="G15" s="26">
        <v>8081920</v>
      </c>
      <c r="H15" s="26">
        <v>34422231</v>
      </c>
      <c r="I15" s="26">
        <v>8236105</v>
      </c>
      <c r="J15" s="26">
        <v>9470063</v>
      </c>
      <c r="K15" s="26">
        <v>10092339</v>
      </c>
      <c r="L15" s="26">
        <v>27798507</v>
      </c>
      <c r="M15" s="26">
        <v>11234766</v>
      </c>
      <c r="N15" s="26">
        <v>11295416</v>
      </c>
      <c r="O15" s="26">
        <v>12009356</v>
      </c>
      <c r="P15" s="26">
        <v>34539538</v>
      </c>
      <c r="Q15" s="26">
        <v>8857922</v>
      </c>
      <c r="R15" s="26">
        <v>8273623</v>
      </c>
      <c r="S15" s="26">
        <v>13475109</v>
      </c>
      <c r="T15" s="26">
        <v>30606654</v>
      </c>
      <c r="U15" s="26">
        <v>127366930</v>
      </c>
      <c r="V15" s="26">
        <v>134452730</v>
      </c>
      <c r="W15" s="26">
        <v>-7085800</v>
      </c>
      <c r="X15" s="27">
        <v>-5.27</v>
      </c>
      <c r="Y15" s="28">
        <v>134452730</v>
      </c>
    </row>
    <row r="16" spans="1:25" ht="13.5">
      <c r="A16" s="35" t="s">
        <v>41</v>
      </c>
      <c r="B16" s="2">
        <v>2029371</v>
      </c>
      <c r="C16" s="25">
        <v>2900000</v>
      </c>
      <c r="D16" s="26">
        <v>2750000</v>
      </c>
      <c r="E16" s="26">
        <v>449845</v>
      </c>
      <c r="F16" s="26">
        <v>186844</v>
      </c>
      <c r="G16" s="26">
        <v>179997</v>
      </c>
      <c r="H16" s="26">
        <v>816686</v>
      </c>
      <c r="I16" s="26">
        <v>182561</v>
      </c>
      <c r="J16" s="26">
        <v>203298</v>
      </c>
      <c r="K16" s="26">
        <v>183606</v>
      </c>
      <c r="L16" s="26">
        <v>569465</v>
      </c>
      <c r="M16" s="26">
        <v>184125</v>
      </c>
      <c r="N16" s="26">
        <v>242161</v>
      </c>
      <c r="O16" s="26">
        <v>395839</v>
      </c>
      <c r="P16" s="26">
        <v>822125</v>
      </c>
      <c r="Q16" s="26">
        <v>224091</v>
      </c>
      <c r="R16" s="26">
        <v>293885</v>
      </c>
      <c r="S16" s="26">
        <v>207448</v>
      </c>
      <c r="T16" s="26">
        <v>725424</v>
      </c>
      <c r="U16" s="26">
        <v>2933700</v>
      </c>
      <c r="V16" s="26">
        <v>2750000</v>
      </c>
      <c r="W16" s="26">
        <v>183700</v>
      </c>
      <c r="X16" s="27">
        <v>6.68</v>
      </c>
      <c r="Y16" s="28">
        <v>2750000</v>
      </c>
    </row>
    <row r="17" spans="1:25" ht="13.5">
      <c r="A17" s="24" t="s">
        <v>42</v>
      </c>
      <c r="B17" s="2">
        <v>77372414</v>
      </c>
      <c r="C17" s="25">
        <v>83018590</v>
      </c>
      <c r="D17" s="26">
        <v>81416042</v>
      </c>
      <c r="E17" s="26">
        <v>5237481</v>
      </c>
      <c r="F17" s="26">
        <v>8325790</v>
      </c>
      <c r="G17" s="26">
        <v>7289135</v>
      </c>
      <c r="H17" s="26">
        <v>20852406</v>
      </c>
      <c r="I17" s="26">
        <v>6936834</v>
      </c>
      <c r="J17" s="26">
        <v>6388104</v>
      </c>
      <c r="K17" s="26">
        <v>6364423</v>
      </c>
      <c r="L17" s="26">
        <v>19689361</v>
      </c>
      <c r="M17" s="26">
        <v>4640150</v>
      </c>
      <c r="N17" s="26">
        <v>5294672</v>
      </c>
      <c r="O17" s="26">
        <v>6289783</v>
      </c>
      <c r="P17" s="26">
        <v>16224605</v>
      </c>
      <c r="Q17" s="26">
        <v>5153905</v>
      </c>
      <c r="R17" s="26">
        <v>5725632</v>
      </c>
      <c r="S17" s="26">
        <v>6919134</v>
      </c>
      <c r="T17" s="26">
        <v>17798671</v>
      </c>
      <c r="U17" s="26">
        <v>74565043</v>
      </c>
      <c r="V17" s="26">
        <v>81416042</v>
      </c>
      <c r="W17" s="26">
        <v>-6850999</v>
      </c>
      <c r="X17" s="27">
        <v>-8.41</v>
      </c>
      <c r="Y17" s="28">
        <v>81416042</v>
      </c>
    </row>
    <row r="18" spans="1:25" ht="13.5">
      <c r="A18" s="36" t="s">
        <v>43</v>
      </c>
      <c r="B18" s="37">
        <f>SUM(B11:B17)</f>
        <v>306628582</v>
      </c>
      <c r="C18" s="38">
        <f aca="true" t="shared" si="1" ref="C18:Y18">SUM(C11:C17)</f>
        <v>354079545</v>
      </c>
      <c r="D18" s="39">
        <f t="shared" si="1"/>
        <v>367254997</v>
      </c>
      <c r="E18" s="39">
        <f t="shared" si="1"/>
        <v>27653101</v>
      </c>
      <c r="F18" s="39">
        <f t="shared" si="1"/>
        <v>30078360</v>
      </c>
      <c r="G18" s="39">
        <f t="shared" si="1"/>
        <v>25153831</v>
      </c>
      <c r="H18" s="39">
        <f t="shared" si="1"/>
        <v>82885292</v>
      </c>
      <c r="I18" s="39">
        <f t="shared" si="1"/>
        <v>24745685</v>
      </c>
      <c r="J18" s="39">
        <f t="shared" si="1"/>
        <v>29860907</v>
      </c>
      <c r="K18" s="39">
        <f t="shared" si="1"/>
        <v>26551532</v>
      </c>
      <c r="L18" s="39">
        <f t="shared" si="1"/>
        <v>81158124</v>
      </c>
      <c r="M18" s="39">
        <f t="shared" si="1"/>
        <v>24429936</v>
      </c>
      <c r="N18" s="39">
        <f t="shared" si="1"/>
        <v>25343948</v>
      </c>
      <c r="O18" s="39">
        <f t="shared" si="1"/>
        <v>28085431</v>
      </c>
      <c r="P18" s="39">
        <f t="shared" si="1"/>
        <v>77859315</v>
      </c>
      <c r="Q18" s="39">
        <f t="shared" si="1"/>
        <v>22551560</v>
      </c>
      <c r="R18" s="39">
        <f t="shared" si="1"/>
        <v>22595162</v>
      </c>
      <c r="S18" s="39">
        <f t="shared" si="1"/>
        <v>28785440</v>
      </c>
      <c r="T18" s="39">
        <f t="shared" si="1"/>
        <v>73932162</v>
      </c>
      <c r="U18" s="39">
        <f t="shared" si="1"/>
        <v>315834893</v>
      </c>
      <c r="V18" s="39">
        <f t="shared" si="1"/>
        <v>367254997</v>
      </c>
      <c r="W18" s="39">
        <f t="shared" si="1"/>
        <v>-51420104</v>
      </c>
      <c r="X18" s="33">
        <f>+IF(V18&lt;&gt;0,(W18/V18)*100,0)</f>
        <v>-14.001199281163219</v>
      </c>
      <c r="Y18" s="40">
        <f t="shared" si="1"/>
        <v>367254997</v>
      </c>
    </row>
    <row r="19" spans="1:25" ht="13.5">
      <c r="A19" s="36" t="s">
        <v>44</v>
      </c>
      <c r="B19" s="41">
        <f>+B10-B18</f>
        <v>-17205887</v>
      </c>
      <c r="C19" s="42">
        <f aca="true" t="shared" si="2" ref="C19:Y19">+C10-C18</f>
        <v>-21392633</v>
      </c>
      <c r="D19" s="43">
        <f t="shared" si="2"/>
        <v>-18817634</v>
      </c>
      <c r="E19" s="43">
        <f t="shared" si="2"/>
        <v>36354314</v>
      </c>
      <c r="F19" s="43">
        <f t="shared" si="2"/>
        <v>-9385965</v>
      </c>
      <c r="G19" s="43">
        <f t="shared" si="2"/>
        <v>-4543219</v>
      </c>
      <c r="H19" s="43">
        <f t="shared" si="2"/>
        <v>22425130</v>
      </c>
      <c r="I19" s="43">
        <f t="shared" si="2"/>
        <v>-5095631</v>
      </c>
      <c r="J19" s="43">
        <f t="shared" si="2"/>
        <v>5424654</v>
      </c>
      <c r="K19" s="43">
        <f t="shared" si="2"/>
        <v>-4982717</v>
      </c>
      <c r="L19" s="43">
        <f t="shared" si="2"/>
        <v>-4653694</v>
      </c>
      <c r="M19" s="43">
        <f t="shared" si="2"/>
        <v>810312</v>
      </c>
      <c r="N19" s="43">
        <f t="shared" si="2"/>
        <v>-752682</v>
      </c>
      <c r="O19" s="43">
        <f t="shared" si="2"/>
        <v>9124947</v>
      </c>
      <c r="P19" s="43">
        <f t="shared" si="2"/>
        <v>9182577</v>
      </c>
      <c r="Q19" s="43">
        <f t="shared" si="2"/>
        <v>2955871</v>
      </c>
      <c r="R19" s="43">
        <f t="shared" si="2"/>
        <v>27887</v>
      </c>
      <c r="S19" s="43">
        <f t="shared" si="2"/>
        <v>-7514402</v>
      </c>
      <c r="T19" s="43">
        <f t="shared" si="2"/>
        <v>-4530644</v>
      </c>
      <c r="U19" s="43">
        <f t="shared" si="2"/>
        <v>22423369</v>
      </c>
      <c r="V19" s="43">
        <f>IF(D10=D18,0,V10-V18)</f>
        <v>-18817634</v>
      </c>
      <c r="W19" s="43">
        <f t="shared" si="2"/>
        <v>41241003</v>
      </c>
      <c r="X19" s="44">
        <f>+IF(V19&lt;&gt;0,(W19/V19)*100,0)</f>
        <v>-219.16146843965612</v>
      </c>
      <c r="Y19" s="45">
        <f t="shared" si="2"/>
        <v>-18817634</v>
      </c>
    </row>
    <row r="20" spans="1:25" ht="13.5">
      <c r="A20" s="24" t="s">
        <v>45</v>
      </c>
      <c r="B20" s="2">
        <v>43101944</v>
      </c>
      <c r="C20" s="25">
        <v>36760526</v>
      </c>
      <c r="D20" s="26">
        <v>49049336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49049336</v>
      </c>
      <c r="W20" s="26">
        <v>-49049336</v>
      </c>
      <c r="X20" s="27">
        <v>-100</v>
      </c>
      <c r="Y20" s="28">
        <v>49049336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25896057</v>
      </c>
      <c r="C22" s="53">
        <f aca="true" t="shared" si="3" ref="C22:Y22">SUM(C19:C21)</f>
        <v>15367893</v>
      </c>
      <c r="D22" s="54">
        <f t="shared" si="3"/>
        <v>30231702</v>
      </c>
      <c r="E22" s="54">
        <f t="shared" si="3"/>
        <v>36354314</v>
      </c>
      <c r="F22" s="54">
        <f t="shared" si="3"/>
        <v>-9385965</v>
      </c>
      <c r="G22" s="54">
        <f t="shared" si="3"/>
        <v>-4543219</v>
      </c>
      <c r="H22" s="54">
        <f t="shared" si="3"/>
        <v>22425130</v>
      </c>
      <c r="I22" s="54">
        <f t="shared" si="3"/>
        <v>-5095631</v>
      </c>
      <c r="J22" s="54">
        <f t="shared" si="3"/>
        <v>5424654</v>
      </c>
      <c r="K22" s="54">
        <f t="shared" si="3"/>
        <v>-4982717</v>
      </c>
      <c r="L22" s="54">
        <f t="shared" si="3"/>
        <v>-4653694</v>
      </c>
      <c r="M22" s="54">
        <f t="shared" si="3"/>
        <v>810312</v>
      </c>
      <c r="N22" s="54">
        <f t="shared" si="3"/>
        <v>-752682</v>
      </c>
      <c r="O22" s="54">
        <f t="shared" si="3"/>
        <v>9124947</v>
      </c>
      <c r="P22" s="54">
        <f t="shared" si="3"/>
        <v>9182577</v>
      </c>
      <c r="Q22" s="54">
        <f t="shared" si="3"/>
        <v>2955871</v>
      </c>
      <c r="R22" s="54">
        <f t="shared" si="3"/>
        <v>27887</v>
      </c>
      <c r="S22" s="54">
        <f t="shared" si="3"/>
        <v>-7514402</v>
      </c>
      <c r="T22" s="54">
        <f t="shared" si="3"/>
        <v>-4530644</v>
      </c>
      <c r="U22" s="54">
        <f t="shared" si="3"/>
        <v>22423369</v>
      </c>
      <c r="V22" s="54">
        <f t="shared" si="3"/>
        <v>30231702</v>
      </c>
      <c r="W22" s="54">
        <f t="shared" si="3"/>
        <v>-7808333</v>
      </c>
      <c r="X22" s="55">
        <f>+IF(V22&lt;&gt;0,(W22/V22)*100,0)</f>
        <v>-25.82829441756207</v>
      </c>
      <c r="Y22" s="56">
        <f t="shared" si="3"/>
        <v>30231702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25896057</v>
      </c>
      <c r="C24" s="42">
        <f aca="true" t="shared" si="4" ref="C24:Y24">SUM(C22:C23)</f>
        <v>15367893</v>
      </c>
      <c r="D24" s="43">
        <f t="shared" si="4"/>
        <v>30231702</v>
      </c>
      <c r="E24" s="43">
        <f t="shared" si="4"/>
        <v>36354314</v>
      </c>
      <c r="F24" s="43">
        <f t="shared" si="4"/>
        <v>-9385965</v>
      </c>
      <c r="G24" s="43">
        <f t="shared" si="4"/>
        <v>-4543219</v>
      </c>
      <c r="H24" s="43">
        <f t="shared" si="4"/>
        <v>22425130</v>
      </c>
      <c r="I24" s="43">
        <f t="shared" si="4"/>
        <v>-5095631</v>
      </c>
      <c r="J24" s="43">
        <f t="shared" si="4"/>
        <v>5424654</v>
      </c>
      <c r="K24" s="43">
        <f t="shared" si="4"/>
        <v>-4982717</v>
      </c>
      <c r="L24" s="43">
        <f t="shared" si="4"/>
        <v>-4653694</v>
      </c>
      <c r="M24" s="43">
        <f t="shared" si="4"/>
        <v>810312</v>
      </c>
      <c r="N24" s="43">
        <f t="shared" si="4"/>
        <v>-752682</v>
      </c>
      <c r="O24" s="43">
        <f t="shared" si="4"/>
        <v>9124947</v>
      </c>
      <c r="P24" s="43">
        <f t="shared" si="4"/>
        <v>9182577</v>
      </c>
      <c r="Q24" s="43">
        <f t="shared" si="4"/>
        <v>2955871</v>
      </c>
      <c r="R24" s="43">
        <f t="shared" si="4"/>
        <v>27887</v>
      </c>
      <c r="S24" s="43">
        <f t="shared" si="4"/>
        <v>-7514402</v>
      </c>
      <c r="T24" s="43">
        <f t="shared" si="4"/>
        <v>-4530644</v>
      </c>
      <c r="U24" s="43">
        <f t="shared" si="4"/>
        <v>22423369</v>
      </c>
      <c r="V24" s="43">
        <f t="shared" si="4"/>
        <v>30231702</v>
      </c>
      <c r="W24" s="43">
        <f t="shared" si="4"/>
        <v>-7808333</v>
      </c>
      <c r="X24" s="44">
        <f>+IF(V24&lt;&gt;0,(W24/V24)*100,0)</f>
        <v>-25.82829441756207</v>
      </c>
      <c r="Y24" s="45">
        <f t="shared" si="4"/>
        <v>30231702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76072944</v>
      </c>
      <c r="C27" s="65">
        <v>61000626</v>
      </c>
      <c r="D27" s="66">
        <v>78256186</v>
      </c>
      <c r="E27" s="66">
        <v>1273695</v>
      </c>
      <c r="F27" s="66">
        <v>2261499</v>
      </c>
      <c r="G27" s="66">
        <v>5790792</v>
      </c>
      <c r="H27" s="66">
        <v>9325986</v>
      </c>
      <c r="I27" s="66">
        <v>4116995</v>
      </c>
      <c r="J27" s="66">
        <v>4121903</v>
      </c>
      <c r="K27" s="66">
        <v>3932829</v>
      </c>
      <c r="L27" s="66">
        <v>12171727</v>
      </c>
      <c r="M27" s="66">
        <v>1629226</v>
      </c>
      <c r="N27" s="66">
        <v>9096158</v>
      </c>
      <c r="O27" s="66">
        <v>6252822</v>
      </c>
      <c r="P27" s="66">
        <v>16978206</v>
      </c>
      <c r="Q27" s="66">
        <v>5104630</v>
      </c>
      <c r="R27" s="66">
        <v>5775968</v>
      </c>
      <c r="S27" s="66">
        <v>8830115</v>
      </c>
      <c r="T27" s="66">
        <v>19710713</v>
      </c>
      <c r="U27" s="66">
        <v>58186632</v>
      </c>
      <c r="V27" s="66">
        <v>78256186</v>
      </c>
      <c r="W27" s="66">
        <v>-20069554</v>
      </c>
      <c r="X27" s="67">
        <v>-25.65</v>
      </c>
      <c r="Y27" s="68">
        <v>78256186</v>
      </c>
    </row>
    <row r="28" spans="1:25" ht="13.5">
      <c r="A28" s="69" t="s">
        <v>45</v>
      </c>
      <c r="B28" s="2">
        <v>42400441</v>
      </c>
      <c r="C28" s="25">
        <v>39010526</v>
      </c>
      <c r="D28" s="26">
        <v>47549336</v>
      </c>
      <c r="E28" s="26">
        <v>1273695</v>
      </c>
      <c r="F28" s="26">
        <v>1206394</v>
      </c>
      <c r="G28" s="26">
        <v>3218913</v>
      </c>
      <c r="H28" s="26">
        <v>5699002</v>
      </c>
      <c r="I28" s="26">
        <v>3317531</v>
      </c>
      <c r="J28" s="26">
        <v>2644490</v>
      </c>
      <c r="K28" s="26">
        <v>3053474</v>
      </c>
      <c r="L28" s="26">
        <v>9015495</v>
      </c>
      <c r="M28" s="26">
        <v>1096492</v>
      </c>
      <c r="N28" s="26">
        <v>6272745</v>
      </c>
      <c r="O28" s="26">
        <v>2359917</v>
      </c>
      <c r="P28" s="26">
        <v>9729154</v>
      </c>
      <c r="Q28" s="26">
        <v>3064681</v>
      </c>
      <c r="R28" s="26">
        <v>3453134</v>
      </c>
      <c r="S28" s="26">
        <v>5053141</v>
      </c>
      <c r="T28" s="26">
        <v>11570956</v>
      </c>
      <c r="U28" s="26">
        <v>36014607</v>
      </c>
      <c r="V28" s="26">
        <v>47549336</v>
      </c>
      <c r="W28" s="26">
        <v>-11534729</v>
      </c>
      <c r="X28" s="27">
        <v>-24.26</v>
      </c>
      <c r="Y28" s="28">
        <v>47549336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1700000</v>
      </c>
      <c r="D30" s="26">
        <v>1700000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405492</v>
      </c>
      <c r="P30" s="26">
        <v>405492</v>
      </c>
      <c r="Q30" s="26">
        <v>0</v>
      </c>
      <c r="R30" s="26">
        <v>0</v>
      </c>
      <c r="S30" s="26">
        <v>1294508</v>
      </c>
      <c r="T30" s="26">
        <v>1294508</v>
      </c>
      <c r="U30" s="26">
        <v>1700000</v>
      </c>
      <c r="V30" s="26">
        <v>1700000</v>
      </c>
      <c r="W30" s="26">
        <v>0</v>
      </c>
      <c r="X30" s="27">
        <v>0</v>
      </c>
      <c r="Y30" s="28">
        <v>1700000</v>
      </c>
    </row>
    <row r="31" spans="1:25" ht="13.5">
      <c r="A31" s="24" t="s">
        <v>52</v>
      </c>
      <c r="B31" s="2">
        <v>33672503</v>
      </c>
      <c r="C31" s="25">
        <v>20290100</v>
      </c>
      <c r="D31" s="26">
        <v>29006850</v>
      </c>
      <c r="E31" s="26">
        <v>0</v>
      </c>
      <c r="F31" s="26">
        <v>1055104</v>
      </c>
      <c r="G31" s="26">
        <v>2571878</v>
      </c>
      <c r="H31" s="26">
        <v>3626982</v>
      </c>
      <c r="I31" s="26">
        <v>799465</v>
      </c>
      <c r="J31" s="26">
        <v>1477413</v>
      </c>
      <c r="K31" s="26">
        <v>879356</v>
      </c>
      <c r="L31" s="26">
        <v>3156234</v>
      </c>
      <c r="M31" s="26">
        <v>532734</v>
      </c>
      <c r="N31" s="26">
        <v>2823411</v>
      </c>
      <c r="O31" s="26">
        <v>3487415</v>
      </c>
      <c r="P31" s="26">
        <v>6843560</v>
      </c>
      <c r="Q31" s="26">
        <v>2039948</v>
      </c>
      <c r="R31" s="26">
        <v>2322834</v>
      </c>
      <c r="S31" s="26">
        <v>2482465</v>
      </c>
      <c r="T31" s="26">
        <v>6845247</v>
      </c>
      <c r="U31" s="26">
        <v>20472023</v>
      </c>
      <c r="V31" s="26">
        <v>29006850</v>
      </c>
      <c r="W31" s="26">
        <v>-8534827</v>
      </c>
      <c r="X31" s="27">
        <v>-29.42</v>
      </c>
      <c r="Y31" s="28">
        <v>29006850</v>
      </c>
    </row>
    <row r="32" spans="1:25" ht="13.5">
      <c r="A32" s="36" t="s">
        <v>53</v>
      </c>
      <c r="B32" s="3">
        <f>SUM(B28:B31)</f>
        <v>76072944</v>
      </c>
      <c r="C32" s="65">
        <f aca="true" t="shared" si="5" ref="C32:Y32">SUM(C28:C31)</f>
        <v>61000626</v>
      </c>
      <c r="D32" s="66">
        <f t="shared" si="5"/>
        <v>78256186</v>
      </c>
      <c r="E32" s="66">
        <f t="shared" si="5"/>
        <v>1273695</v>
      </c>
      <c r="F32" s="66">
        <f t="shared" si="5"/>
        <v>2261498</v>
      </c>
      <c r="G32" s="66">
        <f t="shared" si="5"/>
        <v>5790791</v>
      </c>
      <c r="H32" s="66">
        <f t="shared" si="5"/>
        <v>9325984</v>
      </c>
      <c r="I32" s="66">
        <f t="shared" si="5"/>
        <v>4116996</v>
      </c>
      <c r="J32" s="66">
        <f t="shared" si="5"/>
        <v>4121903</v>
      </c>
      <c r="K32" s="66">
        <f t="shared" si="5"/>
        <v>3932830</v>
      </c>
      <c r="L32" s="66">
        <f t="shared" si="5"/>
        <v>12171729</v>
      </c>
      <c r="M32" s="66">
        <f t="shared" si="5"/>
        <v>1629226</v>
      </c>
      <c r="N32" s="66">
        <f t="shared" si="5"/>
        <v>9096156</v>
      </c>
      <c r="O32" s="66">
        <f t="shared" si="5"/>
        <v>6252824</v>
      </c>
      <c r="P32" s="66">
        <f t="shared" si="5"/>
        <v>16978206</v>
      </c>
      <c r="Q32" s="66">
        <f t="shared" si="5"/>
        <v>5104629</v>
      </c>
      <c r="R32" s="66">
        <f t="shared" si="5"/>
        <v>5775968</v>
      </c>
      <c r="S32" s="66">
        <f t="shared" si="5"/>
        <v>8830114</v>
      </c>
      <c r="T32" s="66">
        <f t="shared" si="5"/>
        <v>19710711</v>
      </c>
      <c r="U32" s="66">
        <f t="shared" si="5"/>
        <v>58186630</v>
      </c>
      <c r="V32" s="66">
        <f t="shared" si="5"/>
        <v>78256186</v>
      </c>
      <c r="W32" s="66">
        <f t="shared" si="5"/>
        <v>-20069556</v>
      </c>
      <c r="X32" s="67">
        <f>+IF(V32&lt;&gt;0,(W32/V32)*100,0)</f>
        <v>-25.645967463837298</v>
      </c>
      <c r="Y32" s="68">
        <f t="shared" si="5"/>
        <v>78256186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121277809</v>
      </c>
      <c r="C35" s="25">
        <v>82259693</v>
      </c>
      <c r="D35" s="26">
        <v>82259693</v>
      </c>
      <c r="E35" s="26">
        <v>153899042</v>
      </c>
      <c r="F35" s="26">
        <v>145635128</v>
      </c>
      <c r="G35" s="26">
        <v>134624522</v>
      </c>
      <c r="H35" s="26">
        <v>434158692</v>
      </c>
      <c r="I35" s="26">
        <v>125416464</v>
      </c>
      <c r="J35" s="26">
        <v>129027444</v>
      </c>
      <c r="K35" s="26">
        <v>124707435</v>
      </c>
      <c r="L35" s="26">
        <v>379151343</v>
      </c>
      <c r="M35" s="26">
        <v>110528954</v>
      </c>
      <c r="N35" s="26">
        <v>105937737</v>
      </c>
      <c r="O35" s="26">
        <v>86498104</v>
      </c>
      <c r="P35" s="26">
        <v>302964795</v>
      </c>
      <c r="Q35" s="26">
        <v>84638444</v>
      </c>
      <c r="R35" s="26">
        <v>78254148</v>
      </c>
      <c r="S35" s="26">
        <v>60433041</v>
      </c>
      <c r="T35" s="26">
        <v>223325633</v>
      </c>
      <c r="U35" s="26">
        <v>1339600463</v>
      </c>
      <c r="V35" s="26">
        <v>82259693</v>
      </c>
      <c r="W35" s="26">
        <v>1257340770</v>
      </c>
      <c r="X35" s="27">
        <v>1528.5</v>
      </c>
      <c r="Y35" s="28">
        <v>82259693</v>
      </c>
    </row>
    <row r="36" spans="1:25" ht="13.5">
      <c r="A36" s="24" t="s">
        <v>56</v>
      </c>
      <c r="B36" s="2">
        <v>419943632</v>
      </c>
      <c r="C36" s="25">
        <v>474545998</v>
      </c>
      <c r="D36" s="26">
        <v>474545998</v>
      </c>
      <c r="E36" s="26">
        <v>420402544</v>
      </c>
      <c r="F36" s="26">
        <v>421873949</v>
      </c>
      <c r="G36" s="26">
        <v>427252036</v>
      </c>
      <c r="H36" s="26">
        <v>1269528529</v>
      </c>
      <c r="I36" s="26">
        <v>430859815</v>
      </c>
      <c r="J36" s="26">
        <v>434759644</v>
      </c>
      <c r="K36" s="26">
        <v>438766588</v>
      </c>
      <c r="L36" s="26">
        <v>1304386047</v>
      </c>
      <c r="M36" s="26">
        <v>433903595</v>
      </c>
      <c r="N36" s="26">
        <v>438258457</v>
      </c>
      <c r="O36" s="26">
        <v>441192394</v>
      </c>
      <c r="P36" s="26">
        <v>1313354446</v>
      </c>
      <c r="Q36" s="26">
        <v>445619246</v>
      </c>
      <c r="R36" s="26">
        <v>449113818</v>
      </c>
      <c r="S36" s="26">
        <v>453472128</v>
      </c>
      <c r="T36" s="26">
        <v>1348205192</v>
      </c>
      <c r="U36" s="26">
        <v>5235474214</v>
      </c>
      <c r="V36" s="26">
        <v>474545998</v>
      </c>
      <c r="W36" s="26">
        <v>4760928216</v>
      </c>
      <c r="X36" s="27">
        <v>1003.26</v>
      </c>
      <c r="Y36" s="28">
        <v>474545998</v>
      </c>
    </row>
    <row r="37" spans="1:25" ht="13.5">
      <c r="A37" s="24" t="s">
        <v>57</v>
      </c>
      <c r="B37" s="2">
        <v>62959787</v>
      </c>
      <c r="C37" s="25">
        <v>80020255</v>
      </c>
      <c r="D37" s="26">
        <v>80020255</v>
      </c>
      <c r="E37" s="26">
        <v>62199729</v>
      </c>
      <c r="F37" s="26">
        <v>64849500</v>
      </c>
      <c r="G37" s="26">
        <v>64624844</v>
      </c>
      <c r="H37" s="26">
        <v>191674073</v>
      </c>
      <c r="I37" s="26">
        <v>64179054</v>
      </c>
      <c r="J37" s="26">
        <v>66276925</v>
      </c>
      <c r="K37" s="26">
        <v>62261770</v>
      </c>
      <c r="L37" s="26">
        <v>192717749</v>
      </c>
      <c r="M37" s="26">
        <v>62251161</v>
      </c>
      <c r="N37" s="26">
        <v>65436493</v>
      </c>
      <c r="O37" s="26">
        <v>44584977</v>
      </c>
      <c r="P37" s="26">
        <v>172272631</v>
      </c>
      <c r="Q37" s="26">
        <v>44991507</v>
      </c>
      <c r="R37" s="26">
        <v>44726535</v>
      </c>
      <c r="S37" s="26">
        <v>43976317</v>
      </c>
      <c r="T37" s="26">
        <v>133694359</v>
      </c>
      <c r="U37" s="26">
        <v>690358812</v>
      </c>
      <c r="V37" s="26">
        <v>80020255</v>
      </c>
      <c r="W37" s="26">
        <v>610338557</v>
      </c>
      <c r="X37" s="27">
        <v>762.73</v>
      </c>
      <c r="Y37" s="28">
        <v>80020255</v>
      </c>
    </row>
    <row r="38" spans="1:25" ht="13.5">
      <c r="A38" s="24" t="s">
        <v>58</v>
      </c>
      <c r="B38" s="2">
        <v>76970674</v>
      </c>
      <c r="C38" s="25">
        <v>62250662</v>
      </c>
      <c r="D38" s="26">
        <v>62250662</v>
      </c>
      <c r="E38" s="26">
        <v>76970674</v>
      </c>
      <c r="F38" s="26">
        <v>76970674</v>
      </c>
      <c r="G38" s="26">
        <v>76160287</v>
      </c>
      <c r="H38" s="26">
        <v>230101635</v>
      </c>
      <c r="I38" s="26">
        <v>76160287</v>
      </c>
      <c r="J38" s="26">
        <v>76160287</v>
      </c>
      <c r="K38" s="26">
        <v>75494426</v>
      </c>
      <c r="L38" s="26">
        <v>227815000</v>
      </c>
      <c r="M38" s="26">
        <v>75494426</v>
      </c>
      <c r="N38" s="26">
        <v>75494426</v>
      </c>
      <c r="O38" s="26">
        <v>74678557</v>
      </c>
      <c r="P38" s="26">
        <v>225667409</v>
      </c>
      <c r="Q38" s="26">
        <v>74678557</v>
      </c>
      <c r="R38" s="26">
        <v>74678557</v>
      </c>
      <c r="S38" s="26">
        <v>73970865</v>
      </c>
      <c r="T38" s="26">
        <v>223327979</v>
      </c>
      <c r="U38" s="26">
        <v>906912023</v>
      </c>
      <c r="V38" s="26">
        <v>62250662</v>
      </c>
      <c r="W38" s="26">
        <v>844661361</v>
      </c>
      <c r="X38" s="27">
        <v>1356.87</v>
      </c>
      <c r="Y38" s="28">
        <v>62250662</v>
      </c>
    </row>
    <row r="39" spans="1:25" ht="13.5">
      <c r="A39" s="24" t="s">
        <v>59</v>
      </c>
      <c r="B39" s="2">
        <v>401290980</v>
      </c>
      <c r="C39" s="25">
        <v>414534774</v>
      </c>
      <c r="D39" s="26">
        <v>414534774</v>
      </c>
      <c r="E39" s="26">
        <v>435131183</v>
      </c>
      <c r="F39" s="26">
        <v>425688903</v>
      </c>
      <c r="G39" s="26">
        <v>421091427</v>
      </c>
      <c r="H39" s="26">
        <v>1281911513</v>
      </c>
      <c r="I39" s="26">
        <v>415936938</v>
      </c>
      <c r="J39" s="26">
        <v>421349876</v>
      </c>
      <c r="K39" s="26">
        <v>425717827</v>
      </c>
      <c r="L39" s="26">
        <v>1263004641</v>
      </c>
      <c r="M39" s="26">
        <v>406686962</v>
      </c>
      <c r="N39" s="26">
        <v>403265275</v>
      </c>
      <c r="O39" s="26">
        <v>408475838</v>
      </c>
      <c r="P39" s="26">
        <v>1218428075</v>
      </c>
      <c r="Q39" s="26">
        <v>410587626</v>
      </c>
      <c r="R39" s="26">
        <v>407892549</v>
      </c>
      <c r="S39" s="26">
        <v>395684299</v>
      </c>
      <c r="T39" s="26">
        <v>1214164474</v>
      </c>
      <c r="U39" s="26">
        <v>4977508703</v>
      </c>
      <c r="V39" s="26">
        <v>414534774</v>
      </c>
      <c r="W39" s="26">
        <v>4562973929</v>
      </c>
      <c r="X39" s="27">
        <v>1100.75</v>
      </c>
      <c r="Y39" s="28">
        <v>414534774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58908001</v>
      </c>
      <c r="C42" s="25">
        <v>45461151</v>
      </c>
      <c r="D42" s="26">
        <v>45461151</v>
      </c>
      <c r="E42" s="26">
        <v>14490892</v>
      </c>
      <c r="F42" s="26">
        <v>648396</v>
      </c>
      <c r="G42" s="26">
        <v>-2737969</v>
      </c>
      <c r="H42" s="26">
        <v>12401319</v>
      </c>
      <c r="I42" s="26">
        <v>-3685217</v>
      </c>
      <c r="J42" s="26">
        <v>18741800</v>
      </c>
      <c r="K42" s="26">
        <v>-5282970</v>
      </c>
      <c r="L42" s="26">
        <v>9773613</v>
      </c>
      <c r="M42" s="26">
        <v>7475717</v>
      </c>
      <c r="N42" s="26">
        <v>15352761</v>
      </c>
      <c r="O42" s="26">
        <v>17186251</v>
      </c>
      <c r="P42" s="26">
        <v>40014729</v>
      </c>
      <c r="Q42" s="26">
        <v>1704577</v>
      </c>
      <c r="R42" s="26">
        <v>5343286</v>
      </c>
      <c r="S42" s="26">
        <v>3758379</v>
      </c>
      <c r="T42" s="26">
        <v>10806242</v>
      </c>
      <c r="U42" s="26">
        <v>72995903</v>
      </c>
      <c r="V42" s="26">
        <v>45461151</v>
      </c>
      <c r="W42" s="26">
        <v>27534752</v>
      </c>
      <c r="X42" s="27">
        <v>60.57</v>
      </c>
      <c r="Y42" s="28">
        <v>45461151</v>
      </c>
    </row>
    <row r="43" spans="1:25" ht="13.5">
      <c r="A43" s="24" t="s">
        <v>62</v>
      </c>
      <c r="B43" s="2">
        <v>-74915386</v>
      </c>
      <c r="C43" s="25">
        <v>-48458249</v>
      </c>
      <c r="D43" s="26">
        <v>-48458249</v>
      </c>
      <c r="E43" s="26">
        <v>23935600</v>
      </c>
      <c r="F43" s="26">
        <v>-27197153</v>
      </c>
      <c r="G43" s="26">
        <v>14456585</v>
      </c>
      <c r="H43" s="26">
        <v>11195032</v>
      </c>
      <c r="I43" s="26">
        <v>-3973987</v>
      </c>
      <c r="J43" s="26">
        <v>25987106</v>
      </c>
      <c r="K43" s="26">
        <v>-43778903</v>
      </c>
      <c r="L43" s="26">
        <v>-21765784</v>
      </c>
      <c r="M43" s="26">
        <v>23619767</v>
      </c>
      <c r="N43" s="26">
        <v>-28076771</v>
      </c>
      <c r="O43" s="26">
        <v>13913826</v>
      </c>
      <c r="P43" s="26">
        <v>9456822</v>
      </c>
      <c r="Q43" s="26">
        <v>-34733639</v>
      </c>
      <c r="R43" s="26">
        <v>14645604</v>
      </c>
      <c r="S43" s="26">
        <v>-25414567</v>
      </c>
      <c r="T43" s="26">
        <v>-45502602</v>
      </c>
      <c r="U43" s="26">
        <v>-46616532</v>
      </c>
      <c r="V43" s="26">
        <v>-48458249</v>
      </c>
      <c r="W43" s="26">
        <v>1841717</v>
      </c>
      <c r="X43" s="27">
        <v>-3.8</v>
      </c>
      <c r="Y43" s="28">
        <v>-48458249</v>
      </c>
    </row>
    <row r="44" spans="1:25" ht="13.5">
      <c r="A44" s="24" t="s">
        <v>63</v>
      </c>
      <c r="B44" s="2">
        <v>-2813590</v>
      </c>
      <c r="C44" s="25">
        <v>-3309564</v>
      </c>
      <c r="D44" s="26">
        <v>-3309564</v>
      </c>
      <c r="E44" s="26">
        <v>63389</v>
      </c>
      <c r="F44" s="26">
        <v>81818</v>
      </c>
      <c r="G44" s="26">
        <v>-742453</v>
      </c>
      <c r="H44" s="26">
        <v>-597246</v>
      </c>
      <c r="I44" s="26">
        <v>87322</v>
      </c>
      <c r="J44" s="26">
        <v>70910</v>
      </c>
      <c r="K44" s="26">
        <v>-629331</v>
      </c>
      <c r="L44" s="26">
        <v>-471099</v>
      </c>
      <c r="M44" s="26">
        <v>403096</v>
      </c>
      <c r="N44" s="26">
        <v>75795</v>
      </c>
      <c r="O44" s="26">
        <v>-736109</v>
      </c>
      <c r="P44" s="26">
        <v>-257218</v>
      </c>
      <c r="Q44" s="26">
        <v>87240</v>
      </c>
      <c r="R44" s="26">
        <v>108587</v>
      </c>
      <c r="S44" s="26">
        <v>-655945</v>
      </c>
      <c r="T44" s="26">
        <v>-460118</v>
      </c>
      <c r="U44" s="26">
        <v>-1785681</v>
      </c>
      <c r="V44" s="26">
        <v>-3309564</v>
      </c>
      <c r="W44" s="26">
        <v>1523883</v>
      </c>
      <c r="X44" s="27">
        <v>-46.04</v>
      </c>
      <c r="Y44" s="28">
        <v>-3309564</v>
      </c>
    </row>
    <row r="45" spans="1:25" ht="13.5">
      <c r="A45" s="36" t="s">
        <v>64</v>
      </c>
      <c r="B45" s="3">
        <v>77282291</v>
      </c>
      <c r="C45" s="65">
        <v>3403165</v>
      </c>
      <c r="D45" s="66">
        <v>3403165</v>
      </c>
      <c r="E45" s="66">
        <v>39066004</v>
      </c>
      <c r="F45" s="66">
        <v>12599065</v>
      </c>
      <c r="G45" s="66">
        <v>23575228</v>
      </c>
      <c r="H45" s="66">
        <v>23575228</v>
      </c>
      <c r="I45" s="66">
        <v>16003346</v>
      </c>
      <c r="J45" s="66">
        <v>60803162</v>
      </c>
      <c r="K45" s="66">
        <v>11111958</v>
      </c>
      <c r="L45" s="66">
        <v>11111958</v>
      </c>
      <c r="M45" s="66">
        <v>42610538</v>
      </c>
      <c r="N45" s="66">
        <v>29962323</v>
      </c>
      <c r="O45" s="66">
        <v>60326291</v>
      </c>
      <c r="P45" s="66">
        <v>60326291</v>
      </c>
      <c r="Q45" s="66">
        <v>27384469</v>
      </c>
      <c r="R45" s="66">
        <v>47481946</v>
      </c>
      <c r="S45" s="66">
        <v>25169813</v>
      </c>
      <c r="T45" s="66">
        <v>25169813</v>
      </c>
      <c r="U45" s="66">
        <v>25169813</v>
      </c>
      <c r="V45" s="66">
        <v>3403165</v>
      </c>
      <c r="W45" s="66">
        <v>21766648</v>
      </c>
      <c r="X45" s="67">
        <v>639.6</v>
      </c>
      <c r="Y45" s="68">
        <v>3403165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13373392</v>
      </c>
      <c r="C49" s="95">
        <v>2554038</v>
      </c>
      <c r="D49" s="20">
        <v>1684990</v>
      </c>
      <c r="E49" s="20">
        <v>0</v>
      </c>
      <c r="F49" s="20">
        <v>0</v>
      </c>
      <c r="G49" s="20">
        <v>0</v>
      </c>
      <c r="H49" s="20">
        <v>992057</v>
      </c>
      <c r="I49" s="20">
        <v>0</v>
      </c>
      <c r="J49" s="20">
        <v>0</v>
      </c>
      <c r="K49" s="20">
        <v>0</v>
      </c>
      <c r="L49" s="20">
        <v>1362208</v>
      </c>
      <c r="M49" s="20">
        <v>0</v>
      </c>
      <c r="N49" s="20">
        <v>0</v>
      </c>
      <c r="O49" s="20">
        <v>0</v>
      </c>
      <c r="P49" s="20">
        <v>1086068</v>
      </c>
      <c r="Q49" s="20">
        <v>0</v>
      </c>
      <c r="R49" s="20">
        <v>0</v>
      </c>
      <c r="S49" s="20">
        <v>0</v>
      </c>
      <c r="T49" s="20">
        <v>4222606</v>
      </c>
      <c r="U49" s="20">
        <v>4658225</v>
      </c>
      <c r="V49" s="20">
        <v>29933584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2598626</v>
      </c>
      <c r="C51" s="95">
        <v>732128</v>
      </c>
      <c r="D51" s="20">
        <v>7846</v>
      </c>
      <c r="E51" s="20">
        <v>0</v>
      </c>
      <c r="F51" s="20">
        <v>0</v>
      </c>
      <c r="G51" s="20">
        <v>0</v>
      </c>
      <c r="H51" s="20">
        <v>1004517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4343117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62272564</v>
      </c>
      <c r="D5" s="120">
        <f t="shared" si="0"/>
        <v>78632599</v>
      </c>
      <c r="E5" s="66">
        <f t="shared" si="0"/>
        <v>80877050</v>
      </c>
      <c r="F5" s="66">
        <f t="shared" si="0"/>
        <v>41208179</v>
      </c>
      <c r="G5" s="66">
        <f t="shared" si="0"/>
        <v>263235</v>
      </c>
      <c r="H5" s="66">
        <f t="shared" si="0"/>
        <v>1044832</v>
      </c>
      <c r="I5" s="66">
        <f t="shared" si="0"/>
        <v>42516246</v>
      </c>
      <c r="J5" s="66">
        <f t="shared" si="0"/>
        <v>195768</v>
      </c>
      <c r="K5" s="66">
        <f t="shared" si="0"/>
        <v>13800083</v>
      </c>
      <c r="L5" s="66">
        <f t="shared" si="0"/>
        <v>281985</v>
      </c>
      <c r="M5" s="66">
        <f t="shared" si="0"/>
        <v>14277836</v>
      </c>
      <c r="N5" s="66">
        <f t="shared" si="0"/>
        <v>1368271</v>
      </c>
      <c r="O5" s="66">
        <f t="shared" si="0"/>
        <v>225692</v>
      </c>
      <c r="P5" s="66">
        <f t="shared" si="0"/>
        <v>10151428</v>
      </c>
      <c r="Q5" s="66">
        <f t="shared" si="0"/>
        <v>11745391</v>
      </c>
      <c r="R5" s="66">
        <f t="shared" si="0"/>
        <v>154882</v>
      </c>
      <c r="S5" s="66">
        <f t="shared" si="0"/>
        <v>950916</v>
      </c>
      <c r="T5" s="66">
        <f t="shared" si="0"/>
        <v>724010</v>
      </c>
      <c r="U5" s="66">
        <f t="shared" si="0"/>
        <v>1829808</v>
      </c>
      <c r="V5" s="66">
        <f t="shared" si="0"/>
        <v>70369281</v>
      </c>
      <c r="W5" s="66">
        <f t="shared" si="0"/>
        <v>80877050</v>
      </c>
      <c r="X5" s="66">
        <f t="shared" si="0"/>
        <v>-10507769</v>
      </c>
      <c r="Y5" s="103">
        <f>+IF(W5&lt;&gt;0,+(X5/W5)*100,0)</f>
        <v>-12.992275311723164</v>
      </c>
      <c r="Z5" s="119">
        <f>SUM(Z6:Z8)</f>
        <v>80877050</v>
      </c>
    </row>
    <row r="6" spans="1:26" ht="13.5">
      <c r="A6" s="104" t="s">
        <v>74</v>
      </c>
      <c r="B6" s="102"/>
      <c r="C6" s="121">
        <v>1612611</v>
      </c>
      <c r="D6" s="122">
        <v>2037272</v>
      </c>
      <c r="E6" s="26">
        <v>2037272</v>
      </c>
      <c r="F6" s="26">
        <v>466124</v>
      </c>
      <c r="G6" s="26">
        <v>-12295</v>
      </c>
      <c r="H6" s="26">
        <v>15692</v>
      </c>
      <c r="I6" s="26">
        <v>469521</v>
      </c>
      <c r="J6" s="26">
        <v>8204</v>
      </c>
      <c r="K6" s="26">
        <v>401433</v>
      </c>
      <c r="L6" s="26">
        <v>1527</v>
      </c>
      <c r="M6" s="26">
        <v>411164</v>
      </c>
      <c r="N6" s="26">
        <v>4099</v>
      </c>
      <c r="O6" s="26">
        <v>7173</v>
      </c>
      <c r="P6" s="26">
        <v>282331</v>
      </c>
      <c r="Q6" s="26">
        <v>293603</v>
      </c>
      <c r="R6" s="26">
        <v>4388</v>
      </c>
      <c r="S6" s="26">
        <v>3786</v>
      </c>
      <c r="T6" s="26">
        <v>164806</v>
      </c>
      <c r="U6" s="26">
        <v>172980</v>
      </c>
      <c r="V6" s="26">
        <v>1347268</v>
      </c>
      <c r="W6" s="26">
        <v>2037272</v>
      </c>
      <c r="X6" s="26">
        <v>-690004</v>
      </c>
      <c r="Y6" s="106">
        <v>-33.87</v>
      </c>
      <c r="Z6" s="121">
        <v>2037272</v>
      </c>
    </row>
    <row r="7" spans="1:26" ht="13.5">
      <c r="A7" s="104" t="s">
        <v>75</v>
      </c>
      <c r="B7" s="102"/>
      <c r="C7" s="123">
        <v>59937111</v>
      </c>
      <c r="D7" s="124">
        <v>72281097</v>
      </c>
      <c r="E7" s="125">
        <v>72977548</v>
      </c>
      <c r="F7" s="125">
        <v>40698225</v>
      </c>
      <c r="G7" s="125">
        <v>260284</v>
      </c>
      <c r="H7" s="125">
        <v>1005271</v>
      </c>
      <c r="I7" s="125">
        <v>41963780</v>
      </c>
      <c r="J7" s="125">
        <v>144158</v>
      </c>
      <c r="K7" s="125">
        <v>13238080</v>
      </c>
      <c r="L7" s="125">
        <v>254386</v>
      </c>
      <c r="M7" s="125">
        <v>13636624</v>
      </c>
      <c r="N7" s="125">
        <v>1264364</v>
      </c>
      <c r="O7" s="125">
        <v>-304671</v>
      </c>
      <c r="P7" s="125">
        <v>9691681</v>
      </c>
      <c r="Q7" s="125">
        <v>10651374</v>
      </c>
      <c r="R7" s="125">
        <v>132736</v>
      </c>
      <c r="S7" s="125">
        <v>921875</v>
      </c>
      <c r="T7" s="125">
        <v>532830</v>
      </c>
      <c r="U7" s="125">
        <v>1587441</v>
      </c>
      <c r="V7" s="125">
        <v>67839219</v>
      </c>
      <c r="W7" s="125">
        <v>72977548</v>
      </c>
      <c r="X7" s="125">
        <v>-5138329</v>
      </c>
      <c r="Y7" s="107">
        <v>-7.04</v>
      </c>
      <c r="Z7" s="123">
        <v>72977548</v>
      </c>
    </row>
    <row r="8" spans="1:26" ht="13.5">
      <c r="A8" s="104" t="s">
        <v>76</v>
      </c>
      <c r="B8" s="102"/>
      <c r="C8" s="121">
        <v>722842</v>
      </c>
      <c r="D8" s="122">
        <v>4314230</v>
      </c>
      <c r="E8" s="26">
        <v>5862230</v>
      </c>
      <c r="F8" s="26">
        <v>43830</v>
      </c>
      <c r="G8" s="26">
        <v>15246</v>
      </c>
      <c r="H8" s="26">
        <v>23869</v>
      </c>
      <c r="I8" s="26">
        <v>82945</v>
      </c>
      <c r="J8" s="26">
        <v>43406</v>
      </c>
      <c r="K8" s="26">
        <v>160570</v>
      </c>
      <c r="L8" s="26">
        <v>26072</v>
      </c>
      <c r="M8" s="26">
        <v>230048</v>
      </c>
      <c r="N8" s="26">
        <v>99808</v>
      </c>
      <c r="O8" s="26">
        <v>523190</v>
      </c>
      <c r="P8" s="26">
        <v>177416</v>
      </c>
      <c r="Q8" s="26">
        <v>800414</v>
      </c>
      <c r="R8" s="26">
        <v>17758</v>
      </c>
      <c r="S8" s="26">
        <v>25255</v>
      </c>
      <c r="T8" s="26">
        <v>26374</v>
      </c>
      <c r="U8" s="26">
        <v>69387</v>
      </c>
      <c r="V8" s="26">
        <v>1182794</v>
      </c>
      <c r="W8" s="26">
        <v>5862230</v>
      </c>
      <c r="X8" s="26">
        <v>-4679436</v>
      </c>
      <c r="Y8" s="106">
        <v>-79.82</v>
      </c>
      <c r="Z8" s="121">
        <v>5862230</v>
      </c>
    </row>
    <row r="9" spans="1:26" ht="13.5">
      <c r="A9" s="101" t="s">
        <v>77</v>
      </c>
      <c r="B9" s="102"/>
      <c r="C9" s="119">
        <f aca="true" t="shared" si="1" ref="C9:X9">SUM(C10:C14)</f>
        <v>33762129</v>
      </c>
      <c r="D9" s="120">
        <f t="shared" si="1"/>
        <v>34827842</v>
      </c>
      <c r="E9" s="66">
        <f t="shared" si="1"/>
        <v>34916308</v>
      </c>
      <c r="F9" s="66">
        <f t="shared" si="1"/>
        <v>2068256</v>
      </c>
      <c r="G9" s="66">
        <f t="shared" si="1"/>
        <v>632692</v>
      </c>
      <c r="H9" s="66">
        <f t="shared" si="1"/>
        <v>763173</v>
      </c>
      <c r="I9" s="66">
        <f t="shared" si="1"/>
        <v>3464121</v>
      </c>
      <c r="J9" s="66">
        <f t="shared" si="1"/>
        <v>870854</v>
      </c>
      <c r="K9" s="66">
        <f t="shared" si="1"/>
        <v>963569</v>
      </c>
      <c r="L9" s="66">
        <f t="shared" si="1"/>
        <v>987521</v>
      </c>
      <c r="M9" s="66">
        <f t="shared" si="1"/>
        <v>2821944</v>
      </c>
      <c r="N9" s="66">
        <f t="shared" si="1"/>
        <v>596737</v>
      </c>
      <c r="O9" s="66">
        <f t="shared" si="1"/>
        <v>976558</v>
      </c>
      <c r="P9" s="66">
        <f t="shared" si="1"/>
        <v>1055540</v>
      </c>
      <c r="Q9" s="66">
        <f t="shared" si="1"/>
        <v>2628835</v>
      </c>
      <c r="R9" s="66">
        <f t="shared" si="1"/>
        <v>597937</v>
      </c>
      <c r="S9" s="66">
        <f t="shared" si="1"/>
        <v>558223</v>
      </c>
      <c r="T9" s="66">
        <f t="shared" si="1"/>
        <v>908889</v>
      </c>
      <c r="U9" s="66">
        <f t="shared" si="1"/>
        <v>2065049</v>
      </c>
      <c r="V9" s="66">
        <f t="shared" si="1"/>
        <v>10979949</v>
      </c>
      <c r="W9" s="66">
        <f t="shared" si="1"/>
        <v>34916308</v>
      </c>
      <c r="X9" s="66">
        <f t="shared" si="1"/>
        <v>-23936359</v>
      </c>
      <c r="Y9" s="103">
        <f>+IF(W9&lt;&gt;0,+(X9/W9)*100,0)</f>
        <v>-68.55352232544175</v>
      </c>
      <c r="Z9" s="119">
        <f>SUM(Z10:Z14)</f>
        <v>34916308</v>
      </c>
    </row>
    <row r="10" spans="1:26" ht="13.5">
      <c r="A10" s="104" t="s">
        <v>78</v>
      </c>
      <c r="B10" s="102"/>
      <c r="C10" s="121">
        <v>1674521</v>
      </c>
      <c r="D10" s="122">
        <v>2140676</v>
      </c>
      <c r="E10" s="26">
        <v>2140676</v>
      </c>
      <c r="F10" s="26">
        <v>320544</v>
      </c>
      <c r="G10" s="26">
        <v>74798</v>
      </c>
      <c r="H10" s="26">
        <v>71542</v>
      </c>
      <c r="I10" s="26">
        <v>466884</v>
      </c>
      <c r="J10" s="26">
        <v>333449</v>
      </c>
      <c r="K10" s="26">
        <v>86493</v>
      </c>
      <c r="L10" s="26">
        <v>43103</v>
      </c>
      <c r="M10" s="26">
        <v>463045</v>
      </c>
      <c r="N10" s="26">
        <v>69536</v>
      </c>
      <c r="O10" s="26">
        <v>289760</v>
      </c>
      <c r="P10" s="26">
        <v>72804</v>
      </c>
      <c r="Q10" s="26">
        <v>432100</v>
      </c>
      <c r="R10" s="26">
        <v>66678</v>
      </c>
      <c r="S10" s="26">
        <v>67992</v>
      </c>
      <c r="T10" s="26">
        <v>90835</v>
      </c>
      <c r="U10" s="26">
        <v>225505</v>
      </c>
      <c r="V10" s="26">
        <v>1587534</v>
      </c>
      <c r="W10" s="26">
        <v>2140676</v>
      </c>
      <c r="X10" s="26">
        <v>-553142</v>
      </c>
      <c r="Y10" s="106">
        <v>-25.84</v>
      </c>
      <c r="Z10" s="121">
        <v>2140676</v>
      </c>
    </row>
    <row r="11" spans="1:26" ht="13.5">
      <c r="A11" s="104" t="s">
        <v>79</v>
      </c>
      <c r="B11" s="102"/>
      <c r="C11" s="121">
        <v>181974</v>
      </c>
      <c r="D11" s="122">
        <v>147000</v>
      </c>
      <c r="E11" s="26">
        <v>147000</v>
      </c>
      <c r="F11" s="26">
        <v>105</v>
      </c>
      <c r="G11" s="26"/>
      <c r="H11" s="26"/>
      <c r="I11" s="26">
        <v>105</v>
      </c>
      <c r="J11" s="26">
        <v>18883</v>
      </c>
      <c r="K11" s="26">
        <v>14482</v>
      </c>
      <c r="L11" s="26">
        <v>29921</v>
      </c>
      <c r="M11" s="26">
        <v>63286</v>
      </c>
      <c r="N11" s="26">
        <v>59351</v>
      </c>
      <c r="O11" s="26">
        <v>17589</v>
      </c>
      <c r="P11" s="26">
        <v>12984</v>
      </c>
      <c r="Q11" s="26">
        <v>89924</v>
      </c>
      <c r="R11" s="26">
        <v>1614</v>
      </c>
      <c r="S11" s="26"/>
      <c r="T11" s="26"/>
      <c r="U11" s="26">
        <v>1614</v>
      </c>
      <c r="V11" s="26">
        <v>154929</v>
      </c>
      <c r="W11" s="26">
        <v>147000</v>
      </c>
      <c r="X11" s="26">
        <v>7929</v>
      </c>
      <c r="Y11" s="106">
        <v>5.39</v>
      </c>
      <c r="Z11" s="121">
        <v>147000</v>
      </c>
    </row>
    <row r="12" spans="1:26" ht="13.5">
      <c r="A12" s="104" t="s">
        <v>80</v>
      </c>
      <c r="B12" s="102"/>
      <c r="C12" s="121">
        <v>7245536</v>
      </c>
      <c r="D12" s="122">
        <v>9321923</v>
      </c>
      <c r="E12" s="26">
        <v>9321923</v>
      </c>
      <c r="F12" s="26">
        <v>1699508</v>
      </c>
      <c r="G12" s="26">
        <v>508502</v>
      </c>
      <c r="H12" s="26">
        <v>644687</v>
      </c>
      <c r="I12" s="26">
        <v>2852697</v>
      </c>
      <c r="J12" s="26">
        <v>488033</v>
      </c>
      <c r="K12" s="26">
        <v>821887</v>
      </c>
      <c r="L12" s="26">
        <v>874082</v>
      </c>
      <c r="M12" s="26">
        <v>2184002</v>
      </c>
      <c r="N12" s="26">
        <v>423295</v>
      </c>
      <c r="O12" s="26">
        <v>626188</v>
      </c>
      <c r="P12" s="26">
        <v>753252</v>
      </c>
      <c r="Q12" s="26">
        <v>1802735</v>
      </c>
      <c r="R12" s="26">
        <v>487565</v>
      </c>
      <c r="S12" s="26">
        <v>624985</v>
      </c>
      <c r="T12" s="26">
        <v>779822</v>
      </c>
      <c r="U12" s="26">
        <v>1892372</v>
      </c>
      <c r="V12" s="26">
        <v>8731806</v>
      </c>
      <c r="W12" s="26">
        <v>9321923</v>
      </c>
      <c r="X12" s="26">
        <v>-590117</v>
      </c>
      <c r="Y12" s="106">
        <v>-6.33</v>
      </c>
      <c r="Z12" s="121">
        <v>9321923</v>
      </c>
    </row>
    <row r="13" spans="1:26" ht="13.5">
      <c r="A13" s="104" t="s">
        <v>81</v>
      </c>
      <c r="B13" s="102"/>
      <c r="C13" s="121">
        <v>24660098</v>
      </c>
      <c r="D13" s="122">
        <v>23218243</v>
      </c>
      <c r="E13" s="26">
        <v>23306709</v>
      </c>
      <c r="F13" s="26">
        <v>48099</v>
      </c>
      <c r="G13" s="26">
        <v>49392</v>
      </c>
      <c r="H13" s="26">
        <v>46944</v>
      </c>
      <c r="I13" s="26">
        <v>144435</v>
      </c>
      <c r="J13" s="26">
        <v>30489</v>
      </c>
      <c r="K13" s="26">
        <v>40707</v>
      </c>
      <c r="L13" s="26">
        <v>40415</v>
      </c>
      <c r="M13" s="26">
        <v>111611</v>
      </c>
      <c r="N13" s="26">
        <v>44555</v>
      </c>
      <c r="O13" s="26">
        <v>43021</v>
      </c>
      <c r="P13" s="26">
        <v>216500</v>
      </c>
      <c r="Q13" s="26">
        <v>304076</v>
      </c>
      <c r="R13" s="26">
        <v>42080</v>
      </c>
      <c r="S13" s="26">
        <v>-134754</v>
      </c>
      <c r="T13" s="26">
        <v>38232</v>
      </c>
      <c r="U13" s="26">
        <v>-54442</v>
      </c>
      <c r="V13" s="26">
        <v>505680</v>
      </c>
      <c r="W13" s="26">
        <v>23306709</v>
      </c>
      <c r="X13" s="26">
        <v>-22801029</v>
      </c>
      <c r="Y13" s="106">
        <v>-97.83</v>
      </c>
      <c r="Z13" s="121">
        <v>23306709</v>
      </c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2719380</v>
      </c>
      <c r="D15" s="120">
        <f t="shared" si="2"/>
        <v>3356826</v>
      </c>
      <c r="E15" s="66">
        <f t="shared" si="2"/>
        <v>10287596</v>
      </c>
      <c r="F15" s="66">
        <f t="shared" si="2"/>
        <v>194106</v>
      </c>
      <c r="G15" s="66">
        <f t="shared" si="2"/>
        <v>111904</v>
      </c>
      <c r="H15" s="66">
        <f t="shared" si="2"/>
        <v>157544</v>
      </c>
      <c r="I15" s="66">
        <f t="shared" si="2"/>
        <v>463554</v>
      </c>
      <c r="J15" s="66">
        <f t="shared" si="2"/>
        <v>155914</v>
      </c>
      <c r="K15" s="66">
        <f t="shared" si="2"/>
        <v>152531</v>
      </c>
      <c r="L15" s="66">
        <f t="shared" si="2"/>
        <v>76942</v>
      </c>
      <c r="M15" s="66">
        <f t="shared" si="2"/>
        <v>385387</v>
      </c>
      <c r="N15" s="66">
        <f t="shared" si="2"/>
        <v>70344</v>
      </c>
      <c r="O15" s="66">
        <f t="shared" si="2"/>
        <v>104559</v>
      </c>
      <c r="P15" s="66">
        <f t="shared" si="2"/>
        <v>230945</v>
      </c>
      <c r="Q15" s="66">
        <f t="shared" si="2"/>
        <v>405848</v>
      </c>
      <c r="R15" s="66">
        <f t="shared" si="2"/>
        <v>103359</v>
      </c>
      <c r="S15" s="66">
        <f t="shared" si="2"/>
        <v>113913</v>
      </c>
      <c r="T15" s="66">
        <f t="shared" si="2"/>
        <v>85042</v>
      </c>
      <c r="U15" s="66">
        <f t="shared" si="2"/>
        <v>302314</v>
      </c>
      <c r="V15" s="66">
        <f t="shared" si="2"/>
        <v>1557103</v>
      </c>
      <c r="W15" s="66">
        <f t="shared" si="2"/>
        <v>10287596</v>
      </c>
      <c r="X15" s="66">
        <f t="shared" si="2"/>
        <v>-8730493</v>
      </c>
      <c r="Y15" s="103">
        <f>+IF(W15&lt;&gt;0,+(X15/W15)*100,0)</f>
        <v>-84.8642676092646</v>
      </c>
      <c r="Z15" s="119">
        <f>SUM(Z16:Z18)</f>
        <v>10287596</v>
      </c>
    </row>
    <row r="16" spans="1:26" ht="13.5">
      <c r="A16" s="104" t="s">
        <v>84</v>
      </c>
      <c r="B16" s="102"/>
      <c r="C16" s="121">
        <v>887175</v>
      </c>
      <c r="D16" s="122">
        <v>3253826</v>
      </c>
      <c r="E16" s="26">
        <v>6353826</v>
      </c>
      <c r="F16" s="26">
        <v>193685</v>
      </c>
      <c r="G16" s="26">
        <v>109272</v>
      </c>
      <c r="H16" s="26">
        <v>155833</v>
      </c>
      <c r="I16" s="26">
        <v>458790</v>
      </c>
      <c r="J16" s="26">
        <v>154598</v>
      </c>
      <c r="K16" s="26">
        <v>151215</v>
      </c>
      <c r="L16" s="26">
        <v>74968</v>
      </c>
      <c r="M16" s="26">
        <v>380781</v>
      </c>
      <c r="N16" s="26">
        <v>66265</v>
      </c>
      <c r="O16" s="26">
        <v>102305</v>
      </c>
      <c r="P16" s="26">
        <v>144936</v>
      </c>
      <c r="Q16" s="26">
        <v>313506</v>
      </c>
      <c r="R16" s="26">
        <v>102701</v>
      </c>
      <c r="S16" s="26">
        <v>113492</v>
      </c>
      <c r="T16" s="26">
        <v>84384</v>
      </c>
      <c r="U16" s="26">
        <v>300577</v>
      </c>
      <c r="V16" s="26">
        <v>1453654</v>
      </c>
      <c r="W16" s="26">
        <v>6353826</v>
      </c>
      <c r="X16" s="26">
        <v>-4900172</v>
      </c>
      <c r="Y16" s="106">
        <v>-77.12</v>
      </c>
      <c r="Z16" s="121">
        <v>6353826</v>
      </c>
    </row>
    <row r="17" spans="1:26" ht="13.5">
      <c r="A17" s="104" t="s">
        <v>85</v>
      </c>
      <c r="B17" s="102"/>
      <c r="C17" s="121">
        <v>1832205</v>
      </c>
      <c r="D17" s="122">
        <v>103000</v>
      </c>
      <c r="E17" s="26">
        <v>3933770</v>
      </c>
      <c r="F17" s="26">
        <v>421</v>
      </c>
      <c r="G17" s="26">
        <v>2632</v>
      </c>
      <c r="H17" s="26">
        <v>1711</v>
      </c>
      <c r="I17" s="26">
        <v>4764</v>
      </c>
      <c r="J17" s="26">
        <v>1316</v>
      </c>
      <c r="K17" s="26">
        <v>1316</v>
      </c>
      <c r="L17" s="26">
        <v>1974</v>
      </c>
      <c r="M17" s="26">
        <v>4606</v>
      </c>
      <c r="N17" s="26">
        <v>4079</v>
      </c>
      <c r="O17" s="26">
        <v>2254</v>
      </c>
      <c r="P17" s="26">
        <v>86009</v>
      </c>
      <c r="Q17" s="26">
        <v>92342</v>
      </c>
      <c r="R17" s="26">
        <v>658</v>
      </c>
      <c r="S17" s="26">
        <v>421</v>
      </c>
      <c r="T17" s="26">
        <v>658</v>
      </c>
      <c r="U17" s="26">
        <v>1737</v>
      </c>
      <c r="V17" s="26">
        <v>103449</v>
      </c>
      <c r="W17" s="26">
        <v>3933770</v>
      </c>
      <c r="X17" s="26">
        <v>-3830321</v>
      </c>
      <c r="Y17" s="106">
        <v>-97.37</v>
      </c>
      <c r="Z17" s="121">
        <v>3933770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233413887</v>
      </c>
      <c r="D19" s="120">
        <f t="shared" si="3"/>
        <v>252061171</v>
      </c>
      <c r="E19" s="66">
        <f t="shared" si="3"/>
        <v>270836745</v>
      </c>
      <c r="F19" s="66">
        <f t="shared" si="3"/>
        <v>20536874</v>
      </c>
      <c r="G19" s="66">
        <f t="shared" si="3"/>
        <v>19608501</v>
      </c>
      <c r="H19" s="66">
        <f t="shared" si="3"/>
        <v>18645063</v>
      </c>
      <c r="I19" s="66">
        <f t="shared" si="3"/>
        <v>58790438</v>
      </c>
      <c r="J19" s="66">
        <f t="shared" si="3"/>
        <v>18427518</v>
      </c>
      <c r="K19" s="66">
        <f t="shared" si="3"/>
        <v>20369378</v>
      </c>
      <c r="L19" s="66">
        <f t="shared" si="3"/>
        <v>20222367</v>
      </c>
      <c r="M19" s="66">
        <f t="shared" si="3"/>
        <v>59019263</v>
      </c>
      <c r="N19" s="66">
        <f t="shared" si="3"/>
        <v>23204896</v>
      </c>
      <c r="O19" s="66">
        <f t="shared" si="3"/>
        <v>23284457</v>
      </c>
      <c r="P19" s="66">
        <f t="shared" si="3"/>
        <v>25772465</v>
      </c>
      <c r="Q19" s="66">
        <f t="shared" si="3"/>
        <v>72261818</v>
      </c>
      <c r="R19" s="66">
        <f t="shared" si="3"/>
        <v>24651253</v>
      </c>
      <c r="S19" s="66">
        <f t="shared" si="3"/>
        <v>20999997</v>
      </c>
      <c r="T19" s="66">
        <f t="shared" si="3"/>
        <v>19553097</v>
      </c>
      <c r="U19" s="66">
        <f t="shared" si="3"/>
        <v>65204347</v>
      </c>
      <c r="V19" s="66">
        <f t="shared" si="3"/>
        <v>255275866</v>
      </c>
      <c r="W19" s="66">
        <f t="shared" si="3"/>
        <v>270836745</v>
      </c>
      <c r="X19" s="66">
        <f t="shared" si="3"/>
        <v>-15560879</v>
      </c>
      <c r="Y19" s="103">
        <f>+IF(W19&lt;&gt;0,+(X19/W19)*100,0)</f>
        <v>-5.745482947670191</v>
      </c>
      <c r="Z19" s="119">
        <f>SUM(Z20:Z23)</f>
        <v>270836745</v>
      </c>
    </row>
    <row r="20" spans="1:26" ht="13.5">
      <c r="A20" s="104" t="s">
        <v>88</v>
      </c>
      <c r="B20" s="102"/>
      <c r="C20" s="121">
        <v>155276458</v>
      </c>
      <c r="D20" s="122">
        <v>183112277</v>
      </c>
      <c r="E20" s="26">
        <v>198202277</v>
      </c>
      <c r="F20" s="26">
        <v>13347095</v>
      </c>
      <c r="G20" s="26">
        <v>14336192</v>
      </c>
      <c r="H20" s="26">
        <v>14438944</v>
      </c>
      <c r="I20" s="26">
        <v>42122231</v>
      </c>
      <c r="J20" s="26">
        <v>13780466</v>
      </c>
      <c r="K20" s="26">
        <v>14157722</v>
      </c>
      <c r="L20" s="26">
        <v>15524115</v>
      </c>
      <c r="M20" s="26">
        <v>43462303</v>
      </c>
      <c r="N20" s="26">
        <v>17981346</v>
      </c>
      <c r="O20" s="26">
        <v>17864127</v>
      </c>
      <c r="P20" s="26">
        <v>19080424</v>
      </c>
      <c r="Q20" s="26">
        <v>54925897</v>
      </c>
      <c r="R20" s="26">
        <v>19037484</v>
      </c>
      <c r="S20" s="26">
        <v>15603748</v>
      </c>
      <c r="T20" s="26">
        <v>14326805</v>
      </c>
      <c r="U20" s="26">
        <v>48968037</v>
      </c>
      <c r="V20" s="26">
        <v>189478468</v>
      </c>
      <c r="W20" s="26">
        <v>198202277</v>
      </c>
      <c r="X20" s="26">
        <v>-8723809</v>
      </c>
      <c r="Y20" s="106">
        <v>-4.4</v>
      </c>
      <c r="Z20" s="121">
        <v>198202277</v>
      </c>
    </row>
    <row r="21" spans="1:26" ht="13.5">
      <c r="A21" s="104" t="s">
        <v>89</v>
      </c>
      <c r="B21" s="102"/>
      <c r="C21" s="121">
        <v>45203526</v>
      </c>
      <c r="D21" s="122">
        <v>34180473</v>
      </c>
      <c r="E21" s="26">
        <v>36180473</v>
      </c>
      <c r="F21" s="26">
        <v>3574930</v>
      </c>
      <c r="G21" s="26">
        <v>2663960</v>
      </c>
      <c r="H21" s="26">
        <v>1571690</v>
      </c>
      <c r="I21" s="26">
        <v>7810580</v>
      </c>
      <c r="J21" s="26">
        <v>2000343</v>
      </c>
      <c r="K21" s="26">
        <v>2463428</v>
      </c>
      <c r="L21" s="26">
        <v>2129444</v>
      </c>
      <c r="M21" s="26">
        <v>6593215</v>
      </c>
      <c r="N21" s="26">
        <v>2593112</v>
      </c>
      <c r="O21" s="26">
        <v>2804197</v>
      </c>
      <c r="P21" s="26">
        <v>3452018</v>
      </c>
      <c r="Q21" s="26">
        <v>8849327</v>
      </c>
      <c r="R21" s="26">
        <v>3025840</v>
      </c>
      <c r="S21" s="26">
        <v>2702320</v>
      </c>
      <c r="T21" s="26">
        <v>2528783</v>
      </c>
      <c r="U21" s="26">
        <v>8256943</v>
      </c>
      <c r="V21" s="26">
        <v>31510065</v>
      </c>
      <c r="W21" s="26">
        <v>36180473</v>
      </c>
      <c r="X21" s="26">
        <v>-4670408</v>
      </c>
      <c r="Y21" s="106">
        <v>-12.91</v>
      </c>
      <c r="Z21" s="121">
        <v>36180473</v>
      </c>
    </row>
    <row r="22" spans="1:26" ht="13.5">
      <c r="A22" s="104" t="s">
        <v>90</v>
      </c>
      <c r="B22" s="102"/>
      <c r="C22" s="123">
        <v>18182623</v>
      </c>
      <c r="D22" s="124">
        <v>18911439</v>
      </c>
      <c r="E22" s="125">
        <v>19097013</v>
      </c>
      <c r="F22" s="125">
        <v>1868127</v>
      </c>
      <c r="G22" s="125">
        <v>1489887</v>
      </c>
      <c r="H22" s="125">
        <v>1524597</v>
      </c>
      <c r="I22" s="125">
        <v>4882611</v>
      </c>
      <c r="J22" s="125">
        <v>1524963</v>
      </c>
      <c r="K22" s="125">
        <v>1946004</v>
      </c>
      <c r="L22" s="125">
        <v>1455702</v>
      </c>
      <c r="M22" s="125">
        <v>4926669</v>
      </c>
      <c r="N22" s="125">
        <v>1515441</v>
      </c>
      <c r="O22" s="125">
        <v>1487309</v>
      </c>
      <c r="P22" s="125">
        <v>1740419</v>
      </c>
      <c r="Q22" s="125">
        <v>4743169</v>
      </c>
      <c r="R22" s="125">
        <v>1469247</v>
      </c>
      <c r="S22" s="125">
        <v>1548407</v>
      </c>
      <c r="T22" s="125">
        <v>1562057</v>
      </c>
      <c r="U22" s="125">
        <v>4579711</v>
      </c>
      <c r="V22" s="125">
        <v>19132160</v>
      </c>
      <c r="W22" s="125">
        <v>19097013</v>
      </c>
      <c r="X22" s="125">
        <v>35147</v>
      </c>
      <c r="Y22" s="107">
        <v>0.18</v>
      </c>
      <c r="Z22" s="123">
        <v>19097013</v>
      </c>
    </row>
    <row r="23" spans="1:26" ht="13.5">
      <c r="A23" s="104" t="s">
        <v>91</v>
      </c>
      <c r="B23" s="102"/>
      <c r="C23" s="121">
        <v>14751280</v>
      </c>
      <c r="D23" s="122">
        <v>15856982</v>
      </c>
      <c r="E23" s="26">
        <v>17356982</v>
      </c>
      <c r="F23" s="26">
        <v>1746722</v>
      </c>
      <c r="G23" s="26">
        <v>1118462</v>
      </c>
      <c r="H23" s="26">
        <v>1109832</v>
      </c>
      <c r="I23" s="26">
        <v>3975016</v>
      </c>
      <c r="J23" s="26">
        <v>1121746</v>
      </c>
      <c r="K23" s="26">
        <v>1802224</v>
      </c>
      <c r="L23" s="26">
        <v>1113106</v>
      </c>
      <c r="M23" s="26">
        <v>4037076</v>
      </c>
      <c r="N23" s="26">
        <v>1114997</v>
      </c>
      <c r="O23" s="26">
        <v>1128824</v>
      </c>
      <c r="P23" s="26">
        <v>1499604</v>
      </c>
      <c r="Q23" s="26">
        <v>3743425</v>
      </c>
      <c r="R23" s="26">
        <v>1118682</v>
      </c>
      <c r="S23" s="26">
        <v>1145522</v>
      </c>
      <c r="T23" s="26">
        <v>1135452</v>
      </c>
      <c r="U23" s="26">
        <v>3399656</v>
      </c>
      <c r="V23" s="26">
        <v>15155173</v>
      </c>
      <c r="W23" s="26">
        <v>17356982</v>
      </c>
      <c r="X23" s="26">
        <v>-2201809</v>
      </c>
      <c r="Y23" s="106">
        <v>-12.69</v>
      </c>
      <c r="Z23" s="121">
        <v>17356982</v>
      </c>
    </row>
    <row r="24" spans="1:26" ht="13.5">
      <c r="A24" s="101" t="s">
        <v>92</v>
      </c>
      <c r="B24" s="108" t="s">
        <v>93</v>
      </c>
      <c r="C24" s="119">
        <v>356679</v>
      </c>
      <c r="D24" s="120">
        <v>569000</v>
      </c>
      <c r="E24" s="66">
        <v>569000</v>
      </c>
      <c r="F24" s="66"/>
      <c r="G24" s="66">
        <v>76063</v>
      </c>
      <c r="H24" s="66"/>
      <c r="I24" s="66">
        <v>76063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>
        <v>76063</v>
      </c>
      <c r="W24" s="66">
        <v>569000</v>
      </c>
      <c r="X24" s="66">
        <v>-492937</v>
      </c>
      <c r="Y24" s="103">
        <v>-86.63</v>
      </c>
      <c r="Z24" s="119">
        <v>569000</v>
      </c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332524639</v>
      </c>
      <c r="D25" s="139">
        <f t="shared" si="4"/>
        <v>369447438</v>
      </c>
      <c r="E25" s="39">
        <f t="shared" si="4"/>
        <v>397486699</v>
      </c>
      <c r="F25" s="39">
        <f t="shared" si="4"/>
        <v>64007415</v>
      </c>
      <c r="G25" s="39">
        <f t="shared" si="4"/>
        <v>20692395</v>
      </c>
      <c r="H25" s="39">
        <f t="shared" si="4"/>
        <v>20610612</v>
      </c>
      <c r="I25" s="39">
        <f t="shared" si="4"/>
        <v>105310422</v>
      </c>
      <c r="J25" s="39">
        <f t="shared" si="4"/>
        <v>19650054</v>
      </c>
      <c r="K25" s="39">
        <f t="shared" si="4"/>
        <v>35285561</v>
      </c>
      <c r="L25" s="39">
        <f t="shared" si="4"/>
        <v>21568815</v>
      </c>
      <c r="M25" s="39">
        <f t="shared" si="4"/>
        <v>76504430</v>
      </c>
      <c r="N25" s="39">
        <f t="shared" si="4"/>
        <v>25240248</v>
      </c>
      <c r="O25" s="39">
        <f t="shared" si="4"/>
        <v>24591266</v>
      </c>
      <c r="P25" s="39">
        <f t="shared" si="4"/>
        <v>37210378</v>
      </c>
      <c r="Q25" s="39">
        <f t="shared" si="4"/>
        <v>87041892</v>
      </c>
      <c r="R25" s="39">
        <f t="shared" si="4"/>
        <v>25507431</v>
      </c>
      <c r="S25" s="39">
        <f t="shared" si="4"/>
        <v>22623049</v>
      </c>
      <c r="T25" s="39">
        <f t="shared" si="4"/>
        <v>21271038</v>
      </c>
      <c r="U25" s="39">
        <f t="shared" si="4"/>
        <v>69401518</v>
      </c>
      <c r="V25" s="39">
        <f t="shared" si="4"/>
        <v>338258262</v>
      </c>
      <c r="W25" s="39">
        <f t="shared" si="4"/>
        <v>397486699</v>
      </c>
      <c r="X25" s="39">
        <f t="shared" si="4"/>
        <v>-59228437</v>
      </c>
      <c r="Y25" s="140">
        <f>+IF(W25&lt;&gt;0,+(X25/W25)*100,0)</f>
        <v>-14.900734326206976</v>
      </c>
      <c r="Z25" s="138">
        <f>+Z5+Z9+Z15+Z19+Z24</f>
        <v>397486699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74227475</v>
      </c>
      <c r="D28" s="120">
        <f t="shared" si="5"/>
        <v>85421831</v>
      </c>
      <c r="E28" s="66">
        <f t="shared" si="5"/>
        <v>86027280</v>
      </c>
      <c r="F28" s="66">
        <f t="shared" si="5"/>
        <v>5562515</v>
      </c>
      <c r="G28" s="66">
        <f t="shared" si="5"/>
        <v>6615086</v>
      </c>
      <c r="H28" s="66">
        <f t="shared" si="5"/>
        <v>5890495</v>
      </c>
      <c r="I28" s="66">
        <f t="shared" si="5"/>
        <v>18068096</v>
      </c>
      <c r="J28" s="66">
        <f t="shared" si="5"/>
        <v>7480881</v>
      </c>
      <c r="K28" s="66">
        <f t="shared" si="5"/>
        <v>8144863</v>
      </c>
      <c r="L28" s="66">
        <f t="shared" si="5"/>
        <v>6476032</v>
      </c>
      <c r="M28" s="66">
        <f t="shared" si="5"/>
        <v>22101776</v>
      </c>
      <c r="N28" s="66">
        <f t="shared" si="5"/>
        <v>4943776</v>
      </c>
      <c r="O28" s="66">
        <f t="shared" si="5"/>
        <v>5713599</v>
      </c>
      <c r="P28" s="66">
        <f t="shared" si="5"/>
        <v>6299857</v>
      </c>
      <c r="Q28" s="66">
        <f t="shared" si="5"/>
        <v>16957232</v>
      </c>
      <c r="R28" s="66">
        <f t="shared" si="5"/>
        <v>5609975</v>
      </c>
      <c r="S28" s="66">
        <f t="shared" si="5"/>
        <v>6066742</v>
      </c>
      <c r="T28" s="66">
        <f t="shared" si="5"/>
        <v>5879766</v>
      </c>
      <c r="U28" s="66">
        <f t="shared" si="5"/>
        <v>17556483</v>
      </c>
      <c r="V28" s="66">
        <f t="shared" si="5"/>
        <v>74683587</v>
      </c>
      <c r="W28" s="66">
        <f t="shared" si="5"/>
        <v>86027280</v>
      </c>
      <c r="X28" s="66">
        <f t="shared" si="5"/>
        <v>-11343693</v>
      </c>
      <c r="Y28" s="103">
        <f>+IF(W28&lt;&gt;0,+(X28/W28)*100,0)</f>
        <v>-13.186157925718447</v>
      </c>
      <c r="Z28" s="119">
        <f>SUM(Z29:Z31)</f>
        <v>86027280</v>
      </c>
    </row>
    <row r="29" spans="1:26" ht="13.5">
      <c r="A29" s="104" t="s">
        <v>74</v>
      </c>
      <c r="B29" s="102"/>
      <c r="C29" s="121">
        <v>23190339</v>
      </c>
      <c r="D29" s="122">
        <v>24708752</v>
      </c>
      <c r="E29" s="26">
        <v>24687750</v>
      </c>
      <c r="F29" s="26">
        <v>1272757</v>
      </c>
      <c r="G29" s="26">
        <v>2364122</v>
      </c>
      <c r="H29" s="26">
        <v>1784953</v>
      </c>
      <c r="I29" s="26">
        <v>5421832</v>
      </c>
      <c r="J29" s="26">
        <v>2867912</v>
      </c>
      <c r="K29" s="26">
        <v>2081268</v>
      </c>
      <c r="L29" s="26">
        <v>2068878</v>
      </c>
      <c r="M29" s="26">
        <v>7018058</v>
      </c>
      <c r="N29" s="26">
        <v>1552236</v>
      </c>
      <c r="O29" s="26">
        <v>1562735</v>
      </c>
      <c r="P29" s="26">
        <v>2239806</v>
      </c>
      <c r="Q29" s="26">
        <v>5354777</v>
      </c>
      <c r="R29" s="26">
        <v>1696145</v>
      </c>
      <c r="S29" s="26">
        <v>1758370</v>
      </c>
      <c r="T29" s="26">
        <v>1878305</v>
      </c>
      <c r="U29" s="26">
        <v>5332820</v>
      </c>
      <c r="V29" s="26">
        <v>23127487</v>
      </c>
      <c r="W29" s="26">
        <v>24687750</v>
      </c>
      <c r="X29" s="26">
        <v>-1560263</v>
      </c>
      <c r="Y29" s="106">
        <v>-6.32</v>
      </c>
      <c r="Z29" s="121">
        <v>24687750</v>
      </c>
    </row>
    <row r="30" spans="1:26" ht="13.5">
      <c r="A30" s="104" t="s">
        <v>75</v>
      </c>
      <c r="B30" s="102"/>
      <c r="C30" s="123">
        <v>29009913</v>
      </c>
      <c r="D30" s="124">
        <v>35595868</v>
      </c>
      <c r="E30" s="125">
        <v>35932819</v>
      </c>
      <c r="F30" s="125">
        <v>2409974</v>
      </c>
      <c r="G30" s="125">
        <v>2246816</v>
      </c>
      <c r="H30" s="125">
        <v>2465078</v>
      </c>
      <c r="I30" s="125">
        <v>7121868</v>
      </c>
      <c r="J30" s="125">
        <v>2756163</v>
      </c>
      <c r="K30" s="125">
        <v>3573222</v>
      </c>
      <c r="L30" s="125">
        <v>2973018</v>
      </c>
      <c r="M30" s="125">
        <v>9302403</v>
      </c>
      <c r="N30" s="125">
        <v>2233734</v>
      </c>
      <c r="O30" s="125">
        <v>2658735</v>
      </c>
      <c r="P30" s="125">
        <v>2276942</v>
      </c>
      <c r="Q30" s="125">
        <v>7169411</v>
      </c>
      <c r="R30" s="125">
        <v>2364113</v>
      </c>
      <c r="S30" s="125">
        <v>2594949</v>
      </c>
      <c r="T30" s="125">
        <v>3002331</v>
      </c>
      <c r="U30" s="125">
        <v>7961393</v>
      </c>
      <c r="V30" s="125">
        <v>31555075</v>
      </c>
      <c r="W30" s="125">
        <v>35932819</v>
      </c>
      <c r="X30" s="125">
        <v>-4377744</v>
      </c>
      <c r="Y30" s="107">
        <v>-12.18</v>
      </c>
      <c r="Z30" s="123">
        <v>35932819</v>
      </c>
    </row>
    <row r="31" spans="1:26" ht="13.5">
      <c r="A31" s="104" t="s">
        <v>76</v>
      </c>
      <c r="B31" s="102"/>
      <c r="C31" s="121">
        <v>22027223</v>
      </c>
      <c r="D31" s="122">
        <v>25117211</v>
      </c>
      <c r="E31" s="26">
        <v>25406711</v>
      </c>
      <c r="F31" s="26">
        <v>1879784</v>
      </c>
      <c r="G31" s="26">
        <v>2004148</v>
      </c>
      <c r="H31" s="26">
        <v>1640464</v>
      </c>
      <c r="I31" s="26">
        <v>5524396</v>
      </c>
      <c r="J31" s="26">
        <v>1856806</v>
      </c>
      <c r="K31" s="26">
        <v>2490373</v>
      </c>
      <c r="L31" s="26">
        <v>1434136</v>
      </c>
      <c r="M31" s="26">
        <v>5781315</v>
      </c>
      <c r="N31" s="26">
        <v>1157806</v>
      </c>
      <c r="O31" s="26">
        <v>1492129</v>
      </c>
      <c r="P31" s="26">
        <v>1783109</v>
      </c>
      <c r="Q31" s="26">
        <v>4433044</v>
      </c>
      <c r="R31" s="26">
        <v>1549717</v>
      </c>
      <c r="S31" s="26">
        <v>1713423</v>
      </c>
      <c r="T31" s="26">
        <v>999130</v>
      </c>
      <c r="U31" s="26">
        <v>4262270</v>
      </c>
      <c r="V31" s="26">
        <v>20001025</v>
      </c>
      <c r="W31" s="26">
        <v>25406711</v>
      </c>
      <c r="X31" s="26">
        <v>-5405686</v>
      </c>
      <c r="Y31" s="106">
        <v>-21.28</v>
      </c>
      <c r="Z31" s="121">
        <v>25406711</v>
      </c>
    </row>
    <row r="32" spans="1:26" ht="13.5">
      <c r="A32" s="101" t="s">
        <v>77</v>
      </c>
      <c r="B32" s="102"/>
      <c r="C32" s="119">
        <f aca="true" t="shared" si="6" ref="C32:X32">SUM(C33:C37)</f>
        <v>47817235</v>
      </c>
      <c r="D32" s="120">
        <f t="shared" si="6"/>
        <v>46466126</v>
      </c>
      <c r="E32" s="66">
        <f t="shared" si="6"/>
        <v>46321127</v>
      </c>
      <c r="F32" s="66">
        <f t="shared" si="6"/>
        <v>2644594</v>
      </c>
      <c r="G32" s="66">
        <f t="shared" si="6"/>
        <v>3377947</v>
      </c>
      <c r="H32" s="66">
        <f t="shared" si="6"/>
        <v>2889129</v>
      </c>
      <c r="I32" s="66">
        <f t="shared" si="6"/>
        <v>8911670</v>
      </c>
      <c r="J32" s="66">
        <f t="shared" si="6"/>
        <v>3016238</v>
      </c>
      <c r="K32" s="66">
        <f t="shared" si="6"/>
        <v>4434942</v>
      </c>
      <c r="L32" s="66">
        <f t="shared" si="6"/>
        <v>2788915</v>
      </c>
      <c r="M32" s="66">
        <f t="shared" si="6"/>
        <v>10240095</v>
      </c>
      <c r="N32" s="66">
        <f t="shared" si="6"/>
        <v>2590409</v>
      </c>
      <c r="O32" s="66">
        <f t="shared" si="6"/>
        <v>2696768</v>
      </c>
      <c r="P32" s="66">
        <f t="shared" si="6"/>
        <v>2772734</v>
      </c>
      <c r="Q32" s="66">
        <f t="shared" si="6"/>
        <v>8059911</v>
      </c>
      <c r="R32" s="66">
        <f t="shared" si="6"/>
        <v>2791904</v>
      </c>
      <c r="S32" s="66">
        <f t="shared" si="6"/>
        <v>2797209</v>
      </c>
      <c r="T32" s="66">
        <f t="shared" si="6"/>
        <v>2640743</v>
      </c>
      <c r="U32" s="66">
        <f t="shared" si="6"/>
        <v>8229856</v>
      </c>
      <c r="V32" s="66">
        <f t="shared" si="6"/>
        <v>35441532</v>
      </c>
      <c r="W32" s="66">
        <f t="shared" si="6"/>
        <v>46321127</v>
      </c>
      <c r="X32" s="66">
        <f t="shared" si="6"/>
        <v>-10879595</v>
      </c>
      <c r="Y32" s="103">
        <f>+IF(W32&lt;&gt;0,+(X32/W32)*100,0)</f>
        <v>-23.487327931377834</v>
      </c>
      <c r="Z32" s="119">
        <f>SUM(Z33:Z37)</f>
        <v>46321127</v>
      </c>
    </row>
    <row r="33" spans="1:26" ht="13.5">
      <c r="A33" s="104" t="s">
        <v>78</v>
      </c>
      <c r="B33" s="102"/>
      <c r="C33" s="121">
        <v>20363373</v>
      </c>
      <c r="D33" s="122">
        <v>22117750</v>
      </c>
      <c r="E33" s="26">
        <v>22006750</v>
      </c>
      <c r="F33" s="26">
        <v>1488964</v>
      </c>
      <c r="G33" s="26">
        <v>2108942</v>
      </c>
      <c r="H33" s="26">
        <v>1648488</v>
      </c>
      <c r="I33" s="26">
        <v>5246394</v>
      </c>
      <c r="J33" s="26">
        <v>1768820</v>
      </c>
      <c r="K33" s="26">
        <v>2545532</v>
      </c>
      <c r="L33" s="26">
        <v>1565779</v>
      </c>
      <c r="M33" s="26">
        <v>5880131</v>
      </c>
      <c r="N33" s="26">
        <v>1454068</v>
      </c>
      <c r="O33" s="26">
        <v>1527623</v>
      </c>
      <c r="P33" s="26">
        <v>1570860</v>
      </c>
      <c r="Q33" s="26">
        <v>4552551</v>
      </c>
      <c r="R33" s="26">
        <v>1538647</v>
      </c>
      <c r="S33" s="26">
        <v>1601829</v>
      </c>
      <c r="T33" s="26">
        <v>1570418</v>
      </c>
      <c r="U33" s="26">
        <v>4710894</v>
      </c>
      <c r="V33" s="26">
        <v>20389970</v>
      </c>
      <c r="W33" s="26">
        <v>22006750</v>
      </c>
      <c r="X33" s="26">
        <v>-1616780</v>
      </c>
      <c r="Y33" s="106">
        <v>-7.35</v>
      </c>
      <c r="Z33" s="121">
        <v>22006750</v>
      </c>
    </row>
    <row r="34" spans="1:26" ht="13.5">
      <c r="A34" s="104" t="s">
        <v>79</v>
      </c>
      <c r="B34" s="102"/>
      <c r="C34" s="121">
        <v>1147749</v>
      </c>
      <c r="D34" s="122">
        <v>2468266</v>
      </c>
      <c r="E34" s="26">
        <v>2463267</v>
      </c>
      <c r="F34" s="26">
        <v>97332</v>
      </c>
      <c r="G34" s="26">
        <v>140623</v>
      </c>
      <c r="H34" s="26">
        <v>189761</v>
      </c>
      <c r="I34" s="26">
        <v>427716</v>
      </c>
      <c r="J34" s="26">
        <v>129077</v>
      </c>
      <c r="K34" s="26">
        <v>233333</v>
      </c>
      <c r="L34" s="26">
        <v>134080</v>
      </c>
      <c r="M34" s="26">
        <v>496490</v>
      </c>
      <c r="N34" s="26">
        <v>173193</v>
      </c>
      <c r="O34" s="26">
        <v>203695</v>
      </c>
      <c r="P34" s="26">
        <v>132991</v>
      </c>
      <c r="Q34" s="26">
        <v>509879</v>
      </c>
      <c r="R34" s="26">
        <v>166803</v>
      </c>
      <c r="S34" s="26">
        <v>152315</v>
      </c>
      <c r="T34" s="26">
        <v>112846</v>
      </c>
      <c r="U34" s="26">
        <v>431964</v>
      </c>
      <c r="V34" s="26">
        <v>1866049</v>
      </c>
      <c r="W34" s="26">
        <v>2463267</v>
      </c>
      <c r="X34" s="26">
        <v>-597218</v>
      </c>
      <c r="Y34" s="106">
        <v>-24.24</v>
      </c>
      <c r="Z34" s="121">
        <v>2463267</v>
      </c>
    </row>
    <row r="35" spans="1:26" ht="13.5">
      <c r="A35" s="104" t="s">
        <v>80</v>
      </c>
      <c r="B35" s="102"/>
      <c r="C35" s="121">
        <v>10987948</v>
      </c>
      <c r="D35" s="122">
        <v>12195831</v>
      </c>
      <c r="E35" s="26">
        <v>12145831</v>
      </c>
      <c r="F35" s="26">
        <v>879605</v>
      </c>
      <c r="G35" s="26">
        <v>865191</v>
      </c>
      <c r="H35" s="26">
        <v>832442</v>
      </c>
      <c r="I35" s="26">
        <v>2577238</v>
      </c>
      <c r="J35" s="26">
        <v>842242</v>
      </c>
      <c r="K35" s="26">
        <v>1320791</v>
      </c>
      <c r="L35" s="26">
        <v>957107</v>
      </c>
      <c r="M35" s="26">
        <v>3120140</v>
      </c>
      <c r="N35" s="26">
        <v>832547</v>
      </c>
      <c r="O35" s="26">
        <v>765601</v>
      </c>
      <c r="P35" s="26">
        <v>848932</v>
      </c>
      <c r="Q35" s="26">
        <v>2447080</v>
      </c>
      <c r="R35" s="26">
        <v>801984</v>
      </c>
      <c r="S35" s="26">
        <v>797546</v>
      </c>
      <c r="T35" s="26">
        <v>672038</v>
      </c>
      <c r="U35" s="26">
        <v>2271568</v>
      </c>
      <c r="V35" s="26">
        <v>10416026</v>
      </c>
      <c r="W35" s="26">
        <v>12145831</v>
      </c>
      <c r="X35" s="26">
        <v>-1729805</v>
      </c>
      <c r="Y35" s="106">
        <v>-14.24</v>
      </c>
      <c r="Z35" s="121">
        <v>12145831</v>
      </c>
    </row>
    <row r="36" spans="1:26" ht="13.5">
      <c r="A36" s="104" t="s">
        <v>81</v>
      </c>
      <c r="B36" s="102"/>
      <c r="C36" s="121">
        <v>15318165</v>
      </c>
      <c r="D36" s="122">
        <v>9684279</v>
      </c>
      <c r="E36" s="26">
        <v>9705279</v>
      </c>
      <c r="F36" s="26">
        <v>178693</v>
      </c>
      <c r="G36" s="26">
        <v>263191</v>
      </c>
      <c r="H36" s="26">
        <v>218438</v>
      </c>
      <c r="I36" s="26">
        <v>660322</v>
      </c>
      <c r="J36" s="26">
        <v>276099</v>
      </c>
      <c r="K36" s="26">
        <v>335286</v>
      </c>
      <c r="L36" s="26">
        <v>131949</v>
      </c>
      <c r="M36" s="26">
        <v>743334</v>
      </c>
      <c r="N36" s="26">
        <v>130601</v>
      </c>
      <c r="O36" s="26">
        <v>199849</v>
      </c>
      <c r="P36" s="26">
        <v>219951</v>
      </c>
      <c r="Q36" s="26">
        <v>550401</v>
      </c>
      <c r="R36" s="26">
        <v>284470</v>
      </c>
      <c r="S36" s="26">
        <v>245519</v>
      </c>
      <c r="T36" s="26">
        <v>285441</v>
      </c>
      <c r="U36" s="26">
        <v>815430</v>
      </c>
      <c r="V36" s="26">
        <v>2769487</v>
      </c>
      <c r="W36" s="26">
        <v>9705279</v>
      </c>
      <c r="X36" s="26">
        <v>-6935792</v>
      </c>
      <c r="Y36" s="106">
        <v>-71.46</v>
      </c>
      <c r="Z36" s="121">
        <v>9705279</v>
      </c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17147831</v>
      </c>
      <c r="D38" s="120">
        <f t="shared" si="7"/>
        <v>20121089</v>
      </c>
      <c r="E38" s="66">
        <f t="shared" si="7"/>
        <v>20391741</v>
      </c>
      <c r="F38" s="66">
        <f t="shared" si="7"/>
        <v>2010578</v>
      </c>
      <c r="G38" s="66">
        <f t="shared" si="7"/>
        <v>1353762</v>
      </c>
      <c r="H38" s="66">
        <f t="shared" si="7"/>
        <v>1347399</v>
      </c>
      <c r="I38" s="66">
        <f t="shared" si="7"/>
        <v>4711739</v>
      </c>
      <c r="J38" s="66">
        <f t="shared" si="7"/>
        <v>1281222</v>
      </c>
      <c r="K38" s="66">
        <f t="shared" si="7"/>
        <v>1929856</v>
      </c>
      <c r="L38" s="66">
        <f t="shared" si="7"/>
        <v>1457621</v>
      </c>
      <c r="M38" s="66">
        <f t="shared" si="7"/>
        <v>4668699</v>
      </c>
      <c r="N38" s="66">
        <f t="shared" si="7"/>
        <v>1092956</v>
      </c>
      <c r="O38" s="66">
        <f t="shared" si="7"/>
        <v>1191088</v>
      </c>
      <c r="P38" s="66">
        <f t="shared" si="7"/>
        <v>1198709</v>
      </c>
      <c r="Q38" s="66">
        <f t="shared" si="7"/>
        <v>3482753</v>
      </c>
      <c r="R38" s="66">
        <f t="shared" si="7"/>
        <v>1019651</v>
      </c>
      <c r="S38" s="66">
        <f t="shared" si="7"/>
        <v>1207438</v>
      </c>
      <c r="T38" s="66">
        <f t="shared" si="7"/>
        <v>1418898</v>
      </c>
      <c r="U38" s="66">
        <f t="shared" si="7"/>
        <v>3645987</v>
      </c>
      <c r="V38" s="66">
        <f t="shared" si="7"/>
        <v>16509178</v>
      </c>
      <c r="W38" s="66">
        <f t="shared" si="7"/>
        <v>20391741</v>
      </c>
      <c r="X38" s="66">
        <f t="shared" si="7"/>
        <v>-3882563</v>
      </c>
      <c r="Y38" s="103">
        <f>+IF(W38&lt;&gt;0,+(X38/W38)*100,0)</f>
        <v>-19.039879920012716</v>
      </c>
      <c r="Z38" s="119">
        <f>SUM(Z39:Z41)</f>
        <v>20391741</v>
      </c>
    </row>
    <row r="39" spans="1:26" ht="13.5">
      <c r="A39" s="104" t="s">
        <v>84</v>
      </c>
      <c r="B39" s="102"/>
      <c r="C39" s="121">
        <v>3373621</v>
      </c>
      <c r="D39" s="122">
        <v>4639815</v>
      </c>
      <c r="E39" s="26">
        <v>4858815</v>
      </c>
      <c r="F39" s="26">
        <v>315787</v>
      </c>
      <c r="G39" s="26">
        <v>300805</v>
      </c>
      <c r="H39" s="26">
        <v>298706</v>
      </c>
      <c r="I39" s="26">
        <v>915298</v>
      </c>
      <c r="J39" s="26">
        <v>297167</v>
      </c>
      <c r="K39" s="26">
        <v>530901</v>
      </c>
      <c r="L39" s="26">
        <v>421471</v>
      </c>
      <c r="M39" s="26">
        <v>1249539</v>
      </c>
      <c r="N39" s="26">
        <v>303605</v>
      </c>
      <c r="O39" s="26">
        <v>353717</v>
      </c>
      <c r="P39" s="26">
        <v>336278</v>
      </c>
      <c r="Q39" s="26">
        <v>993600</v>
      </c>
      <c r="R39" s="26">
        <v>306260</v>
      </c>
      <c r="S39" s="26">
        <v>299824</v>
      </c>
      <c r="T39" s="26">
        <v>487323</v>
      </c>
      <c r="U39" s="26">
        <v>1093407</v>
      </c>
      <c r="V39" s="26">
        <v>4251844</v>
      </c>
      <c r="W39" s="26">
        <v>4858815</v>
      </c>
      <c r="X39" s="26">
        <v>-606971</v>
      </c>
      <c r="Y39" s="106">
        <v>-12.49</v>
      </c>
      <c r="Z39" s="121">
        <v>4858815</v>
      </c>
    </row>
    <row r="40" spans="1:26" ht="13.5">
      <c r="A40" s="104" t="s">
        <v>85</v>
      </c>
      <c r="B40" s="102"/>
      <c r="C40" s="121">
        <v>13774210</v>
      </c>
      <c r="D40" s="122">
        <v>15481274</v>
      </c>
      <c r="E40" s="26">
        <v>15532926</v>
      </c>
      <c r="F40" s="26">
        <v>1694791</v>
      </c>
      <c r="G40" s="26">
        <v>1052957</v>
      </c>
      <c r="H40" s="26">
        <v>1048693</v>
      </c>
      <c r="I40" s="26">
        <v>3796441</v>
      </c>
      <c r="J40" s="26">
        <v>984055</v>
      </c>
      <c r="K40" s="26">
        <v>1398955</v>
      </c>
      <c r="L40" s="26">
        <v>1036150</v>
      </c>
      <c r="M40" s="26">
        <v>3419160</v>
      </c>
      <c r="N40" s="26">
        <v>789351</v>
      </c>
      <c r="O40" s="26">
        <v>837371</v>
      </c>
      <c r="P40" s="26">
        <v>862431</v>
      </c>
      <c r="Q40" s="26">
        <v>2489153</v>
      </c>
      <c r="R40" s="26">
        <v>713391</v>
      </c>
      <c r="S40" s="26">
        <v>907614</v>
      </c>
      <c r="T40" s="26">
        <v>931575</v>
      </c>
      <c r="U40" s="26">
        <v>2552580</v>
      </c>
      <c r="V40" s="26">
        <v>12257334</v>
      </c>
      <c r="W40" s="26">
        <v>15532926</v>
      </c>
      <c r="X40" s="26">
        <v>-3275592</v>
      </c>
      <c r="Y40" s="106">
        <v>-21.09</v>
      </c>
      <c r="Z40" s="121">
        <v>15532926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164808026</v>
      </c>
      <c r="D42" s="120">
        <f t="shared" si="8"/>
        <v>198877967</v>
      </c>
      <c r="E42" s="66">
        <f t="shared" si="8"/>
        <v>211700315</v>
      </c>
      <c r="F42" s="66">
        <f t="shared" si="8"/>
        <v>17036556</v>
      </c>
      <c r="G42" s="66">
        <f t="shared" si="8"/>
        <v>18602847</v>
      </c>
      <c r="H42" s="66">
        <f t="shared" si="8"/>
        <v>14916576</v>
      </c>
      <c r="I42" s="66">
        <f t="shared" si="8"/>
        <v>50555979</v>
      </c>
      <c r="J42" s="66">
        <f t="shared" si="8"/>
        <v>12853409</v>
      </c>
      <c r="K42" s="66">
        <f t="shared" si="8"/>
        <v>15178000</v>
      </c>
      <c r="L42" s="66">
        <f t="shared" si="8"/>
        <v>15648396</v>
      </c>
      <c r="M42" s="66">
        <f t="shared" si="8"/>
        <v>43679805</v>
      </c>
      <c r="N42" s="66">
        <f t="shared" si="8"/>
        <v>15721632</v>
      </c>
      <c r="O42" s="66">
        <f t="shared" si="8"/>
        <v>15602165</v>
      </c>
      <c r="P42" s="66">
        <f t="shared" si="8"/>
        <v>17618422</v>
      </c>
      <c r="Q42" s="66">
        <f t="shared" si="8"/>
        <v>48942219</v>
      </c>
      <c r="R42" s="66">
        <f t="shared" si="8"/>
        <v>12965580</v>
      </c>
      <c r="S42" s="66">
        <f t="shared" si="8"/>
        <v>12333491</v>
      </c>
      <c r="T42" s="66">
        <f t="shared" si="8"/>
        <v>18659926</v>
      </c>
      <c r="U42" s="66">
        <f t="shared" si="8"/>
        <v>43958997</v>
      </c>
      <c r="V42" s="66">
        <f t="shared" si="8"/>
        <v>187137000</v>
      </c>
      <c r="W42" s="66">
        <f t="shared" si="8"/>
        <v>211700315</v>
      </c>
      <c r="X42" s="66">
        <f t="shared" si="8"/>
        <v>-24563315</v>
      </c>
      <c r="Y42" s="103">
        <f>+IF(W42&lt;&gt;0,+(X42/W42)*100,0)</f>
        <v>-11.602871256946406</v>
      </c>
      <c r="Z42" s="119">
        <f>SUM(Z43:Z46)</f>
        <v>211700315</v>
      </c>
    </row>
    <row r="43" spans="1:26" ht="13.5">
      <c r="A43" s="104" t="s">
        <v>88</v>
      </c>
      <c r="B43" s="102"/>
      <c r="C43" s="121">
        <v>118221312</v>
      </c>
      <c r="D43" s="122">
        <v>148410141</v>
      </c>
      <c r="E43" s="26">
        <v>161190141</v>
      </c>
      <c r="F43" s="26">
        <v>14595197</v>
      </c>
      <c r="G43" s="26">
        <v>15058105</v>
      </c>
      <c r="H43" s="26">
        <v>9743053</v>
      </c>
      <c r="I43" s="26">
        <v>39396355</v>
      </c>
      <c r="J43" s="26">
        <v>9864370</v>
      </c>
      <c r="K43" s="26">
        <v>11505715</v>
      </c>
      <c r="L43" s="26">
        <v>12170765</v>
      </c>
      <c r="M43" s="26">
        <v>33540850</v>
      </c>
      <c r="N43" s="26">
        <v>12581845</v>
      </c>
      <c r="O43" s="26">
        <v>12084153</v>
      </c>
      <c r="P43" s="26">
        <v>13304880</v>
      </c>
      <c r="Q43" s="26">
        <v>37970878</v>
      </c>
      <c r="R43" s="26">
        <v>10172038</v>
      </c>
      <c r="S43" s="26">
        <v>9665150</v>
      </c>
      <c r="T43" s="26">
        <v>14649139</v>
      </c>
      <c r="U43" s="26">
        <v>34486327</v>
      </c>
      <c r="V43" s="26">
        <v>145394410</v>
      </c>
      <c r="W43" s="26">
        <v>161190141</v>
      </c>
      <c r="X43" s="26">
        <v>-15795731</v>
      </c>
      <c r="Y43" s="106">
        <v>-9.8</v>
      </c>
      <c r="Z43" s="121">
        <v>161190141</v>
      </c>
    </row>
    <row r="44" spans="1:26" ht="13.5">
      <c r="A44" s="104" t="s">
        <v>89</v>
      </c>
      <c r="B44" s="102"/>
      <c r="C44" s="121">
        <v>19674786</v>
      </c>
      <c r="D44" s="122">
        <v>22505720</v>
      </c>
      <c r="E44" s="26">
        <v>22501720</v>
      </c>
      <c r="F44" s="26">
        <v>935550</v>
      </c>
      <c r="G44" s="26">
        <v>1590718</v>
      </c>
      <c r="H44" s="26">
        <v>2335857</v>
      </c>
      <c r="I44" s="26">
        <v>4862125</v>
      </c>
      <c r="J44" s="26">
        <v>1272426</v>
      </c>
      <c r="K44" s="26">
        <v>1457157</v>
      </c>
      <c r="L44" s="26">
        <v>1536607</v>
      </c>
      <c r="M44" s="26">
        <v>4266190</v>
      </c>
      <c r="N44" s="26">
        <v>1451257</v>
      </c>
      <c r="O44" s="26">
        <v>1653014</v>
      </c>
      <c r="P44" s="26">
        <v>1869809</v>
      </c>
      <c r="Q44" s="26">
        <v>4974080</v>
      </c>
      <c r="R44" s="26">
        <v>1201858</v>
      </c>
      <c r="S44" s="26">
        <v>1045787</v>
      </c>
      <c r="T44" s="26">
        <v>2167350</v>
      </c>
      <c r="U44" s="26">
        <v>4414995</v>
      </c>
      <c r="V44" s="26">
        <v>18517390</v>
      </c>
      <c r="W44" s="26">
        <v>22501720</v>
      </c>
      <c r="X44" s="26">
        <v>-3984330</v>
      </c>
      <c r="Y44" s="106">
        <v>-17.71</v>
      </c>
      <c r="Z44" s="121">
        <v>22501720</v>
      </c>
    </row>
    <row r="45" spans="1:26" ht="13.5">
      <c r="A45" s="104" t="s">
        <v>90</v>
      </c>
      <c r="B45" s="102"/>
      <c r="C45" s="123">
        <v>13851649</v>
      </c>
      <c r="D45" s="124">
        <v>13953339</v>
      </c>
      <c r="E45" s="125">
        <v>13913687</v>
      </c>
      <c r="F45" s="125">
        <v>661791</v>
      </c>
      <c r="G45" s="125">
        <v>793165</v>
      </c>
      <c r="H45" s="125">
        <v>1578592</v>
      </c>
      <c r="I45" s="125">
        <v>3033548</v>
      </c>
      <c r="J45" s="125">
        <v>729756</v>
      </c>
      <c r="K45" s="125">
        <v>956953</v>
      </c>
      <c r="L45" s="125">
        <v>1078624</v>
      </c>
      <c r="M45" s="125">
        <v>2765333</v>
      </c>
      <c r="N45" s="125">
        <v>736399</v>
      </c>
      <c r="O45" s="125">
        <v>680601</v>
      </c>
      <c r="P45" s="125">
        <v>1452120</v>
      </c>
      <c r="Q45" s="125">
        <v>2869120</v>
      </c>
      <c r="R45" s="125">
        <v>667571</v>
      </c>
      <c r="S45" s="125">
        <v>704348</v>
      </c>
      <c r="T45" s="125">
        <v>897118</v>
      </c>
      <c r="U45" s="125">
        <v>2269037</v>
      </c>
      <c r="V45" s="125">
        <v>10937038</v>
      </c>
      <c r="W45" s="125">
        <v>13913687</v>
      </c>
      <c r="X45" s="125">
        <v>-2976649</v>
      </c>
      <c r="Y45" s="107">
        <v>-21.39</v>
      </c>
      <c r="Z45" s="123">
        <v>13913687</v>
      </c>
    </row>
    <row r="46" spans="1:26" ht="13.5">
      <c r="A46" s="104" t="s">
        <v>91</v>
      </c>
      <c r="B46" s="102"/>
      <c r="C46" s="121">
        <v>13060279</v>
      </c>
      <c r="D46" s="122">
        <v>14008767</v>
      </c>
      <c r="E46" s="26">
        <v>14094767</v>
      </c>
      <c r="F46" s="26">
        <v>844018</v>
      </c>
      <c r="G46" s="26">
        <v>1160859</v>
      </c>
      <c r="H46" s="26">
        <v>1259074</v>
      </c>
      <c r="I46" s="26">
        <v>3263951</v>
      </c>
      <c r="J46" s="26">
        <v>986857</v>
      </c>
      <c r="K46" s="26">
        <v>1258175</v>
      </c>
      <c r="L46" s="26">
        <v>862400</v>
      </c>
      <c r="M46" s="26">
        <v>3107432</v>
      </c>
      <c r="N46" s="26">
        <v>952131</v>
      </c>
      <c r="O46" s="26">
        <v>1184397</v>
      </c>
      <c r="P46" s="26">
        <v>991613</v>
      </c>
      <c r="Q46" s="26">
        <v>3128141</v>
      </c>
      <c r="R46" s="26">
        <v>924113</v>
      </c>
      <c r="S46" s="26">
        <v>918206</v>
      </c>
      <c r="T46" s="26">
        <v>946319</v>
      </c>
      <c r="U46" s="26">
        <v>2788638</v>
      </c>
      <c r="V46" s="26">
        <v>12288162</v>
      </c>
      <c r="W46" s="26">
        <v>14094767</v>
      </c>
      <c r="X46" s="26">
        <v>-1806605</v>
      </c>
      <c r="Y46" s="106">
        <v>-12.82</v>
      </c>
      <c r="Z46" s="121">
        <v>14094767</v>
      </c>
    </row>
    <row r="47" spans="1:26" ht="13.5">
      <c r="A47" s="101" t="s">
        <v>92</v>
      </c>
      <c r="B47" s="108" t="s">
        <v>93</v>
      </c>
      <c r="C47" s="119">
        <v>2628015</v>
      </c>
      <c r="D47" s="120">
        <v>3192532</v>
      </c>
      <c r="E47" s="66">
        <v>2814534</v>
      </c>
      <c r="F47" s="66">
        <v>398858</v>
      </c>
      <c r="G47" s="66">
        <v>128718</v>
      </c>
      <c r="H47" s="66">
        <v>110232</v>
      </c>
      <c r="I47" s="66">
        <v>637808</v>
      </c>
      <c r="J47" s="66">
        <v>113935</v>
      </c>
      <c r="K47" s="66">
        <v>173246</v>
      </c>
      <c r="L47" s="66">
        <v>180568</v>
      </c>
      <c r="M47" s="66">
        <v>467749</v>
      </c>
      <c r="N47" s="66">
        <v>81163</v>
      </c>
      <c r="O47" s="66">
        <v>140328</v>
      </c>
      <c r="P47" s="66">
        <v>195709</v>
      </c>
      <c r="Q47" s="66">
        <v>417200</v>
      </c>
      <c r="R47" s="66">
        <v>164450</v>
      </c>
      <c r="S47" s="66">
        <v>190282</v>
      </c>
      <c r="T47" s="66">
        <v>186107</v>
      </c>
      <c r="U47" s="66">
        <v>540839</v>
      </c>
      <c r="V47" s="66">
        <v>2063596</v>
      </c>
      <c r="W47" s="66">
        <v>2814534</v>
      </c>
      <c r="X47" s="66">
        <v>-750938</v>
      </c>
      <c r="Y47" s="103">
        <v>-26.68</v>
      </c>
      <c r="Z47" s="119">
        <v>2814534</v>
      </c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306628582</v>
      </c>
      <c r="D48" s="139">
        <f t="shared" si="9"/>
        <v>354079545</v>
      </c>
      <c r="E48" s="39">
        <f t="shared" si="9"/>
        <v>367254997</v>
      </c>
      <c r="F48" s="39">
        <f t="shared" si="9"/>
        <v>27653101</v>
      </c>
      <c r="G48" s="39">
        <f t="shared" si="9"/>
        <v>30078360</v>
      </c>
      <c r="H48" s="39">
        <f t="shared" si="9"/>
        <v>25153831</v>
      </c>
      <c r="I48" s="39">
        <f t="shared" si="9"/>
        <v>82885292</v>
      </c>
      <c r="J48" s="39">
        <f t="shared" si="9"/>
        <v>24745685</v>
      </c>
      <c r="K48" s="39">
        <f t="shared" si="9"/>
        <v>29860907</v>
      </c>
      <c r="L48" s="39">
        <f t="shared" si="9"/>
        <v>26551532</v>
      </c>
      <c r="M48" s="39">
        <f t="shared" si="9"/>
        <v>81158124</v>
      </c>
      <c r="N48" s="39">
        <f t="shared" si="9"/>
        <v>24429936</v>
      </c>
      <c r="O48" s="39">
        <f t="shared" si="9"/>
        <v>25343948</v>
      </c>
      <c r="P48" s="39">
        <f t="shared" si="9"/>
        <v>28085431</v>
      </c>
      <c r="Q48" s="39">
        <f t="shared" si="9"/>
        <v>77859315</v>
      </c>
      <c r="R48" s="39">
        <f t="shared" si="9"/>
        <v>22551560</v>
      </c>
      <c r="S48" s="39">
        <f t="shared" si="9"/>
        <v>22595162</v>
      </c>
      <c r="T48" s="39">
        <f t="shared" si="9"/>
        <v>28785440</v>
      </c>
      <c r="U48" s="39">
        <f t="shared" si="9"/>
        <v>73932162</v>
      </c>
      <c r="V48" s="39">
        <f t="shared" si="9"/>
        <v>315834893</v>
      </c>
      <c r="W48" s="39">
        <f t="shared" si="9"/>
        <v>367254997</v>
      </c>
      <c r="X48" s="39">
        <f t="shared" si="9"/>
        <v>-51420104</v>
      </c>
      <c r="Y48" s="140">
        <f>+IF(W48&lt;&gt;0,+(X48/W48)*100,0)</f>
        <v>-14.001199281163219</v>
      </c>
      <c r="Z48" s="138">
        <f>+Z28+Z32+Z38+Z42+Z47</f>
        <v>367254997</v>
      </c>
    </row>
    <row r="49" spans="1:26" ht="13.5">
      <c r="A49" s="114" t="s">
        <v>48</v>
      </c>
      <c r="B49" s="115"/>
      <c r="C49" s="141">
        <f aca="true" t="shared" si="10" ref="C49:X49">+C25-C48</f>
        <v>25896057</v>
      </c>
      <c r="D49" s="142">
        <f t="shared" si="10"/>
        <v>15367893</v>
      </c>
      <c r="E49" s="143">
        <f t="shared" si="10"/>
        <v>30231702</v>
      </c>
      <c r="F49" s="143">
        <f t="shared" si="10"/>
        <v>36354314</v>
      </c>
      <c r="G49" s="143">
        <f t="shared" si="10"/>
        <v>-9385965</v>
      </c>
      <c r="H49" s="143">
        <f t="shared" si="10"/>
        <v>-4543219</v>
      </c>
      <c r="I49" s="143">
        <f t="shared" si="10"/>
        <v>22425130</v>
      </c>
      <c r="J49" s="143">
        <f t="shared" si="10"/>
        <v>-5095631</v>
      </c>
      <c r="K49" s="143">
        <f t="shared" si="10"/>
        <v>5424654</v>
      </c>
      <c r="L49" s="143">
        <f t="shared" si="10"/>
        <v>-4982717</v>
      </c>
      <c r="M49" s="143">
        <f t="shared" si="10"/>
        <v>-4653694</v>
      </c>
      <c r="N49" s="143">
        <f t="shared" si="10"/>
        <v>810312</v>
      </c>
      <c r="O49" s="143">
        <f t="shared" si="10"/>
        <v>-752682</v>
      </c>
      <c r="P49" s="143">
        <f t="shared" si="10"/>
        <v>9124947</v>
      </c>
      <c r="Q49" s="143">
        <f t="shared" si="10"/>
        <v>9182577</v>
      </c>
      <c r="R49" s="143">
        <f t="shared" si="10"/>
        <v>2955871</v>
      </c>
      <c r="S49" s="143">
        <f t="shared" si="10"/>
        <v>27887</v>
      </c>
      <c r="T49" s="143">
        <f t="shared" si="10"/>
        <v>-7514402</v>
      </c>
      <c r="U49" s="143">
        <f t="shared" si="10"/>
        <v>-4530644</v>
      </c>
      <c r="V49" s="143">
        <f t="shared" si="10"/>
        <v>22423369</v>
      </c>
      <c r="W49" s="143">
        <f>IF(E25=E48,0,W25-W48)</f>
        <v>30231702</v>
      </c>
      <c r="X49" s="143">
        <f t="shared" si="10"/>
        <v>-7808333</v>
      </c>
      <c r="Y49" s="144">
        <f>+IF(W49&lt;&gt;0,+(X49/W49)*100,0)</f>
        <v>-25.82829441756207</v>
      </c>
      <c r="Z49" s="141">
        <f>+Z25-Z48</f>
        <v>30231702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29309675</v>
      </c>
      <c r="D5" s="122">
        <v>32131210</v>
      </c>
      <c r="E5" s="26">
        <v>32131210</v>
      </c>
      <c r="F5" s="26">
        <v>31553028</v>
      </c>
      <c r="G5" s="26">
        <v>5382</v>
      </c>
      <c r="H5" s="26">
        <v>-13107</v>
      </c>
      <c r="I5" s="26">
        <v>31545303</v>
      </c>
      <c r="J5" s="26">
        <v>-15431</v>
      </c>
      <c r="K5" s="26">
        <v>-26568</v>
      </c>
      <c r="L5" s="26">
        <v>0</v>
      </c>
      <c r="M5" s="26">
        <v>-41999</v>
      </c>
      <c r="N5" s="26">
        <v>259306</v>
      </c>
      <c r="O5" s="26">
        <v>-584546</v>
      </c>
      <c r="P5" s="26">
        <v>0</v>
      </c>
      <c r="Q5" s="26">
        <v>-325240</v>
      </c>
      <c r="R5" s="26">
        <v>0</v>
      </c>
      <c r="S5" s="26">
        <v>0</v>
      </c>
      <c r="T5" s="26">
        <v>0</v>
      </c>
      <c r="U5" s="26">
        <v>0</v>
      </c>
      <c r="V5" s="26">
        <v>31178064</v>
      </c>
      <c r="W5" s="26">
        <v>32131210</v>
      </c>
      <c r="X5" s="26">
        <v>-953146</v>
      </c>
      <c r="Y5" s="106">
        <v>-2.97</v>
      </c>
      <c r="Z5" s="121">
        <v>32131210</v>
      </c>
    </row>
    <row r="6" spans="1:26" ht="13.5">
      <c r="A6" s="157" t="s">
        <v>101</v>
      </c>
      <c r="B6" s="158"/>
      <c r="C6" s="121">
        <v>217756</v>
      </c>
      <c r="D6" s="122">
        <v>200000</v>
      </c>
      <c r="E6" s="26">
        <v>200000</v>
      </c>
      <c r="F6" s="26">
        <v>20395</v>
      </c>
      <c r="G6" s="26">
        <v>18379</v>
      </c>
      <c r="H6" s="26">
        <v>22192</v>
      </c>
      <c r="I6" s="26">
        <v>60966</v>
      </c>
      <c r="J6" s="26">
        <v>17108</v>
      </c>
      <c r="K6" s="26">
        <v>24934</v>
      </c>
      <c r="L6" s="26">
        <v>24176</v>
      </c>
      <c r="M6" s="26">
        <v>66218</v>
      </c>
      <c r="N6" s="26">
        <v>23353</v>
      </c>
      <c r="O6" s="26">
        <v>24166</v>
      </c>
      <c r="P6" s="26">
        <v>20224</v>
      </c>
      <c r="Q6" s="26">
        <v>67743</v>
      </c>
      <c r="R6" s="26">
        <v>19418</v>
      </c>
      <c r="S6" s="26">
        <v>18204</v>
      </c>
      <c r="T6" s="26">
        <v>19762</v>
      </c>
      <c r="U6" s="26">
        <v>57384</v>
      </c>
      <c r="V6" s="26">
        <v>252311</v>
      </c>
      <c r="W6" s="26">
        <v>200000</v>
      </c>
      <c r="X6" s="26">
        <v>52311</v>
      </c>
      <c r="Y6" s="106">
        <v>26.16</v>
      </c>
      <c r="Z6" s="121">
        <v>200000</v>
      </c>
    </row>
    <row r="7" spans="1:26" ht="13.5">
      <c r="A7" s="159" t="s">
        <v>102</v>
      </c>
      <c r="B7" s="158" t="s">
        <v>95</v>
      </c>
      <c r="C7" s="121">
        <v>152700721</v>
      </c>
      <c r="D7" s="122">
        <v>178669561</v>
      </c>
      <c r="E7" s="26">
        <v>193669561</v>
      </c>
      <c r="F7" s="26">
        <v>13289848</v>
      </c>
      <c r="G7" s="26">
        <v>14123524</v>
      </c>
      <c r="H7" s="26">
        <v>14370558</v>
      </c>
      <c r="I7" s="26">
        <v>41783930</v>
      </c>
      <c r="J7" s="26">
        <v>13701818</v>
      </c>
      <c r="K7" s="26">
        <v>13891985</v>
      </c>
      <c r="L7" s="26">
        <v>15411367</v>
      </c>
      <c r="M7" s="26">
        <v>43005170</v>
      </c>
      <c r="N7" s="26">
        <v>17920447</v>
      </c>
      <c r="O7" s="26">
        <v>17607560</v>
      </c>
      <c r="P7" s="26">
        <v>18960614</v>
      </c>
      <c r="Q7" s="26">
        <v>54488621</v>
      </c>
      <c r="R7" s="26">
        <v>18861906</v>
      </c>
      <c r="S7" s="26">
        <v>15544130</v>
      </c>
      <c r="T7" s="26">
        <v>14171695</v>
      </c>
      <c r="U7" s="26">
        <v>48577731</v>
      </c>
      <c r="V7" s="26">
        <v>187855452</v>
      </c>
      <c r="W7" s="26">
        <v>193669561</v>
      </c>
      <c r="X7" s="26">
        <v>-5814109</v>
      </c>
      <c r="Y7" s="106">
        <v>-3</v>
      </c>
      <c r="Z7" s="121">
        <v>193669561</v>
      </c>
    </row>
    <row r="8" spans="1:26" ht="13.5">
      <c r="A8" s="159" t="s">
        <v>103</v>
      </c>
      <c r="B8" s="158" t="s">
        <v>95</v>
      </c>
      <c r="C8" s="121">
        <v>27184085</v>
      </c>
      <c r="D8" s="122">
        <v>24724473</v>
      </c>
      <c r="E8" s="26">
        <v>24724473</v>
      </c>
      <c r="F8" s="26">
        <v>2869257</v>
      </c>
      <c r="G8" s="26">
        <v>2642703</v>
      </c>
      <c r="H8" s="26">
        <v>1554223</v>
      </c>
      <c r="I8" s="26">
        <v>7066183</v>
      </c>
      <c r="J8" s="26">
        <v>1971774</v>
      </c>
      <c r="K8" s="26">
        <v>1893348</v>
      </c>
      <c r="L8" s="26">
        <v>2108162</v>
      </c>
      <c r="M8" s="26">
        <v>5973284</v>
      </c>
      <c r="N8" s="26">
        <v>2568450</v>
      </c>
      <c r="O8" s="26">
        <v>2781080</v>
      </c>
      <c r="P8" s="26">
        <v>3011178</v>
      </c>
      <c r="Q8" s="26">
        <v>8360708</v>
      </c>
      <c r="R8" s="26">
        <v>2979983</v>
      </c>
      <c r="S8" s="26">
        <v>2659108</v>
      </c>
      <c r="T8" s="26">
        <v>2491825</v>
      </c>
      <c r="U8" s="26">
        <v>8130916</v>
      </c>
      <c r="V8" s="26">
        <v>29531091</v>
      </c>
      <c r="W8" s="26">
        <v>24724473</v>
      </c>
      <c r="X8" s="26">
        <v>4806618</v>
      </c>
      <c r="Y8" s="106">
        <v>19.44</v>
      </c>
      <c r="Z8" s="121">
        <v>24724473</v>
      </c>
    </row>
    <row r="9" spans="1:26" ht="13.5">
      <c r="A9" s="159" t="s">
        <v>104</v>
      </c>
      <c r="B9" s="158" t="s">
        <v>95</v>
      </c>
      <c r="C9" s="121">
        <v>16833862</v>
      </c>
      <c r="D9" s="122">
        <v>17750439</v>
      </c>
      <c r="E9" s="26">
        <v>17750439</v>
      </c>
      <c r="F9" s="26">
        <v>1442671</v>
      </c>
      <c r="G9" s="26">
        <v>1481940</v>
      </c>
      <c r="H9" s="26">
        <v>1520343</v>
      </c>
      <c r="I9" s="26">
        <v>4444954</v>
      </c>
      <c r="J9" s="26">
        <v>1520989</v>
      </c>
      <c r="K9" s="26">
        <v>1605004</v>
      </c>
      <c r="L9" s="26">
        <v>1451728</v>
      </c>
      <c r="M9" s="26">
        <v>4577721</v>
      </c>
      <c r="N9" s="26">
        <v>1508779</v>
      </c>
      <c r="O9" s="26">
        <v>1485327</v>
      </c>
      <c r="P9" s="26">
        <v>1482472</v>
      </c>
      <c r="Q9" s="26">
        <v>4476578</v>
      </c>
      <c r="R9" s="26">
        <v>1459054</v>
      </c>
      <c r="S9" s="26">
        <v>1541863</v>
      </c>
      <c r="T9" s="26">
        <v>1551539</v>
      </c>
      <c r="U9" s="26">
        <v>4552456</v>
      </c>
      <c r="V9" s="26">
        <v>18051709</v>
      </c>
      <c r="W9" s="26">
        <v>17750439</v>
      </c>
      <c r="X9" s="26">
        <v>301270</v>
      </c>
      <c r="Y9" s="106">
        <v>1.7</v>
      </c>
      <c r="Z9" s="121">
        <v>17750439</v>
      </c>
    </row>
    <row r="10" spans="1:26" ht="13.5">
      <c r="A10" s="159" t="s">
        <v>105</v>
      </c>
      <c r="B10" s="158" t="s">
        <v>95</v>
      </c>
      <c r="C10" s="121">
        <v>12636538</v>
      </c>
      <c r="D10" s="122">
        <v>13709832</v>
      </c>
      <c r="E10" s="20">
        <v>13709832</v>
      </c>
      <c r="F10" s="20">
        <v>1121630</v>
      </c>
      <c r="G10" s="20">
        <v>1117720</v>
      </c>
      <c r="H10" s="20">
        <v>1107292</v>
      </c>
      <c r="I10" s="20">
        <v>3346642</v>
      </c>
      <c r="J10" s="20">
        <v>1120232</v>
      </c>
      <c r="K10" s="20">
        <v>1124727</v>
      </c>
      <c r="L10" s="20">
        <v>1112249</v>
      </c>
      <c r="M10" s="20">
        <v>3357208</v>
      </c>
      <c r="N10" s="20">
        <v>1113050</v>
      </c>
      <c r="O10" s="20">
        <v>1128613</v>
      </c>
      <c r="P10" s="20">
        <v>1119395</v>
      </c>
      <c r="Q10" s="20">
        <v>3361058</v>
      </c>
      <c r="R10" s="20">
        <v>1116603</v>
      </c>
      <c r="S10" s="20">
        <v>1124042</v>
      </c>
      <c r="T10" s="20">
        <v>1119432</v>
      </c>
      <c r="U10" s="20">
        <v>3360077</v>
      </c>
      <c r="V10" s="20">
        <v>13424985</v>
      </c>
      <c r="W10" s="20">
        <v>13709832</v>
      </c>
      <c r="X10" s="20">
        <v>-284847</v>
      </c>
      <c r="Y10" s="160">
        <v>-2.08</v>
      </c>
      <c r="Z10" s="96">
        <v>13709832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966508</v>
      </c>
      <c r="D12" s="122">
        <v>1029573</v>
      </c>
      <c r="E12" s="26">
        <v>1029573</v>
      </c>
      <c r="F12" s="26">
        <v>113656</v>
      </c>
      <c r="G12" s="26">
        <v>89326</v>
      </c>
      <c r="H12" s="26">
        <v>93312</v>
      </c>
      <c r="I12" s="26">
        <v>296294</v>
      </c>
      <c r="J12" s="26">
        <v>93985</v>
      </c>
      <c r="K12" s="26">
        <v>156174</v>
      </c>
      <c r="L12" s="26">
        <v>78726</v>
      </c>
      <c r="M12" s="26">
        <v>328885</v>
      </c>
      <c r="N12" s="26">
        <v>121754</v>
      </c>
      <c r="O12" s="26">
        <v>96371</v>
      </c>
      <c r="P12" s="26">
        <v>227782</v>
      </c>
      <c r="Q12" s="26">
        <v>445907</v>
      </c>
      <c r="R12" s="26">
        <v>95839</v>
      </c>
      <c r="S12" s="26">
        <v>-84778</v>
      </c>
      <c r="T12" s="26">
        <v>120447</v>
      </c>
      <c r="U12" s="26">
        <v>131508</v>
      </c>
      <c r="V12" s="26">
        <v>1202594</v>
      </c>
      <c r="W12" s="26">
        <v>1029573</v>
      </c>
      <c r="X12" s="26">
        <v>173021</v>
      </c>
      <c r="Y12" s="106">
        <v>16.81</v>
      </c>
      <c r="Z12" s="121">
        <v>1029573</v>
      </c>
    </row>
    <row r="13" spans="1:26" ht="13.5">
      <c r="A13" s="157" t="s">
        <v>108</v>
      </c>
      <c r="B13" s="161"/>
      <c r="C13" s="121">
        <v>7338969</v>
      </c>
      <c r="D13" s="122">
        <v>7970000</v>
      </c>
      <c r="E13" s="26">
        <v>7970000</v>
      </c>
      <c r="F13" s="26">
        <v>994966</v>
      </c>
      <c r="G13" s="26">
        <v>103793</v>
      </c>
      <c r="H13" s="26">
        <v>885642</v>
      </c>
      <c r="I13" s="26">
        <v>1984401</v>
      </c>
      <c r="J13" s="26">
        <v>80745</v>
      </c>
      <c r="K13" s="26">
        <v>938630</v>
      </c>
      <c r="L13" s="26">
        <v>109288</v>
      </c>
      <c r="M13" s="26">
        <v>1128663</v>
      </c>
      <c r="N13" s="26">
        <v>841308</v>
      </c>
      <c r="O13" s="26">
        <v>124718</v>
      </c>
      <c r="P13" s="26">
        <v>422087</v>
      </c>
      <c r="Q13" s="26">
        <v>1388113</v>
      </c>
      <c r="R13" s="26">
        <v>0</v>
      </c>
      <c r="S13" s="26">
        <v>724582</v>
      </c>
      <c r="T13" s="26">
        <v>257112</v>
      </c>
      <c r="U13" s="26">
        <v>981694</v>
      </c>
      <c r="V13" s="26">
        <v>5482871</v>
      </c>
      <c r="W13" s="26">
        <v>7970000</v>
      </c>
      <c r="X13" s="26">
        <v>-2487129</v>
      </c>
      <c r="Y13" s="106">
        <v>-31.21</v>
      </c>
      <c r="Z13" s="121">
        <v>7970000</v>
      </c>
    </row>
    <row r="14" spans="1:26" ht="13.5">
      <c r="A14" s="157" t="s">
        <v>109</v>
      </c>
      <c r="B14" s="161"/>
      <c r="C14" s="121">
        <v>1078880</v>
      </c>
      <c r="D14" s="122">
        <v>1500000</v>
      </c>
      <c r="E14" s="26">
        <v>1500000</v>
      </c>
      <c r="F14" s="26">
        <v>98953</v>
      </c>
      <c r="G14" s="26">
        <v>84986</v>
      </c>
      <c r="H14" s="26">
        <v>86386</v>
      </c>
      <c r="I14" s="26">
        <v>270325</v>
      </c>
      <c r="J14" s="26">
        <v>56887</v>
      </c>
      <c r="K14" s="26">
        <v>85048</v>
      </c>
      <c r="L14" s="26">
        <v>85506</v>
      </c>
      <c r="M14" s="26">
        <v>227441</v>
      </c>
      <c r="N14" s="26">
        <v>94095</v>
      </c>
      <c r="O14" s="26">
        <v>101161</v>
      </c>
      <c r="P14" s="26">
        <v>99062</v>
      </c>
      <c r="Q14" s="26">
        <v>294318</v>
      </c>
      <c r="R14" s="26">
        <v>90809</v>
      </c>
      <c r="S14" s="26">
        <v>97151</v>
      </c>
      <c r="T14" s="26">
        <v>99735</v>
      </c>
      <c r="U14" s="26">
        <v>287695</v>
      </c>
      <c r="V14" s="26">
        <v>1079779</v>
      </c>
      <c r="W14" s="26">
        <v>1500000</v>
      </c>
      <c r="X14" s="26">
        <v>-420221</v>
      </c>
      <c r="Y14" s="106">
        <v>-28.01</v>
      </c>
      <c r="Z14" s="121">
        <v>1500000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1993669</v>
      </c>
      <c r="D16" s="122">
        <v>3039940</v>
      </c>
      <c r="E16" s="26">
        <v>3039940</v>
      </c>
      <c r="F16" s="26">
        <v>169815</v>
      </c>
      <c r="G16" s="26">
        <v>132720</v>
      </c>
      <c r="H16" s="26">
        <v>126058</v>
      </c>
      <c r="I16" s="26">
        <v>428593</v>
      </c>
      <c r="J16" s="26">
        <v>130128</v>
      </c>
      <c r="K16" s="26">
        <v>174877</v>
      </c>
      <c r="L16" s="26">
        <v>237948</v>
      </c>
      <c r="M16" s="26">
        <v>542953</v>
      </c>
      <c r="N16" s="26">
        <v>248271</v>
      </c>
      <c r="O16" s="26">
        <v>220138</v>
      </c>
      <c r="P16" s="26">
        <v>238602</v>
      </c>
      <c r="Q16" s="26">
        <v>707011</v>
      </c>
      <c r="R16" s="26">
        <v>136323</v>
      </c>
      <c r="S16" s="26">
        <v>138906</v>
      </c>
      <c r="T16" s="26">
        <v>241646</v>
      </c>
      <c r="U16" s="26">
        <v>516875</v>
      </c>
      <c r="V16" s="26">
        <v>2195432</v>
      </c>
      <c r="W16" s="26">
        <v>3039940</v>
      </c>
      <c r="X16" s="26">
        <v>-844508</v>
      </c>
      <c r="Y16" s="106">
        <v>-27.78</v>
      </c>
      <c r="Z16" s="121">
        <v>3039940</v>
      </c>
    </row>
    <row r="17" spans="1:26" ht="13.5">
      <c r="A17" s="157" t="s">
        <v>112</v>
      </c>
      <c r="B17" s="161"/>
      <c r="C17" s="121">
        <v>129127</v>
      </c>
      <c r="D17" s="122">
        <v>495681</v>
      </c>
      <c r="E17" s="26">
        <v>495681</v>
      </c>
      <c r="F17" s="26">
        <v>36553</v>
      </c>
      <c r="G17" s="26">
        <v>18182</v>
      </c>
      <c r="H17" s="26">
        <v>17278</v>
      </c>
      <c r="I17" s="26">
        <v>72013</v>
      </c>
      <c r="J17" s="26">
        <v>62525</v>
      </c>
      <c r="K17" s="26">
        <v>20426</v>
      </c>
      <c r="L17" s="26">
        <v>64653</v>
      </c>
      <c r="M17" s="26">
        <v>147604</v>
      </c>
      <c r="N17" s="26">
        <v>55064</v>
      </c>
      <c r="O17" s="26">
        <v>26132</v>
      </c>
      <c r="P17" s="26">
        <v>44517</v>
      </c>
      <c r="Q17" s="26">
        <v>125713</v>
      </c>
      <c r="R17" s="26">
        <v>26649</v>
      </c>
      <c r="S17" s="26">
        <v>26283</v>
      </c>
      <c r="T17" s="26">
        <v>17050</v>
      </c>
      <c r="U17" s="26">
        <v>69982</v>
      </c>
      <c r="V17" s="26">
        <v>415312</v>
      </c>
      <c r="W17" s="26">
        <v>495681</v>
      </c>
      <c r="X17" s="26">
        <v>-80369</v>
      </c>
      <c r="Y17" s="106">
        <v>-16.21</v>
      </c>
      <c r="Z17" s="121">
        <v>495681</v>
      </c>
    </row>
    <row r="18" spans="1:26" ht="13.5">
      <c r="A18" s="159" t="s">
        <v>113</v>
      </c>
      <c r="B18" s="158"/>
      <c r="C18" s="121">
        <v>1388136</v>
      </c>
      <c r="D18" s="122">
        <v>1100000</v>
      </c>
      <c r="E18" s="26">
        <v>1100000</v>
      </c>
      <c r="F18" s="26">
        <v>396452</v>
      </c>
      <c r="G18" s="26">
        <v>45076</v>
      </c>
      <c r="H18" s="26">
        <v>200830</v>
      </c>
      <c r="I18" s="26">
        <v>642358</v>
      </c>
      <c r="J18" s="26">
        <v>-22944</v>
      </c>
      <c r="K18" s="26">
        <v>325528</v>
      </c>
      <c r="L18" s="26">
        <v>321761</v>
      </c>
      <c r="M18" s="26">
        <v>624345</v>
      </c>
      <c r="N18" s="26">
        <v>-167701</v>
      </c>
      <c r="O18" s="26">
        <v>73239</v>
      </c>
      <c r="P18" s="26">
        <v>184414</v>
      </c>
      <c r="Q18" s="26">
        <v>89952</v>
      </c>
      <c r="R18" s="26">
        <v>23790</v>
      </c>
      <c r="S18" s="26">
        <v>117671</v>
      </c>
      <c r="T18" s="26">
        <v>153976</v>
      </c>
      <c r="U18" s="26">
        <v>295437</v>
      </c>
      <c r="V18" s="26">
        <v>1652092</v>
      </c>
      <c r="W18" s="26">
        <v>1100000</v>
      </c>
      <c r="X18" s="26">
        <v>552092</v>
      </c>
      <c r="Y18" s="106">
        <v>50.19</v>
      </c>
      <c r="Z18" s="121">
        <v>1100000</v>
      </c>
    </row>
    <row r="19" spans="1:26" ht="13.5">
      <c r="A19" s="157" t="s">
        <v>33</v>
      </c>
      <c r="B19" s="161"/>
      <c r="C19" s="121">
        <v>36089912</v>
      </c>
      <c r="D19" s="122">
        <v>44379347</v>
      </c>
      <c r="E19" s="26">
        <v>44881798</v>
      </c>
      <c r="F19" s="26">
        <v>17662010</v>
      </c>
      <c r="G19" s="26">
        <v>0</v>
      </c>
      <c r="H19" s="26">
        <v>0</v>
      </c>
      <c r="I19" s="26">
        <v>17662010</v>
      </c>
      <c r="J19" s="26">
        <v>258300</v>
      </c>
      <c r="K19" s="26">
        <v>14087886</v>
      </c>
      <c r="L19" s="26">
        <v>0</v>
      </c>
      <c r="M19" s="26">
        <v>14346186</v>
      </c>
      <c r="N19" s="26">
        <v>0</v>
      </c>
      <c r="O19" s="26">
        <v>259211</v>
      </c>
      <c r="P19" s="26">
        <v>10530676</v>
      </c>
      <c r="Q19" s="26">
        <v>10789887</v>
      </c>
      <c r="R19" s="26">
        <v>0</v>
      </c>
      <c r="S19" s="26">
        <v>0</v>
      </c>
      <c r="T19" s="26">
        <v>0</v>
      </c>
      <c r="U19" s="26">
        <v>0</v>
      </c>
      <c r="V19" s="26">
        <v>42798083</v>
      </c>
      <c r="W19" s="26">
        <v>44881798</v>
      </c>
      <c r="X19" s="26">
        <v>-2083715</v>
      </c>
      <c r="Y19" s="106">
        <v>-4.64</v>
      </c>
      <c r="Z19" s="121">
        <v>44881798</v>
      </c>
    </row>
    <row r="20" spans="1:26" ht="13.5">
      <c r="A20" s="157" t="s">
        <v>34</v>
      </c>
      <c r="B20" s="161" t="s">
        <v>95</v>
      </c>
      <c r="C20" s="121">
        <v>1554857</v>
      </c>
      <c r="D20" s="122">
        <v>5986856</v>
      </c>
      <c r="E20" s="20">
        <v>6234856</v>
      </c>
      <c r="F20" s="20">
        <v>-5761819</v>
      </c>
      <c r="G20" s="20">
        <v>851919</v>
      </c>
      <c r="H20" s="20">
        <v>639605</v>
      </c>
      <c r="I20" s="20">
        <v>-4270295</v>
      </c>
      <c r="J20" s="20">
        <v>673938</v>
      </c>
      <c r="K20" s="20">
        <v>960307</v>
      </c>
      <c r="L20" s="20">
        <v>563251</v>
      </c>
      <c r="M20" s="20">
        <v>2197496</v>
      </c>
      <c r="N20" s="20">
        <v>654072</v>
      </c>
      <c r="O20" s="20">
        <v>1248096</v>
      </c>
      <c r="P20" s="20">
        <v>869355</v>
      </c>
      <c r="Q20" s="20">
        <v>2771523</v>
      </c>
      <c r="R20" s="20">
        <v>697057</v>
      </c>
      <c r="S20" s="20">
        <v>715887</v>
      </c>
      <c r="T20" s="20">
        <v>868576</v>
      </c>
      <c r="U20" s="20">
        <v>2281520</v>
      </c>
      <c r="V20" s="20">
        <v>2980244</v>
      </c>
      <c r="W20" s="20">
        <v>6234856</v>
      </c>
      <c r="X20" s="20">
        <v>-3254612</v>
      </c>
      <c r="Y20" s="160">
        <v>-52.2</v>
      </c>
      <c r="Z20" s="96">
        <v>6234856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-23255</v>
      </c>
      <c r="H21" s="48">
        <v>0</v>
      </c>
      <c r="I21" s="26">
        <v>-23255</v>
      </c>
      <c r="J21" s="26">
        <v>0</v>
      </c>
      <c r="K21" s="26">
        <v>23255</v>
      </c>
      <c r="L21" s="26">
        <v>0</v>
      </c>
      <c r="M21" s="26">
        <v>23255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158243</v>
      </c>
      <c r="U21" s="26">
        <v>158243</v>
      </c>
      <c r="V21" s="48">
        <v>158243</v>
      </c>
      <c r="W21" s="26">
        <v>0</v>
      </c>
      <c r="X21" s="26">
        <v>158243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289422695</v>
      </c>
      <c r="D22" s="165">
        <f t="shared" si="0"/>
        <v>332686912</v>
      </c>
      <c r="E22" s="166">
        <f t="shared" si="0"/>
        <v>348437363</v>
      </c>
      <c r="F22" s="166">
        <f t="shared" si="0"/>
        <v>64007415</v>
      </c>
      <c r="G22" s="166">
        <f t="shared" si="0"/>
        <v>20692395</v>
      </c>
      <c r="H22" s="166">
        <f t="shared" si="0"/>
        <v>20610612</v>
      </c>
      <c r="I22" s="166">
        <f t="shared" si="0"/>
        <v>105310422</v>
      </c>
      <c r="J22" s="166">
        <f t="shared" si="0"/>
        <v>19650054</v>
      </c>
      <c r="K22" s="166">
        <f t="shared" si="0"/>
        <v>35285561</v>
      </c>
      <c r="L22" s="166">
        <f t="shared" si="0"/>
        <v>21568815</v>
      </c>
      <c r="M22" s="166">
        <f t="shared" si="0"/>
        <v>76504430</v>
      </c>
      <c r="N22" s="166">
        <f t="shared" si="0"/>
        <v>25240248</v>
      </c>
      <c r="O22" s="166">
        <f t="shared" si="0"/>
        <v>24591266</v>
      </c>
      <c r="P22" s="166">
        <f t="shared" si="0"/>
        <v>37210378</v>
      </c>
      <c r="Q22" s="166">
        <f t="shared" si="0"/>
        <v>87041892</v>
      </c>
      <c r="R22" s="166">
        <f t="shared" si="0"/>
        <v>25507431</v>
      </c>
      <c r="S22" s="166">
        <f t="shared" si="0"/>
        <v>22623049</v>
      </c>
      <c r="T22" s="166">
        <f t="shared" si="0"/>
        <v>21271038</v>
      </c>
      <c r="U22" s="166">
        <f t="shared" si="0"/>
        <v>69401518</v>
      </c>
      <c r="V22" s="166">
        <f t="shared" si="0"/>
        <v>338258262</v>
      </c>
      <c r="W22" s="166">
        <f t="shared" si="0"/>
        <v>348437363</v>
      </c>
      <c r="X22" s="166">
        <f t="shared" si="0"/>
        <v>-10179101</v>
      </c>
      <c r="Y22" s="167">
        <f>+IF(W22&lt;&gt;0,+(X22/W22)*100,0)</f>
        <v>-2.921357489437779</v>
      </c>
      <c r="Z22" s="164">
        <f>SUM(Z5:Z21)</f>
        <v>348437363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93598216</v>
      </c>
      <c r="D25" s="122">
        <v>104657709</v>
      </c>
      <c r="E25" s="26">
        <v>104705709</v>
      </c>
      <c r="F25" s="26">
        <v>8430736</v>
      </c>
      <c r="G25" s="26">
        <v>7935423</v>
      </c>
      <c r="H25" s="26">
        <v>7970294</v>
      </c>
      <c r="I25" s="26">
        <v>24336453</v>
      </c>
      <c r="J25" s="26">
        <v>8975529</v>
      </c>
      <c r="K25" s="26">
        <v>13378776</v>
      </c>
      <c r="L25" s="26">
        <v>8290337</v>
      </c>
      <c r="M25" s="26">
        <v>30644642</v>
      </c>
      <c r="N25" s="26">
        <v>7912975</v>
      </c>
      <c r="O25" s="26">
        <v>7979684</v>
      </c>
      <c r="P25" s="26">
        <v>7865303</v>
      </c>
      <c r="Q25" s="26">
        <v>23757962</v>
      </c>
      <c r="R25" s="26">
        <v>7850791</v>
      </c>
      <c r="S25" s="26">
        <v>7872735</v>
      </c>
      <c r="T25" s="26">
        <v>7228280</v>
      </c>
      <c r="U25" s="26">
        <v>22951806</v>
      </c>
      <c r="V25" s="26">
        <v>101690863</v>
      </c>
      <c r="W25" s="26">
        <v>104705709</v>
      </c>
      <c r="X25" s="26">
        <v>-3014846</v>
      </c>
      <c r="Y25" s="106">
        <v>-2.88</v>
      </c>
      <c r="Z25" s="121">
        <v>104705709</v>
      </c>
    </row>
    <row r="26" spans="1:26" ht="13.5">
      <c r="A26" s="159" t="s">
        <v>37</v>
      </c>
      <c r="B26" s="158"/>
      <c r="C26" s="121">
        <v>5002972</v>
      </c>
      <c r="D26" s="122">
        <v>6251535</v>
      </c>
      <c r="E26" s="26">
        <v>6131535</v>
      </c>
      <c r="F26" s="26">
        <v>402464</v>
      </c>
      <c r="G26" s="26">
        <v>422567</v>
      </c>
      <c r="H26" s="26">
        <v>421115</v>
      </c>
      <c r="I26" s="26">
        <v>1246146</v>
      </c>
      <c r="J26" s="26">
        <v>414656</v>
      </c>
      <c r="K26" s="26">
        <v>420666</v>
      </c>
      <c r="L26" s="26">
        <v>561961</v>
      </c>
      <c r="M26" s="26">
        <v>1397283</v>
      </c>
      <c r="N26" s="26">
        <v>457920</v>
      </c>
      <c r="O26" s="26">
        <v>532015</v>
      </c>
      <c r="P26" s="26">
        <v>451962</v>
      </c>
      <c r="Q26" s="26">
        <v>1441897</v>
      </c>
      <c r="R26" s="26">
        <v>464851</v>
      </c>
      <c r="S26" s="26">
        <v>429287</v>
      </c>
      <c r="T26" s="26">
        <v>554996</v>
      </c>
      <c r="U26" s="26">
        <v>1449134</v>
      </c>
      <c r="V26" s="26">
        <v>5534460</v>
      </c>
      <c r="W26" s="26">
        <v>6131535</v>
      </c>
      <c r="X26" s="26">
        <v>-597075</v>
      </c>
      <c r="Y26" s="106">
        <v>-9.74</v>
      </c>
      <c r="Z26" s="121">
        <v>6131535</v>
      </c>
    </row>
    <row r="27" spans="1:26" ht="13.5">
      <c r="A27" s="159" t="s">
        <v>117</v>
      </c>
      <c r="B27" s="158" t="s">
        <v>98</v>
      </c>
      <c r="C27" s="121">
        <v>6711668</v>
      </c>
      <c r="D27" s="122">
        <v>6860567</v>
      </c>
      <c r="E27" s="26">
        <v>6860567</v>
      </c>
      <c r="F27" s="26">
        <v>571714</v>
      </c>
      <c r="G27" s="26">
        <v>571714</v>
      </c>
      <c r="H27" s="26">
        <v>571714</v>
      </c>
      <c r="I27" s="26">
        <v>1715142</v>
      </c>
      <c r="J27" s="26">
        <v>571714</v>
      </c>
      <c r="K27" s="26">
        <v>571714</v>
      </c>
      <c r="L27" s="26">
        <v>571714</v>
      </c>
      <c r="M27" s="26">
        <v>1715142</v>
      </c>
      <c r="N27" s="26">
        <v>571714</v>
      </c>
      <c r="O27" s="26">
        <v>571714</v>
      </c>
      <c r="P27" s="26">
        <v>571714</v>
      </c>
      <c r="Q27" s="26">
        <v>1715142</v>
      </c>
      <c r="R27" s="26">
        <v>571714</v>
      </c>
      <c r="S27" s="26">
        <v>571714</v>
      </c>
      <c r="T27" s="26">
        <v>0</v>
      </c>
      <c r="U27" s="26">
        <v>1143428</v>
      </c>
      <c r="V27" s="26">
        <v>6288854</v>
      </c>
      <c r="W27" s="26">
        <v>6860567</v>
      </c>
      <c r="X27" s="26">
        <v>-571713</v>
      </c>
      <c r="Y27" s="106">
        <v>-8.33</v>
      </c>
      <c r="Z27" s="121">
        <v>6860567</v>
      </c>
    </row>
    <row r="28" spans="1:26" ht="13.5">
      <c r="A28" s="159" t="s">
        <v>38</v>
      </c>
      <c r="B28" s="158" t="s">
        <v>95</v>
      </c>
      <c r="C28" s="121">
        <v>22281448</v>
      </c>
      <c r="D28" s="122">
        <v>30093736</v>
      </c>
      <c r="E28" s="26">
        <v>30093736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-1</v>
      </c>
      <c r="Q28" s="26">
        <v>-1</v>
      </c>
      <c r="R28" s="26">
        <v>0</v>
      </c>
      <c r="S28" s="26">
        <v>0</v>
      </c>
      <c r="T28" s="26">
        <v>-590676</v>
      </c>
      <c r="U28" s="26">
        <v>-590676</v>
      </c>
      <c r="V28" s="26">
        <v>-590677</v>
      </c>
      <c r="W28" s="26">
        <v>30093736</v>
      </c>
      <c r="X28" s="26">
        <v>-30684413</v>
      </c>
      <c r="Y28" s="106">
        <v>-101.96</v>
      </c>
      <c r="Z28" s="121">
        <v>30093736</v>
      </c>
    </row>
    <row r="29" spans="1:26" ht="13.5">
      <c r="A29" s="159" t="s">
        <v>39</v>
      </c>
      <c r="B29" s="158"/>
      <c r="C29" s="121">
        <v>7625899</v>
      </c>
      <c r="D29" s="122">
        <v>7705245</v>
      </c>
      <c r="E29" s="26">
        <v>7705245</v>
      </c>
      <c r="F29" s="26">
        <v>0</v>
      </c>
      <c r="G29" s="26">
        <v>0</v>
      </c>
      <c r="H29" s="26">
        <v>1211370</v>
      </c>
      <c r="I29" s="26">
        <v>1211370</v>
      </c>
      <c r="J29" s="26">
        <v>0</v>
      </c>
      <c r="K29" s="26">
        <v>0</v>
      </c>
      <c r="L29" s="26">
        <v>1058866</v>
      </c>
      <c r="M29" s="26">
        <v>1058866</v>
      </c>
      <c r="N29" s="26">
        <v>0</v>
      </c>
      <c r="O29" s="26">
        <v>0</v>
      </c>
      <c r="P29" s="26">
        <v>1073189</v>
      </c>
      <c r="Q29" s="26">
        <v>1073189</v>
      </c>
      <c r="R29" s="26">
        <v>0</v>
      </c>
      <c r="S29" s="26">
        <v>0</v>
      </c>
      <c r="T29" s="26">
        <v>991149</v>
      </c>
      <c r="U29" s="26">
        <v>991149</v>
      </c>
      <c r="V29" s="26">
        <v>4334574</v>
      </c>
      <c r="W29" s="26">
        <v>7705245</v>
      </c>
      <c r="X29" s="26">
        <v>-3370671</v>
      </c>
      <c r="Y29" s="106">
        <v>-43.75</v>
      </c>
      <c r="Z29" s="121">
        <v>7705245</v>
      </c>
    </row>
    <row r="30" spans="1:26" ht="13.5">
      <c r="A30" s="159" t="s">
        <v>118</v>
      </c>
      <c r="B30" s="158" t="s">
        <v>95</v>
      </c>
      <c r="C30" s="121">
        <v>98718262</v>
      </c>
      <c r="D30" s="122">
        <v>119452730</v>
      </c>
      <c r="E30" s="26">
        <v>134452730</v>
      </c>
      <c r="F30" s="26">
        <v>13132575</v>
      </c>
      <c r="G30" s="26">
        <v>13207736</v>
      </c>
      <c r="H30" s="26">
        <v>8081920</v>
      </c>
      <c r="I30" s="26">
        <v>34422231</v>
      </c>
      <c r="J30" s="26">
        <v>8236105</v>
      </c>
      <c r="K30" s="26">
        <v>9470063</v>
      </c>
      <c r="L30" s="26">
        <v>10092339</v>
      </c>
      <c r="M30" s="26">
        <v>27798507</v>
      </c>
      <c r="N30" s="26">
        <v>11234766</v>
      </c>
      <c r="O30" s="26">
        <v>11295416</v>
      </c>
      <c r="P30" s="26">
        <v>12009356</v>
      </c>
      <c r="Q30" s="26">
        <v>34539538</v>
      </c>
      <c r="R30" s="26">
        <v>8857922</v>
      </c>
      <c r="S30" s="26">
        <v>8273623</v>
      </c>
      <c r="T30" s="26">
        <v>13475109</v>
      </c>
      <c r="U30" s="26">
        <v>30606654</v>
      </c>
      <c r="V30" s="26">
        <v>127366930</v>
      </c>
      <c r="W30" s="26">
        <v>134452730</v>
      </c>
      <c r="X30" s="26">
        <v>-7085800</v>
      </c>
      <c r="Y30" s="106">
        <v>-5.27</v>
      </c>
      <c r="Z30" s="121">
        <v>134452730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1221393</v>
      </c>
      <c r="D32" s="122">
        <v>1155000</v>
      </c>
      <c r="E32" s="26">
        <v>1153500</v>
      </c>
      <c r="F32" s="26">
        <v>71732</v>
      </c>
      <c r="G32" s="26">
        <v>148785</v>
      </c>
      <c r="H32" s="26">
        <v>80309</v>
      </c>
      <c r="I32" s="26">
        <v>300826</v>
      </c>
      <c r="J32" s="26">
        <v>85318</v>
      </c>
      <c r="K32" s="26">
        <v>74853</v>
      </c>
      <c r="L32" s="26">
        <v>71315</v>
      </c>
      <c r="M32" s="26">
        <v>231486</v>
      </c>
      <c r="N32" s="26">
        <v>132589</v>
      </c>
      <c r="O32" s="26">
        <v>78477</v>
      </c>
      <c r="P32" s="26">
        <v>57655</v>
      </c>
      <c r="Q32" s="26">
        <v>268721</v>
      </c>
      <c r="R32" s="26">
        <v>48584</v>
      </c>
      <c r="S32" s="26">
        <v>56864</v>
      </c>
      <c r="T32" s="26">
        <v>58924</v>
      </c>
      <c r="U32" s="26">
        <v>164372</v>
      </c>
      <c r="V32" s="26">
        <v>965405</v>
      </c>
      <c r="W32" s="26">
        <v>1153500</v>
      </c>
      <c r="X32" s="26">
        <v>-188095</v>
      </c>
      <c r="Y32" s="106">
        <v>-16.31</v>
      </c>
      <c r="Z32" s="121">
        <v>1153500</v>
      </c>
    </row>
    <row r="33" spans="1:26" ht="13.5">
      <c r="A33" s="159" t="s">
        <v>41</v>
      </c>
      <c r="B33" s="158"/>
      <c r="C33" s="121">
        <v>2029371</v>
      </c>
      <c r="D33" s="122">
        <v>2900000</v>
      </c>
      <c r="E33" s="26">
        <v>2750000</v>
      </c>
      <c r="F33" s="26">
        <v>449845</v>
      </c>
      <c r="G33" s="26">
        <v>186844</v>
      </c>
      <c r="H33" s="26">
        <v>179997</v>
      </c>
      <c r="I33" s="26">
        <v>816686</v>
      </c>
      <c r="J33" s="26">
        <v>182561</v>
      </c>
      <c r="K33" s="26">
        <v>203298</v>
      </c>
      <c r="L33" s="26">
        <v>183606</v>
      </c>
      <c r="M33" s="26">
        <v>569465</v>
      </c>
      <c r="N33" s="26">
        <v>184125</v>
      </c>
      <c r="O33" s="26">
        <v>242161</v>
      </c>
      <c r="P33" s="26">
        <v>395839</v>
      </c>
      <c r="Q33" s="26">
        <v>822125</v>
      </c>
      <c r="R33" s="26">
        <v>224091</v>
      </c>
      <c r="S33" s="26">
        <v>293885</v>
      </c>
      <c r="T33" s="26">
        <v>207448</v>
      </c>
      <c r="U33" s="26">
        <v>725424</v>
      </c>
      <c r="V33" s="26">
        <v>2933700</v>
      </c>
      <c r="W33" s="26">
        <v>2750000</v>
      </c>
      <c r="X33" s="26">
        <v>183700</v>
      </c>
      <c r="Y33" s="106">
        <v>6.68</v>
      </c>
      <c r="Z33" s="121">
        <v>2750000</v>
      </c>
    </row>
    <row r="34" spans="1:26" ht="13.5">
      <c r="A34" s="159" t="s">
        <v>42</v>
      </c>
      <c r="B34" s="158" t="s">
        <v>122</v>
      </c>
      <c r="C34" s="121">
        <v>58924875</v>
      </c>
      <c r="D34" s="122">
        <v>75003023</v>
      </c>
      <c r="E34" s="26">
        <v>73401975</v>
      </c>
      <c r="F34" s="26">
        <v>4622743</v>
      </c>
      <c r="G34" s="26">
        <v>7605291</v>
      </c>
      <c r="H34" s="26">
        <v>6649128</v>
      </c>
      <c r="I34" s="26">
        <v>18877162</v>
      </c>
      <c r="J34" s="26">
        <v>6284802</v>
      </c>
      <c r="K34" s="26">
        <v>5785826</v>
      </c>
      <c r="L34" s="26">
        <v>5993344</v>
      </c>
      <c r="M34" s="26">
        <v>18063972</v>
      </c>
      <c r="N34" s="26">
        <v>4557666</v>
      </c>
      <c r="O34" s="26">
        <v>4666411</v>
      </c>
      <c r="P34" s="26">
        <v>5660414</v>
      </c>
      <c r="Q34" s="26">
        <v>14884491</v>
      </c>
      <c r="R34" s="26">
        <v>4533607</v>
      </c>
      <c r="S34" s="26">
        <v>5097054</v>
      </c>
      <c r="T34" s="26">
        <v>6584372</v>
      </c>
      <c r="U34" s="26">
        <v>16215033</v>
      </c>
      <c r="V34" s="26">
        <v>68040658</v>
      </c>
      <c r="W34" s="26">
        <v>73401975</v>
      </c>
      <c r="X34" s="26">
        <v>-5361317</v>
      </c>
      <c r="Y34" s="106">
        <v>-7.3</v>
      </c>
      <c r="Z34" s="121">
        <v>73401975</v>
      </c>
    </row>
    <row r="35" spans="1:26" ht="13.5">
      <c r="A35" s="157" t="s">
        <v>123</v>
      </c>
      <c r="B35" s="161"/>
      <c r="C35" s="121">
        <v>10514478</v>
      </c>
      <c r="D35" s="122">
        <v>0</v>
      </c>
      <c r="E35" s="26">
        <v>0</v>
      </c>
      <c r="F35" s="26">
        <v>-28708</v>
      </c>
      <c r="G35" s="26">
        <v>0</v>
      </c>
      <c r="H35" s="26">
        <v>-12016</v>
      </c>
      <c r="I35" s="26">
        <v>-40724</v>
      </c>
      <c r="J35" s="26">
        <v>-5000</v>
      </c>
      <c r="K35" s="26">
        <v>-44289</v>
      </c>
      <c r="L35" s="26">
        <v>-271950</v>
      </c>
      <c r="M35" s="26">
        <v>-321239</v>
      </c>
      <c r="N35" s="26">
        <v>-621819</v>
      </c>
      <c r="O35" s="26">
        <v>-21930</v>
      </c>
      <c r="P35" s="26">
        <v>0</v>
      </c>
      <c r="Q35" s="26">
        <v>-643749</v>
      </c>
      <c r="R35" s="26">
        <v>0</v>
      </c>
      <c r="S35" s="26">
        <v>0</v>
      </c>
      <c r="T35" s="26">
        <v>275838</v>
      </c>
      <c r="U35" s="26">
        <v>275838</v>
      </c>
      <c r="V35" s="26">
        <v>-729874</v>
      </c>
      <c r="W35" s="26">
        <v>0</v>
      </c>
      <c r="X35" s="26">
        <v>-729874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306628582</v>
      </c>
      <c r="D36" s="165">
        <f t="shared" si="1"/>
        <v>354079545</v>
      </c>
      <c r="E36" s="166">
        <f t="shared" si="1"/>
        <v>367254997</v>
      </c>
      <c r="F36" s="166">
        <f t="shared" si="1"/>
        <v>27653101</v>
      </c>
      <c r="G36" s="166">
        <f t="shared" si="1"/>
        <v>30078360</v>
      </c>
      <c r="H36" s="166">
        <f t="shared" si="1"/>
        <v>25153831</v>
      </c>
      <c r="I36" s="166">
        <f t="shared" si="1"/>
        <v>82885292</v>
      </c>
      <c r="J36" s="166">
        <f t="shared" si="1"/>
        <v>24745685</v>
      </c>
      <c r="K36" s="166">
        <f t="shared" si="1"/>
        <v>29860907</v>
      </c>
      <c r="L36" s="166">
        <f t="shared" si="1"/>
        <v>26551532</v>
      </c>
      <c r="M36" s="166">
        <f t="shared" si="1"/>
        <v>81158124</v>
      </c>
      <c r="N36" s="166">
        <f t="shared" si="1"/>
        <v>24429936</v>
      </c>
      <c r="O36" s="166">
        <f t="shared" si="1"/>
        <v>25343948</v>
      </c>
      <c r="P36" s="166">
        <f t="shared" si="1"/>
        <v>28085431</v>
      </c>
      <c r="Q36" s="166">
        <f t="shared" si="1"/>
        <v>77859315</v>
      </c>
      <c r="R36" s="166">
        <f t="shared" si="1"/>
        <v>22551560</v>
      </c>
      <c r="S36" s="166">
        <f t="shared" si="1"/>
        <v>22595162</v>
      </c>
      <c r="T36" s="166">
        <f t="shared" si="1"/>
        <v>28785440</v>
      </c>
      <c r="U36" s="166">
        <f t="shared" si="1"/>
        <v>73932162</v>
      </c>
      <c r="V36" s="166">
        <f t="shared" si="1"/>
        <v>315834893</v>
      </c>
      <c r="W36" s="166">
        <f t="shared" si="1"/>
        <v>367254997</v>
      </c>
      <c r="X36" s="166">
        <f t="shared" si="1"/>
        <v>-51420104</v>
      </c>
      <c r="Y36" s="167">
        <f>+IF(W36&lt;&gt;0,+(X36/W36)*100,0)</f>
        <v>-14.001199281163219</v>
      </c>
      <c r="Z36" s="164">
        <f>SUM(Z25:Z35)</f>
        <v>367254997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-17205887</v>
      </c>
      <c r="D38" s="176">
        <f t="shared" si="2"/>
        <v>-21392633</v>
      </c>
      <c r="E38" s="72">
        <f t="shared" si="2"/>
        <v>-18817634</v>
      </c>
      <c r="F38" s="72">
        <f t="shared" si="2"/>
        <v>36354314</v>
      </c>
      <c r="G38" s="72">
        <f t="shared" si="2"/>
        <v>-9385965</v>
      </c>
      <c r="H38" s="72">
        <f t="shared" si="2"/>
        <v>-4543219</v>
      </c>
      <c r="I38" s="72">
        <f t="shared" si="2"/>
        <v>22425130</v>
      </c>
      <c r="J38" s="72">
        <f t="shared" si="2"/>
        <v>-5095631</v>
      </c>
      <c r="K38" s="72">
        <f t="shared" si="2"/>
        <v>5424654</v>
      </c>
      <c r="L38" s="72">
        <f t="shared" si="2"/>
        <v>-4982717</v>
      </c>
      <c r="M38" s="72">
        <f t="shared" si="2"/>
        <v>-4653694</v>
      </c>
      <c r="N38" s="72">
        <f t="shared" si="2"/>
        <v>810312</v>
      </c>
      <c r="O38" s="72">
        <f t="shared" si="2"/>
        <v>-752682</v>
      </c>
      <c r="P38" s="72">
        <f t="shared" si="2"/>
        <v>9124947</v>
      </c>
      <c r="Q38" s="72">
        <f t="shared" si="2"/>
        <v>9182577</v>
      </c>
      <c r="R38" s="72">
        <f t="shared" si="2"/>
        <v>2955871</v>
      </c>
      <c r="S38" s="72">
        <f t="shared" si="2"/>
        <v>27887</v>
      </c>
      <c r="T38" s="72">
        <f t="shared" si="2"/>
        <v>-7514402</v>
      </c>
      <c r="U38" s="72">
        <f t="shared" si="2"/>
        <v>-4530644</v>
      </c>
      <c r="V38" s="72">
        <f t="shared" si="2"/>
        <v>22423369</v>
      </c>
      <c r="W38" s="72">
        <f>IF(E22=E36,0,W22-W36)</f>
        <v>-18817634</v>
      </c>
      <c r="X38" s="72">
        <f t="shared" si="2"/>
        <v>41241003</v>
      </c>
      <c r="Y38" s="177">
        <f>+IF(W38&lt;&gt;0,+(X38/W38)*100,0)</f>
        <v>-219.16146843965612</v>
      </c>
      <c r="Z38" s="175">
        <f>+Z22-Z36</f>
        <v>-18817634</v>
      </c>
    </row>
    <row r="39" spans="1:26" ht="13.5">
      <c r="A39" s="157" t="s">
        <v>45</v>
      </c>
      <c r="B39" s="161"/>
      <c r="C39" s="121">
        <v>43101944</v>
      </c>
      <c r="D39" s="122">
        <v>36760526</v>
      </c>
      <c r="E39" s="26">
        <v>49049336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49049336</v>
      </c>
      <c r="X39" s="26">
        <v>-49049336</v>
      </c>
      <c r="Y39" s="106">
        <v>-100</v>
      </c>
      <c r="Z39" s="121">
        <v>49049336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25896057</v>
      </c>
      <c r="D42" s="183">
        <f t="shared" si="3"/>
        <v>15367893</v>
      </c>
      <c r="E42" s="54">
        <f t="shared" si="3"/>
        <v>30231702</v>
      </c>
      <c r="F42" s="54">
        <f t="shared" si="3"/>
        <v>36354314</v>
      </c>
      <c r="G42" s="54">
        <f t="shared" si="3"/>
        <v>-9385965</v>
      </c>
      <c r="H42" s="54">
        <f t="shared" si="3"/>
        <v>-4543219</v>
      </c>
      <c r="I42" s="54">
        <f t="shared" si="3"/>
        <v>22425130</v>
      </c>
      <c r="J42" s="54">
        <f t="shared" si="3"/>
        <v>-5095631</v>
      </c>
      <c r="K42" s="54">
        <f t="shared" si="3"/>
        <v>5424654</v>
      </c>
      <c r="L42" s="54">
        <f t="shared" si="3"/>
        <v>-4982717</v>
      </c>
      <c r="M42" s="54">
        <f t="shared" si="3"/>
        <v>-4653694</v>
      </c>
      <c r="N42" s="54">
        <f t="shared" si="3"/>
        <v>810312</v>
      </c>
      <c r="O42" s="54">
        <f t="shared" si="3"/>
        <v>-752682</v>
      </c>
      <c r="P42" s="54">
        <f t="shared" si="3"/>
        <v>9124947</v>
      </c>
      <c r="Q42" s="54">
        <f t="shared" si="3"/>
        <v>9182577</v>
      </c>
      <c r="R42" s="54">
        <f t="shared" si="3"/>
        <v>2955871</v>
      </c>
      <c r="S42" s="54">
        <f t="shared" si="3"/>
        <v>27887</v>
      </c>
      <c r="T42" s="54">
        <f t="shared" si="3"/>
        <v>-7514402</v>
      </c>
      <c r="U42" s="54">
        <f t="shared" si="3"/>
        <v>-4530644</v>
      </c>
      <c r="V42" s="54">
        <f t="shared" si="3"/>
        <v>22423369</v>
      </c>
      <c r="W42" s="54">
        <f t="shared" si="3"/>
        <v>30231702</v>
      </c>
      <c r="X42" s="54">
        <f t="shared" si="3"/>
        <v>-7808333</v>
      </c>
      <c r="Y42" s="184">
        <f>+IF(W42&lt;&gt;0,+(X42/W42)*100,0)</f>
        <v>-25.82829441756207</v>
      </c>
      <c r="Z42" s="182">
        <f>SUM(Z38:Z41)</f>
        <v>30231702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25896057</v>
      </c>
      <c r="D44" s="187">
        <f t="shared" si="4"/>
        <v>15367893</v>
      </c>
      <c r="E44" s="43">
        <f t="shared" si="4"/>
        <v>30231702</v>
      </c>
      <c r="F44" s="43">
        <f t="shared" si="4"/>
        <v>36354314</v>
      </c>
      <c r="G44" s="43">
        <f t="shared" si="4"/>
        <v>-9385965</v>
      </c>
      <c r="H44" s="43">
        <f t="shared" si="4"/>
        <v>-4543219</v>
      </c>
      <c r="I44" s="43">
        <f t="shared" si="4"/>
        <v>22425130</v>
      </c>
      <c r="J44" s="43">
        <f t="shared" si="4"/>
        <v>-5095631</v>
      </c>
      <c r="K44" s="43">
        <f t="shared" si="4"/>
        <v>5424654</v>
      </c>
      <c r="L44" s="43">
        <f t="shared" si="4"/>
        <v>-4982717</v>
      </c>
      <c r="M44" s="43">
        <f t="shared" si="4"/>
        <v>-4653694</v>
      </c>
      <c r="N44" s="43">
        <f t="shared" si="4"/>
        <v>810312</v>
      </c>
      <c r="O44" s="43">
        <f t="shared" si="4"/>
        <v>-752682</v>
      </c>
      <c r="P44" s="43">
        <f t="shared" si="4"/>
        <v>9124947</v>
      </c>
      <c r="Q44" s="43">
        <f t="shared" si="4"/>
        <v>9182577</v>
      </c>
      <c r="R44" s="43">
        <f t="shared" si="4"/>
        <v>2955871</v>
      </c>
      <c r="S44" s="43">
        <f t="shared" si="4"/>
        <v>27887</v>
      </c>
      <c r="T44" s="43">
        <f t="shared" si="4"/>
        <v>-7514402</v>
      </c>
      <c r="U44" s="43">
        <f t="shared" si="4"/>
        <v>-4530644</v>
      </c>
      <c r="V44" s="43">
        <f t="shared" si="4"/>
        <v>22423369</v>
      </c>
      <c r="W44" s="43">
        <f t="shared" si="4"/>
        <v>30231702</v>
      </c>
      <c r="X44" s="43">
        <f t="shared" si="4"/>
        <v>-7808333</v>
      </c>
      <c r="Y44" s="188">
        <f>+IF(W44&lt;&gt;0,+(X44/W44)*100,0)</f>
        <v>-25.82829441756207</v>
      </c>
      <c r="Z44" s="186">
        <f>+Z42-Z43</f>
        <v>30231702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25896057</v>
      </c>
      <c r="D46" s="183">
        <f t="shared" si="5"/>
        <v>15367893</v>
      </c>
      <c r="E46" s="54">
        <f t="shared" si="5"/>
        <v>30231702</v>
      </c>
      <c r="F46" s="54">
        <f t="shared" si="5"/>
        <v>36354314</v>
      </c>
      <c r="G46" s="54">
        <f t="shared" si="5"/>
        <v>-9385965</v>
      </c>
      <c r="H46" s="54">
        <f t="shared" si="5"/>
        <v>-4543219</v>
      </c>
      <c r="I46" s="54">
        <f t="shared" si="5"/>
        <v>22425130</v>
      </c>
      <c r="J46" s="54">
        <f t="shared" si="5"/>
        <v>-5095631</v>
      </c>
      <c r="K46" s="54">
        <f t="shared" si="5"/>
        <v>5424654</v>
      </c>
      <c r="L46" s="54">
        <f t="shared" si="5"/>
        <v>-4982717</v>
      </c>
      <c r="M46" s="54">
        <f t="shared" si="5"/>
        <v>-4653694</v>
      </c>
      <c r="N46" s="54">
        <f t="shared" si="5"/>
        <v>810312</v>
      </c>
      <c r="O46" s="54">
        <f t="shared" si="5"/>
        <v>-752682</v>
      </c>
      <c r="P46" s="54">
        <f t="shared" si="5"/>
        <v>9124947</v>
      </c>
      <c r="Q46" s="54">
        <f t="shared" si="5"/>
        <v>9182577</v>
      </c>
      <c r="R46" s="54">
        <f t="shared" si="5"/>
        <v>2955871</v>
      </c>
      <c r="S46" s="54">
        <f t="shared" si="5"/>
        <v>27887</v>
      </c>
      <c r="T46" s="54">
        <f t="shared" si="5"/>
        <v>-7514402</v>
      </c>
      <c r="U46" s="54">
        <f t="shared" si="5"/>
        <v>-4530644</v>
      </c>
      <c r="V46" s="54">
        <f t="shared" si="5"/>
        <v>22423369</v>
      </c>
      <c r="W46" s="54">
        <f t="shared" si="5"/>
        <v>30231702</v>
      </c>
      <c r="X46" s="54">
        <f t="shared" si="5"/>
        <v>-7808333</v>
      </c>
      <c r="Y46" s="184">
        <f>+IF(W46&lt;&gt;0,+(X46/W46)*100,0)</f>
        <v>-25.82829441756207</v>
      </c>
      <c r="Z46" s="182">
        <f>SUM(Z44:Z45)</f>
        <v>30231702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25896057</v>
      </c>
      <c r="D48" s="194">
        <f t="shared" si="6"/>
        <v>15367893</v>
      </c>
      <c r="E48" s="195">
        <f t="shared" si="6"/>
        <v>30231702</v>
      </c>
      <c r="F48" s="195">
        <f t="shared" si="6"/>
        <v>36354314</v>
      </c>
      <c r="G48" s="196">
        <f t="shared" si="6"/>
        <v>-9385965</v>
      </c>
      <c r="H48" s="196">
        <f t="shared" si="6"/>
        <v>-4543219</v>
      </c>
      <c r="I48" s="196">
        <f t="shared" si="6"/>
        <v>22425130</v>
      </c>
      <c r="J48" s="196">
        <f t="shared" si="6"/>
        <v>-5095631</v>
      </c>
      <c r="K48" s="196">
        <f t="shared" si="6"/>
        <v>5424654</v>
      </c>
      <c r="L48" s="195">
        <f t="shared" si="6"/>
        <v>-4982717</v>
      </c>
      <c r="M48" s="195">
        <f t="shared" si="6"/>
        <v>-4653694</v>
      </c>
      <c r="N48" s="196">
        <f t="shared" si="6"/>
        <v>810312</v>
      </c>
      <c r="O48" s="196">
        <f t="shared" si="6"/>
        <v>-752682</v>
      </c>
      <c r="P48" s="196">
        <f t="shared" si="6"/>
        <v>9124947</v>
      </c>
      <c r="Q48" s="196">
        <f t="shared" si="6"/>
        <v>9182577</v>
      </c>
      <c r="R48" s="196">
        <f t="shared" si="6"/>
        <v>2955871</v>
      </c>
      <c r="S48" s="195">
        <f t="shared" si="6"/>
        <v>27887</v>
      </c>
      <c r="T48" s="195">
        <f t="shared" si="6"/>
        <v>-7514402</v>
      </c>
      <c r="U48" s="196">
        <f t="shared" si="6"/>
        <v>-4530644</v>
      </c>
      <c r="V48" s="196">
        <f t="shared" si="6"/>
        <v>22423369</v>
      </c>
      <c r="W48" s="196">
        <f t="shared" si="6"/>
        <v>30231702</v>
      </c>
      <c r="X48" s="196">
        <f t="shared" si="6"/>
        <v>-7808333</v>
      </c>
      <c r="Y48" s="197">
        <f>+IF(W48&lt;&gt;0,+(X48/W48)*100,0)</f>
        <v>-25.82829441756207</v>
      </c>
      <c r="Z48" s="198">
        <f>SUM(Z46:Z47)</f>
        <v>30231702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3461763</v>
      </c>
      <c r="D5" s="120">
        <f t="shared" si="0"/>
        <v>3250000</v>
      </c>
      <c r="E5" s="66">
        <f t="shared" si="0"/>
        <v>3710000</v>
      </c>
      <c r="F5" s="66">
        <f t="shared" si="0"/>
        <v>0</v>
      </c>
      <c r="G5" s="66">
        <f t="shared" si="0"/>
        <v>55660</v>
      </c>
      <c r="H5" s="66">
        <f t="shared" si="0"/>
        <v>99879</v>
      </c>
      <c r="I5" s="66">
        <f t="shared" si="0"/>
        <v>155539</v>
      </c>
      <c r="J5" s="66">
        <f t="shared" si="0"/>
        <v>99886</v>
      </c>
      <c r="K5" s="66">
        <f t="shared" si="0"/>
        <v>621137</v>
      </c>
      <c r="L5" s="66">
        <f t="shared" si="0"/>
        <v>451622</v>
      </c>
      <c r="M5" s="66">
        <f t="shared" si="0"/>
        <v>1172645</v>
      </c>
      <c r="N5" s="66">
        <f t="shared" si="0"/>
        <v>203684</v>
      </c>
      <c r="O5" s="66">
        <f t="shared" si="0"/>
        <v>556342</v>
      </c>
      <c r="P5" s="66">
        <f t="shared" si="0"/>
        <v>335296</v>
      </c>
      <c r="Q5" s="66">
        <f t="shared" si="0"/>
        <v>1095322</v>
      </c>
      <c r="R5" s="66">
        <f t="shared" si="0"/>
        <v>270567</v>
      </c>
      <c r="S5" s="66">
        <f t="shared" si="0"/>
        <v>324805</v>
      </c>
      <c r="T5" s="66">
        <f t="shared" si="0"/>
        <v>318012</v>
      </c>
      <c r="U5" s="66">
        <f t="shared" si="0"/>
        <v>913384</v>
      </c>
      <c r="V5" s="66">
        <f t="shared" si="0"/>
        <v>3336890</v>
      </c>
      <c r="W5" s="66">
        <f t="shared" si="0"/>
        <v>3710000</v>
      </c>
      <c r="X5" s="66">
        <f t="shared" si="0"/>
        <v>-373110</v>
      </c>
      <c r="Y5" s="103">
        <f>+IF(W5&lt;&gt;0,+(X5/W5)*100,0)</f>
        <v>-10.056873315363882</v>
      </c>
      <c r="Z5" s="119">
        <f>SUM(Z6:Z8)</f>
        <v>3710000</v>
      </c>
    </row>
    <row r="6" spans="1:26" ht="13.5">
      <c r="A6" s="104" t="s">
        <v>74</v>
      </c>
      <c r="B6" s="102"/>
      <c r="C6" s="121">
        <v>687642</v>
      </c>
      <c r="D6" s="122">
        <v>1300000</v>
      </c>
      <c r="E6" s="26">
        <v>1300000</v>
      </c>
      <c r="F6" s="26"/>
      <c r="G6" s="26">
        <v>5985</v>
      </c>
      <c r="H6" s="26"/>
      <c r="I6" s="26">
        <v>5985</v>
      </c>
      <c r="J6" s="26"/>
      <c r="K6" s="26">
        <v>336239</v>
      </c>
      <c r="L6" s="26">
        <v>60727</v>
      </c>
      <c r="M6" s="26">
        <v>396966</v>
      </c>
      <c r="N6" s="26">
        <v>125000</v>
      </c>
      <c r="O6" s="26">
        <v>163124</v>
      </c>
      <c r="P6" s="26">
        <v>146411</v>
      </c>
      <c r="Q6" s="26">
        <v>434535</v>
      </c>
      <c r="R6" s="26">
        <v>107372</v>
      </c>
      <c r="S6" s="26">
        <v>102978</v>
      </c>
      <c r="T6" s="26">
        <v>138796</v>
      </c>
      <c r="U6" s="26">
        <v>349146</v>
      </c>
      <c r="V6" s="26">
        <v>1186632</v>
      </c>
      <c r="W6" s="26">
        <v>1300000</v>
      </c>
      <c r="X6" s="26">
        <v>-113368</v>
      </c>
      <c r="Y6" s="106">
        <v>-8.72</v>
      </c>
      <c r="Z6" s="28">
        <v>1300000</v>
      </c>
    </row>
    <row r="7" spans="1:26" ht="13.5">
      <c r="A7" s="104" t="s">
        <v>75</v>
      </c>
      <c r="B7" s="102"/>
      <c r="C7" s="123"/>
      <c r="D7" s="124">
        <v>150000</v>
      </c>
      <c r="E7" s="125">
        <v>250000</v>
      </c>
      <c r="F7" s="125"/>
      <c r="G7" s="125"/>
      <c r="H7" s="125"/>
      <c r="I7" s="125"/>
      <c r="J7" s="125">
        <v>1320</v>
      </c>
      <c r="K7" s="125">
        <v>57083</v>
      </c>
      <c r="L7" s="125">
        <v>34503</v>
      </c>
      <c r="M7" s="125">
        <v>92906</v>
      </c>
      <c r="N7" s="125">
        <v>2173</v>
      </c>
      <c r="O7" s="125">
        <v>17157</v>
      </c>
      <c r="P7" s="125">
        <v>40855</v>
      </c>
      <c r="Q7" s="125">
        <v>60185</v>
      </c>
      <c r="R7" s="125">
        <v>30716</v>
      </c>
      <c r="S7" s="125">
        <v>2726</v>
      </c>
      <c r="T7" s="125">
        <v>16716</v>
      </c>
      <c r="U7" s="125">
        <v>50158</v>
      </c>
      <c r="V7" s="125">
        <v>203249</v>
      </c>
      <c r="W7" s="125">
        <v>250000</v>
      </c>
      <c r="X7" s="125">
        <v>-46751</v>
      </c>
      <c r="Y7" s="107">
        <v>-18.7</v>
      </c>
      <c r="Z7" s="200">
        <v>250000</v>
      </c>
    </row>
    <row r="8" spans="1:26" ht="13.5">
      <c r="A8" s="104" t="s">
        <v>76</v>
      </c>
      <c r="B8" s="102"/>
      <c r="C8" s="121">
        <v>2774121</v>
      </c>
      <c r="D8" s="122">
        <v>1800000</v>
      </c>
      <c r="E8" s="26">
        <v>2160000</v>
      </c>
      <c r="F8" s="26"/>
      <c r="G8" s="26">
        <v>49675</v>
      </c>
      <c r="H8" s="26">
        <v>99879</v>
      </c>
      <c r="I8" s="26">
        <v>149554</v>
      </c>
      <c r="J8" s="26">
        <v>98566</v>
      </c>
      <c r="K8" s="26">
        <v>227815</v>
      </c>
      <c r="L8" s="26">
        <v>356392</v>
      </c>
      <c r="M8" s="26">
        <v>682773</v>
      </c>
      <c r="N8" s="26">
        <v>76511</v>
      </c>
      <c r="O8" s="26">
        <v>376061</v>
      </c>
      <c r="P8" s="26">
        <v>148030</v>
      </c>
      <c r="Q8" s="26">
        <v>600602</v>
      </c>
      <c r="R8" s="26">
        <v>132479</v>
      </c>
      <c r="S8" s="26">
        <v>219101</v>
      </c>
      <c r="T8" s="26">
        <v>162500</v>
      </c>
      <c r="U8" s="26">
        <v>514080</v>
      </c>
      <c r="V8" s="26">
        <v>1947009</v>
      </c>
      <c r="W8" s="26">
        <v>2160000</v>
      </c>
      <c r="X8" s="26">
        <v>-212991</v>
      </c>
      <c r="Y8" s="106">
        <v>-9.86</v>
      </c>
      <c r="Z8" s="28">
        <v>2160000</v>
      </c>
    </row>
    <row r="9" spans="1:26" ht="13.5">
      <c r="A9" s="101" t="s">
        <v>77</v>
      </c>
      <c r="B9" s="102"/>
      <c r="C9" s="119">
        <f aca="true" t="shared" si="1" ref="C9:X9">SUM(C10:C14)</f>
        <v>32985406</v>
      </c>
      <c r="D9" s="120">
        <f t="shared" si="1"/>
        <v>35481600</v>
      </c>
      <c r="E9" s="66">
        <f t="shared" si="1"/>
        <v>40302692</v>
      </c>
      <c r="F9" s="66">
        <f t="shared" si="1"/>
        <v>583039</v>
      </c>
      <c r="G9" s="66">
        <f t="shared" si="1"/>
        <v>962671</v>
      </c>
      <c r="H9" s="66">
        <f t="shared" si="1"/>
        <v>2646503</v>
      </c>
      <c r="I9" s="66">
        <f t="shared" si="1"/>
        <v>4192213</v>
      </c>
      <c r="J9" s="66">
        <f t="shared" si="1"/>
        <v>2777839</v>
      </c>
      <c r="K9" s="66">
        <f t="shared" si="1"/>
        <v>2194932</v>
      </c>
      <c r="L9" s="66">
        <f t="shared" si="1"/>
        <v>2542996</v>
      </c>
      <c r="M9" s="66">
        <f t="shared" si="1"/>
        <v>7515767</v>
      </c>
      <c r="N9" s="66">
        <f t="shared" si="1"/>
        <v>1182237</v>
      </c>
      <c r="O9" s="66">
        <f t="shared" si="1"/>
        <v>3286942</v>
      </c>
      <c r="P9" s="66">
        <f t="shared" si="1"/>
        <v>2099288</v>
      </c>
      <c r="Q9" s="66">
        <f t="shared" si="1"/>
        <v>6568467</v>
      </c>
      <c r="R9" s="66">
        <f t="shared" si="1"/>
        <v>2130538</v>
      </c>
      <c r="S9" s="66">
        <f t="shared" si="1"/>
        <v>3676046</v>
      </c>
      <c r="T9" s="66">
        <f t="shared" si="1"/>
        <v>2717014</v>
      </c>
      <c r="U9" s="66">
        <f t="shared" si="1"/>
        <v>8523598</v>
      </c>
      <c r="V9" s="66">
        <f t="shared" si="1"/>
        <v>26800045</v>
      </c>
      <c r="W9" s="66">
        <f t="shared" si="1"/>
        <v>40302692</v>
      </c>
      <c r="X9" s="66">
        <f t="shared" si="1"/>
        <v>-13502647</v>
      </c>
      <c r="Y9" s="103">
        <f>+IF(W9&lt;&gt;0,+(X9/W9)*100,0)</f>
        <v>-33.503089570294705</v>
      </c>
      <c r="Z9" s="68">
        <f>SUM(Z10:Z14)</f>
        <v>40302692</v>
      </c>
    </row>
    <row r="10" spans="1:26" ht="13.5">
      <c r="A10" s="104" t="s">
        <v>78</v>
      </c>
      <c r="B10" s="102"/>
      <c r="C10" s="121">
        <v>2685966</v>
      </c>
      <c r="D10" s="122">
        <v>8056600</v>
      </c>
      <c r="E10" s="26">
        <v>10580226</v>
      </c>
      <c r="F10" s="26"/>
      <c r="G10" s="26">
        <v>52723</v>
      </c>
      <c r="H10" s="26">
        <v>204464</v>
      </c>
      <c r="I10" s="26">
        <v>257187</v>
      </c>
      <c r="J10" s="26">
        <v>196982</v>
      </c>
      <c r="K10" s="26">
        <v>186535</v>
      </c>
      <c r="L10" s="26">
        <v>86581</v>
      </c>
      <c r="M10" s="26">
        <v>470098</v>
      </c>
      <c r="N10" s="26">
        <v>148747</v>
      </c>
      <c r="O10" s="26">
        <v>1154759</v>
      </c>
      <c r="P10" s="26">
        <v>288192</v>
      </c>
      <c r="Q10" s="26">
        <v>1591698</v>
      </c>
      <c r="R10" s="26">
        <v>996578</v>
      </c>
      <c r="S10" s="26">
        <v>2746484</v>
      </c>
      <c r="T10" s="26">
        <v>1576620</v>
      </c>
      <c r="U10" s="26">
        <v>5319682</v>
      </c>
      <c r="V10" s="26">
        <v>7638665</v>
      </c>
      <c r="W10" s="26">
        <v>10580226</v>
      </c>
      <c r="X10" s="26">
        <v>-2941561</v>
      </c>
      <c r="Y10" s="106">
        <v>-27.8</v>
      </c>
      <c r="Z10" s="28">
        <v>10580226</v>
      </c>
    </row>
    <row r="11" spans="1:26" ht="13.5">
      <c r="A11" s="104" t="s">
        <v>79</v>
      </c>
      <c r="B11" s="102"/>
      <c r="C11" s="121">
        <v>153407</v>
      </c>
      <c r="D11" s="122"/>
      <c r="E11" s="26">
        <v>2200000</v>
      </c>
      <c r="F11" s="26"/>
      <c r="G11" s="26"/>
      <c r="H11" s="26"/>
      <c r="I11" s="26"/>
      <c r="J11" s="26">
        <v>4000</v>
      </c>
      <c r="K11" s="26"/>
      <c r="L11" s="26"/>
      <c r="M11" s="26">
        <v>4000</v>
      </c>
      <c r="N11" s="26"/>
      <c r="O11" s="26">
        <v>266000</v>
      </c>
      <c r="P11" s="26">
        <v>855000</v>
      </c>
      <c r="Q11" s="26">
        <v>1121000</v>
      </c>
      <c r="R11" s="26">
        <v>332500</v>
      </c>
      <c r="S11" s="26">
        <v>44354</v>
      </c>
      <c r="T11" s="26"/>
      <c r="U11" s="26">
        <v>376854</v>
      </c>
      <c r="V11" s="26">
        <v>1501854</v>
      </c>
      <c r="W11" s="26">
        <v>2200000</v>
      </c>
      <c r="X11" s="26">
        <v>-698146</v>
      </c>
      <c r="Y11" s="106">
        <v>-31.73</v>
      </c>
      <c r="Z11" s="28">
        <v>2200000</v>
      </c>
    </row>
    <row r="12" spans="1:26" ht="13.5">
      <c r="A12" s="104" t="s">
        <v>80</v>
      </c>
      <c r="B12" s="102"/>
      <c r="C12" s="121">
        <v>211013</v>
      </c>
      <c r="D12" s="122">
        <v>1250000</v>
      </c>
      <c r="E12" s="26">
        <v>1265000</v>
      </c>
      <c r="F12" s="26"/>
      <c r="G12" s="26"/>
      <c r="H12" s="26"/>
      <c r="I12" s="26"/>
      <c r="J12" s="26">
        <v>12740</v>
      </c>
      <c r="K12" s="26">
        <v>2203</v>
      </c>
      <c r="L12" s="26">
        <v>102919</v>
      </c>
      <c r="M12" s="26">
        <v>117862</v>
      </c>
      <c r="N12" s="26">
        <v>25713</v>
      </c>
      <c r="O12" s="26">
        <v>26415</v>
      </c>
      <c r="P12" s="26">
        <v>25220</v>
      </c>
      <c r="Q12" s="26">
        <v>77348</v>
      </c>
      <c r="R12" s="26">
        <v>43643</v>
      </c>
      <c r="S12" s="26">
        <v>42099</v>
      </c>
      <c r="T12" s="26">
        <v>123991</v>
      </c>
      <c r="U12" s="26">
        <v>209733</v>
      </c>
      <c r="V12" s="26">
        <v>404943</v>
      </c>
      <c r="W12" s="26">
        <v>1265000</v>
      </c>
      <c r="X12" s="26">
        <v>-860057</v>
      </c>
      <c r="Y12" s="106">
        <v>-67.99</v>
      </c>
      <c r="Z12" s="28">
        <v>1265000</v>
      </c>
    </row>
    <row r="13" spans="1:26" ht="13.5">
      <c r="A13" s="104" t="s">
        <v>81</v>
      </c>
      <c r="B13" s="102"/>
      <c r="C13" s="121">
        <v>29935020</v>
      </c>
      <c r="D13" s="122">
        <v>26175000</v>
      </c>
      <c r="E13" s="26">
        <v>26257466</v>
      </c>
      <c r="F13" s="26">
        <v>583039</v>
      </c>
      <c r="G13" s="26">
        <v>909948</v>
      </c>
      <c r="H13" s="26">
        <v>2442039</v>
      </c>
      <c r="I13" s="26">
        <v>3935026</v>
      </c>
      <c r="J13" s="26">
        <v>2564117</v>
      </c>
      <c r="K13" s="26">
        <v>2006194</v>
      </c>
      <c r="L13" s="26">
        <v>2353496</v>
      </c>
      <c r="M13" s="26">
        <v>6923807</v>
      </c>
      <c r="N13" s="26">
        <v>1007777</v>
      </c>
      <c r="O13" s="26">
        <v>1839768</v>
      </c>
      <c r="P13" s="26">
        <v>930876</v>
      </c>
      <c r="Q13" s="26">
        <v>3778421</v>
      </c>
      <c r="R13" s="26">
        <v>757817</v>
      </c>
      <c r="S13" s="26">
        <v>843109</v>
      </c>
      <c r="T13" s="26">
        <v>1016403</v>
      </c>
      <c r="U13" s="26">
        <v>2617329</v>
      </c>
      <c r="V13" s="26">
        <v>17254583</v>
      </c>
      <c r="W13" s="26">
        <v>26257466</v>
      </c>
      <c r="X13" s="26">
        <v>-9002883</v>
      </c>
      <c r="Y13" s="106">
        <v>-34.29</v>
      </c>
      <c r="Z13" s="28">
        <v>26257466</v>
      </c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5281821</v>
      </c>
      <c r="D15" s="120">
        <f t="shared" si="2"/>
        <v>3735526</v>
      </c>
      <c r="E15" s="66">
        <f t="shared" si="2"/>
        <v>7480770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40800</v>
      </c>
      <c r="L15" s="66">
        <f t="shared" si="2"/>
        <v>0</v>
      </c>
      <c r="M15" s="66">
        <f t="shared" si="2"/>
        <v>40800</v>
      </c>
      <c r="N15" s="66">
        <f t="shared" si="2"/>
        <v>0</v>
      </c>
      <c r="O15" s="66">
        <f t="shared" si="2"/>
        <v>1059580</v>
      </c>
      <c r="P15" s="66">
        <f t="shared" si="2"/>
        <v>617880</v>
      </c>
      <c r="Q15" s="66">
        <f t="shared" si="2"/>
        <v>1677460</v>
      </c>
      <c r="R15" s="66">
        <f t="shared" si="2"/>
        <v>656986</v>
      </c>
      <c r="S15" s="66">
        <f t="shared" si="2"/>
        <v>1312234</v>
      </c>
      <c r="T15" s="66">
        <f t="shared" si="2"/>
        <v>1465150</v>
      </c>
      <c r="U15" s="66">
        <f t="shared" si="2"/>
        <v>3434370</v>
      </c>
      <c r="V15" s="66">
        <f t="shared" si="2"/>
        <v>5152630</v>
      </c>
      <c r="W15" s="66">
        <f t="shared" si="2"/>
        <v>7480770</v>
      </c>
      <c r="X15" s="66">
        <f t="shared" si="2"/>
        <v>-2328140</v>
      </c>
      <c r="Y15" s="103">
        <f>+IF(W15&lt;&gt;0,+(X15/W15)*100,0)</f>
        <v>-31.121662609597678</v>
      </c>
      <c r="Z15" s="68">
        <f>SUM(Z16:Z18)</f>
        <v>7480770</v>
      </c>
    </row>
    <row r="16" spans="1:26" ht="13.5">
      <c r="A16" s="104" t="s">
        <v>84</v>
      </c>
      <c r="B16" s="102"/>
      <c r="C16" s="121"/>
      <c r="D16" s="122">
        <v>235526</v>
      </c>
      <c r="E16" s="26">
        <v>150000</v>
      </c>
      <c r="F16" s="26"/>
      <c r="G16" s="26"/>
      <c r="H16" s="26"/>
      <c r="I16" s="26"/>
      <c r="J16" s="26"/>
      <c r="K16" s="26">
        <v>40800</v>
      </c>
      <c r="L16" s="26"/>
      <c r="M16" s="26">
        <v>40800</v>
      </c>
      <c r="N16" s="26"/>
      <c r="O16" s="26"/>
      <c r="P16" s="26"/>
      <c r="Q16" s="26"/>
      <c r="R16" s="26">
        <v>30600</v>
      </c>
      <c r="S16" s="26"/>
      <c r="T16" s="26">
        <v>57593</v>
      </c>
      <c r="U16" s="26">
        <v>88193</v>
      </c>
      <c r="V16" s="26">
        <v>128993</v>
      </c>
      <c r="W16" s="26">
        <v>150000</v>
      </c>
      <c r="X16" s="26">
        <v>-21007</v>
      </c>
      <c r="Y16" s="106">
        <v>-14</v>
      </c>
      <c r="Z16" s="28">
        <v>150000</v>
      </c>
    </row>
    <row r="17" spans="1:26" ht="13.5">
      <c r="A17" s="104" t="s">
        <v>85</v>
      </c>
      <c r="B17" s="102"/>
      <c r="C17" s="121">
        <v>5281821</v>
      </c>
      <c r="D17" s="122">
        <v>3500000</v>
      </c>
      <c r="E17" s="26">
        <v>7330770</v>
      </c>
      <c r="F17" s="26"/>
      <c r="G17" s="26"/>
      <c r="H17" s="26"/>
      <c r="I17" s="26"/>
      <c r="J17" s="26"/>
      <c r="K17" s="26"/>
      <c r="L17" s="26"/>
      <c r="M17" s="26"/>
      <c r="N17" s="26"/>
      <c r="O17" s="26">
        <v>1059580</v>
      </c>
      <c r="P17" s="26">
        <v>617880</v>
      </c>
      <c r="Q17" s="26">
        <v>1677460</v>
      </c>
      <c r="R17" s="26">
        <v>626386</v>
      </c>
      <c r="S17" s="26">
        <v>1312234</v>
      </c>
      <c r="T17" s="26">
        <v>1407557</v>
      </c>
      <c r="U17" s="26">
        <v>3346177</v>
      </c>
      <c r="V17" s="26">
        <v>5023637</v>
      </c>
      <c r="W17" s="26">
        <v>7330770</v>
      </c>
      <c r="X17" s="26">
        <v>-2307133</v>
      </c>
      <c r="Y17" s="106">
        <v>-31.47</v>
      </c>
      <c r="Z17" s="28">
        <v>7330770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34343954</v>
      </c>
      <c r="D19" s="120">
        <f t="shared" si="3"/>
        <v>18333500</v>
      </c>
      <c r="E19" s="66">
        <f t="shared" si="3"/>
        <v>26762724</v>
      </c>
      <c r="F19" s="66">
        <f t="shared" si="3"/>
        <v>690656</v>
      </c>
      <c r="G19" s="66">
        <f t="shared" si="3"/>
        <v>1243168</v>
      </c>
      <c r="H19" s="66">
        <f t="shared" si="3"/>
        <v>3044410</v>
      </c>
      <c r="I19" s="66">
        <f t="shared" si="3"/>
        <v>4978234</v>
      </c>
      <c r="J19" s="66">
        <f t="shared" si="3"/>
        <v>1239270</v>
      </c>
      <c r="K19" s="66">
        <f t="shared" si="3"/>
        <v>1265034</v>
      </c>
      <c r="L19" s="66">
        <f t="shared" si="3"/>
        <v>938211</v>
      </c>
      <c r="M19" s="66">
        <f t="shared" si="3"/>
        <v>3442515</v>
      </c>
      <c r="N19" s="66">
        <f t="shared" si="3"/>
        <v>243305</v>
      </c>
      <c r="O19" s="66">
        <f t="shared" si="3"/>
        <v>4193294</v>
      </c>
      <c r="P19" s="66">
        <f t="shared" si="3"/>
        <v>3200358</v>
      </c>
      <c r="Q19" s="66">
        <f t="shared" si="3"/>
        <v>7636957</v>
      </c>
      <c r="R19" s="66">
        <f t="shared" si="3"/>
        <v>2046539</v>
      </c>
      <c r="S19" s="66">
        <f t="shared" si="3"/>
        <v>462883</v>
      </c>
      <c r="T19" s="66">
        <f t="shared" si="3"/>
        <v>4329939</v>
      </c>
      <c r="U19" s="66">
        <f t="shared" si="3"/>
        <v>6839361</v>
      </c>
      <c r="V19" s="66">
        <f t="shared" si="3"/>
        <v>22897067</v>
      </c>
      <c r="W19" s="66">
        <f t="shared" si="3"/>
        <v>26762724</v>
      </c>
      <c r="X19" s="66">
        <f t="shared" si="3"/>
        <v>-3865657</v>
      </c>
      <c r="Y19" s="103">
        <f>+IF(W19&lt;&gt;0,+(X19/W19)*100,0)</f>
        <v>-14.444183633923064</v>
      </c>
      <c r="Z19" s="68">
        <f>SUM(Z20:Z23)</f>
        <v>26762724</v>
      </c>
    </row>
    <row r="20" spans="1:26" ht="13.5">
      <c r="A20" s="104" t="s">
        <v>88</v>
      </c>
      <c r="B20" s="102"/>
      <c r="C20" s="121">
        <v>15361986</v>
      </c>
      <c r="D20" s="122">
        <v>7249500</v>
      </c>
      <c r="E20" s="26">
        <v>11973150</v>
      </c>
      <c r="F20" s="26"/>
      <c r="G20" s="26">
        <v>275922</v>
      </c>
      <c r="H20" s="26">
        <v>1061664</v>
      </c>
      <c r="I20" s="26">
        <v>1337586</v>
      </c>
      <c r="J20" s="26">
        <v>550772</v>
      </c>
      <c r="K20" s="26">
        <v>567430</v>
      </c>
      <c r="L20" s="26">
        <v>746556</v>
      </c>
      <c r="M20" s="26">
        <v>1864758</v>
      </c>
      <c r="N20" s="26">
        <v>38556</v>
      </c>
      <c r="O20" s="26">
        <v>1047669</v>
      </c>
      <c r="P20" s="26">
        <v>1635748</v>
      </c>
      <c r="Q20" s="26">
        <v>2721973</v>
      </c>
      <c r="R20" s="26">
        <v>306758</v>
      </c>
      <c r="S20" s="26">
        <v>380171</v>
      </c>
      <c r="T20" s="26">
        <v>2917544</v>
      </c>
      <c r="U20" s="26">
        <v>3604473</v>
      </c>
      <c r="V20" s="26">
        <v>9528790</v>
      </c>
      <c r="W20" s="26">
        <v>11973150</v>
      </c>
      <c r="X20" s="26">
        <v>-2444360</v>
      </c>
      <c r="Y20" s="106">
        <v>-20.42</v>
      </c>
      <c r="Z20" s="28">
        <v>11973150</v>
      </c>
    </row>
    <row r="21" spans="1:26" ht="13.5">
      <c r="A21" s="104" t="s">
        <v>89</v>
      </c>
      <c r="B21" s="102"/>
      <c r="C21" s="121">
        <v>16080040</v>
      </c>
      <c r="D21" s="122">
        <v>9850000</v>
      </c>
      <c r="E21" s="26">
        <v>11910000</v>
      </c>
      <c r="F21" s="26">
        <v>555668</v>
      </c>
      <c r="G21" s="26">
        <v>940653</v>
      </c>
      <c r="H21" s="26">
        <v>1877043</v>
      </c>
      <c r="I21" s="26">
        <v>3373364</v>
      </c>
      <c r="J21" s="26">
        <v>440511</v>
      </c>
      <c r="K21" s="26">
        <v>631381</v>
      </c>
      <c r="L21" s="26">
        <v>88487</v>
      </c>
      <c r="M21" s="26">
        <v>1160379</v>
      </c>
      <c r="N21" s="26">
        <v>29736</v>
      </c>
      <c r="O21" s="26">
        <v>3122502</v>
      </c>
      <c r="P21" s="26">
        <v>1367944</v>
      </c>
      <c r="Q21" s="26">
        <v>4520182</v>
      </c>
      <c r="R21" s="26">
        <v>1459365</v>
      </c>
      <c r="S21" s="26"/>
      <c r="T21" s="26">
        <v>1261664</v>
      </c>
      <c r="U21" s="26">
        <v>2721029</v>
      </c>
      <c r="V21" s="26">
        <v>11774954</v>
      </c>
      <c r="W21" s="26">
        <v>11910000</v>
      </c>
      <c r="X21" s="26">
        <v>-135046</v>
      </c>
      <c r="Y21" s="106">
        <v>-1.13</v>
      </c>
      <c r="Z21" s="28">
        <v>11910000</v>
      </c>
    </row>
    <row r="22" spans="1:26" ht="13.5">
      <c r="A22" s="104" t="s">
        <v>90</v>
      </c>
      <c r="B22" s="102"/>
      <c r="C22" s="123">
        <v>154939</v>
      </c>
      <c r="D22" s="124">
        <v>250000</v>
      </c>
      <c r="E22" s="125">
        <v>395574</v>
      </c>
      <c r="F22" s="125"/>
      <c r="G22" s="125"/>
      <c r="H22" s="125">
        <v>39033</v>
      </c>
      <c r="I22" s="125">
        <v>39033</v>
      </c>
      <c r="J22" s="125">
        <v>57078</v>
      </c>
      <c r="K22" s="125">
        <v>28762</v>
      </c>
      <c r="L22" s="125">
        <v>68818</v>
      </c>
      <c r="M22" s="125">
        <v>154658</v>
      </c>
      <c r="N22" s="125">
        <v>19170</v>
      </c>
      <c r="O22" s="125">
        <v>2424</v>
      </c>
      <c r="P22" s="125">
        <v>29829</v>
      </c>
      <c r="Q22" s="125">
        <v>51423</v>
      </c>
      <c r="R22" s="125">
        <v>77658</v>
      </c>
      <c r="S22" s="125">
        <v>50890</v>
      </c>
      <c r="T22" s="125"/>
      <c r="U22" s="125">
        <v>128548</v>
      </c>
      <c r="V22" s="125">
        <v>373662</v>
      </c>
      <c r="W22" s="125">
        <v>395574</v>
      </c>
      <c r="X22" s="125">
        <v>-21912</v>
      </c>
      <c r="Y22" s="107">
        <v>-5.54</v>
      </c>
      <c r="Z22" s="200">
        <v>395574</v>
      </c>
    </row>
    <row r="23" spans="1:26" ht="13.5">
      <c r="A23" s="104" t="s">
        <v>91</v>
      </c>
      <c r="B23" s="102"/>
      <c r="C23" s="121">
        <v>2746989</v>
      </c>
      <c r="D23" s="122">
        <v>984000</v>
      </c>
      <c r="E23" s="26">
        <v>2484000</v>
      </c>
      <c r="F23" s="26">
        <v>134988</v>
      </c>
      <c r="G23" s="26">
        <v>26593</v>
      </c>
      <c r="H23" s="26">
        <v>66670</v>
      </c>
      <c r="I23" s="26">
        <v>228251</v>
      </c>
      <c r="J23" s="26">
        <v>190909</v>
      </c>
      <c r="K23" s="26">
        <v>37461</v>
      </c>
      <c r="L23" s="26">
        <v>34350</v>
      </c>
      <c r="M23" s="26">
        <v>262720</v>
      </c>
      <c r="N23" s="26">
        <v>155843</v>
      </c>
      <c r="O23" s="26">
        <v>20699</v>
      </c>
      <c r="P23" s="26">
        <v>166837</v>
      </c>
      <c r="Q23" s="26">
        <v>343379</v>
      </c>
      <c r="R23" s="26">
        <v>202758</v>
      </c>
      <c r="S23" s="26">
        <v>31822</v>
      </c>
      <c r="T23" s="26">
        <v>150731</v>
      </c>
      <c r="U23" s="26">
        <v>385311</v>
      </c>
      <c r="V23" s="26">
        <v>1219661</v>
      </c>
      <c r="W23" s="26">
        <v>2484000</v>
      </c>
      <c r="X23" s="26">
        <v>-1264339</v>
      </c>
      <c r="Y23" s="106">
        <v>-50.9</v>
      </c>
      <c r="Z23" s="28">
        <v>2484000</v>
      </c>
    </row>
    <row r="24" spans="1:26" ht="13.5">
      <c r="A24" s="101" t="s">
        <v>92</v>
      </c>
      <c r="B24" s="108"/>
      <c r="C24" s="119"/>
      <c r="D24" s="120">
        <v>200000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76072944</v>
      </c>
      <c r="D25" s="206">
        <f t="shared" si="4"/>
        <v>61000626</v>
      </c>
      <c r="E25" s="195">
        <f t="shared" si="4"/>
        <v>78256186</v>
      </c>
      <c r="F25" s="195">
        <f t="shared" si="4"/>
        <v>1273695</v>
      </c>
      <c r="G25" s="195">
        <f t="shared" si="4"/>
        <v>2261499</v>
      </c>
      <c r="H25" s="195">
        <f t="shared" si="4"/>
        <v>5790792</v>
      </c>
      <c r="I25" s="195">
        <f t="shared" si="4"/>
        <v>9325986</v>
      </c>
      <c r="J25" s="195">
        <f t="shared" si="4"/>
        <v>4116995</v>
      </c>
      <c r="K25" s="195">
        <f t="shared" si="4"/>
        <v>4121903</v>
      </c>
      <c r="L25" s="195">
        <f t="shared" si="4"/>
        <v>3932829</v>
      </c>
      <c r="M25" s="195">
        <f t="shared" si="4"/>
        <v>12171727</v>
      </c>
      <c r="N25" s="195">
        <f t="shared" si="4"/>
        <v>1629226</v>
      </c>
      <c r="O25" s="195">
        <f t="shared" si="4"/>
        <v>9096158</v>
      </c>
      <c r="P25" s="195">
        <f t="shared" si="4"/>
        <v>6252822</v>
      </c>
      <c r="Q25" s="195">
        <f t="shared" si="4"/>
        <v>16978206</v>
      </c>
      <c r="R25" s="195">
        <f t="shared" si="4"/>
        <v>5104630</v>
      </c>
      <c r="S25" s="195">
        <f t="shared" si="4"/>
        <v>5775968</v>
      </c>
      <c r="T25" s="195">
        <f t="shared" si="4"/>
        <v>8830115</v>
      </c>
      <c r="U25" s="195">
        <f t="shared" si="4"/>
        <v>19710713</v>
      </c>
      <c r="V25" s="195">
        <f t="shared" si="4"/>
        <v>58186632</v>
      </c>
      <c r="W25" s="195">
        <f t="shared" si="4"/>
        <v>78256186</v>
      </c>
      <c r="X25" s="195">
        <f t="shared" si="4"/>
        <v>-20069554</v>
      </c>
      <c r="Y25" s="207">
        <f>+IF(W25&lt;&gt;0,+(X25/W25)*100,0)</f>
        <v>-25.6459649081288</v>
      </c>
      <c r="Z25" s="208">
        <f>+Z5+Z9+Z15+Z19+Z24</f>
        <v>78256186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42400441</v>
      </c>
      <c r="D28" s="122">
        <v>39010526</v>
      </c>
      <c r="E28" s="26">
        <v>47549336</v>
      </c>
      <c r="F28" s="26">
        <v>1273695</v>
      </c>
      <c r="G28" s="26">
        <v>1206394</v>
      </c>
      <c r="H28" s="26">
        <v>3218913</v>
      </c>
      <c r="I28" s="26">
        <v>5699002</v>
      </c>
      <c r="J28" s="26">
        <v>3317531</v>
      </c>
      <c r="K28" s="26">
        <v>2644490</v>
      </c>
      <c r="L28" s="26">
        <v>3053474</v>
      </c>
      <c r="M28" s="26">
        <v>9015495</v>
      </c>
      <c r="N28" s="26">
        <v>1096492</v>
      </c>
      <c r="O28" s="26">
        <v>6272745</v>
      </c>
      <c r="P28" s="26">
        <v>2359917</v>
      </c>
      <c r="Q28" s="26">
        <v>9729154</v>
      </c>
      <c r="R28" s="26">
        <v>3064681</v>
      </c>
      <c r="S28" s="26">
        <v>3453134</v>
      </c>
      <c r="T28" s="26">
        <v>5053141</v>
      </c>
      <c r="U28" s="26">
        <v>11570956</v>
      </c>
      <c r="V28" s="26">
        <v>36014607</v>
      </c>
      <c r="W28" s="26">
        <v>47549336</v>
      </c>
      <c r="X28" s="26">
        <v>-11534729</v>
      </c>
      <c r="Y28" s="106">
        <v>-24.26</v>
      </c>
      <c r="Z28" s="121">
        <v>47549336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42400441</v>
      </c>
      <c r="D32" s="187">
        <f t="shared" si="5"/>
        <v>39010526</v>
      </c>
      <c r="E32" s="43">
        <f t="shared" si="5"/>
        <v>47549336</v>
      </c>
      <c r="F32" s="43">
        <f t="shared" si="5"/>
        <v>1273695</v>
      </c>
      <c r="G32" s="43">
        <f t="shared" si="5"/>
        <v>1206394</v>
      </c>
      <c r="H32" s="43">
        <f t="shared" si="5"/>
        <v>3218913</v>
      </c>
      <c r="I32" s="43">
        <f t="shared" si="5"/>
        <v>5699002</v>
      </c>
      <c r="J32" s="43">
        <f t="shared" si="5"/>
        <v>3317531</v>
      </c>
      <c r="K32" s="43">
        <f t="shared" si="5"/>
        <v>2644490</v>
      </c>
      <c r="L32" s="43">
        <f t="shared" si="5"/>
        <v>3053474</v>
      </c>
      <c r="M32" s="43">
        <f t="shared" si="5"/>
        <v>9015495</v>
      </c>
      <c r="N32" s="43">
        <f t="shared" si="5"/>
        <v>1096492</v>
      </c>
      <c r="O32" s="43">
        <f t="shared" si="5"/>
        <v>6272745</v>
      </c>
      <c r="P32" s="43">
        <f t="shared" si="5"/>
        <v>2359917</v>
      </c>
      <c r="Q32" s="43">
        <f t="shared" si="5"/>
        <v>9729154</v>
      </c>
      <c r="R32" s="43">
        <f t="shared" si="5"/>
        <v>3064681</v>
      </c>
      <c r="S32" s="43">
        <f t="shared" si="5"/>
        <v>3453134</v>
      </c>
      <c r="T32" s="43">
        <f t="shared" si="5"/>
        <v>5053141</v>
      </c>
      <c r="U32" s="43">
        <f t="shared" si="5"/>
        <v>11570956</v>
      </c>
      <c r="V32" s="43">
        <f t="shared" si="5"/>
        <v>36014607</v>
      </c>
      <c r="W32" s="43">
        <f t="shared" si="5"/>
        <v>47549336</v>
      </c>
      <c r="X32" s="43">
        <f t="shared" si="5"/>
        <v>-11534729</v>
      </c>
      <c r="Y32" s="188">
        <f>+IF(W32&lt;&gt;0,+(X32/W32)*100,0)</f>
        <v>-24.258443903401723</v>
      </c>
      <c r="Z32" s="45">
        <f>SUM(Z28:Z31)</f>
        <v>47549336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>
        <v>1700000</v>
      </c>
      <c r="E34" s="26">
        <v>1700000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>
        <v>405492</v>
      </c>
      <c r="Q34" s="26">
        <v>405492</v>
      </c>
      <c r="R34" s="26"/>
      <c r="S34" s="26"/>
      <c r="T34" s="26">
        <v>1294508</v>
      </c>
      <c r="U34" s="26">
        <v>1294508</v>
      </c>
      <c r="V34" s="26">
        <v>1700000</v>
      </c>
      <c r="W34" s="26">
        <v>1700000</v>
      </c>
      <c r="X34" s="26"/>
      <c r="Y34" s="106"/>
      <c r="Z34" s="28">
        <v>1700000</v>
      </c>
    </row>
    <row r="35" spans="1:26" ht="13.5">
      <c r="A35" s="213" t="s">
        <v>52</v>
      </c>
      <c r="B35" s="102"/>
      <c r="C35" s="121">
        <v>33672503</v>
      </c>
      <c r="D35" s="122">
        <v>20290100</v>
      </c>
      <c r="E35" s="26">
        <v>29006850</v>
      </c>
      <c r="F35" s="26"/>
      <c r="G35" s="26">
        <v>1055104</v>
      </c>
      <c r="H35" s="26">
        <v>2571878</v>
      </c>
      <c r="I35" s="26">
        <v>3626982</v>
      </c>
      <c r="J35" s="26">
        <v>799465</v>
      </c>
      <c r="K35" s="26">
        <v>1477413</v>
      </c>
      <c r="L35" s="26">
        <v>879356</v>
      </c>
      <c r="M35" s="26">
        <v>3156234</v>
      </c>
      <c r="N35" s="26">
        <v>532734</v>
      </c>
      <c r="O35" s="26">
        <v>2823411</v>
      </c>
      <c r="P35" s="26">
        <v>3487415</v>
      </c>
      <c r="Q35" s="26">
        <v>6843560</v>
      </c>
      <c r="R35" s="26">
        <v>2039948</v>
      </c>
      <c r="S35" s="26">
        <v>2322834</v>
      </c>
      <c r="T35" s="26">
        <v>2482465</v>
      </c>
      <c r="U35" s="26">
        <v>6845247</v>
      </c>
      <c r="V35" s="26">
        <v>20472023</v>
      </c>
      <c r="W35" s="26">
        <v>29006850</v>
      </c>
      <c r="X35" s="26">
        <v>-8534827</v>
      </c>
      <c r="Y35" s="106">
        <v>-29.42</v>
      </c>
      <c r="Z35" s="28">
        <v>29006850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76072944</v>
      </c>
      <c r="D36" s="194">
        <f t="shared" si="6"/>
        <v>61000626</v>
      </c>
      <c r="E36" s="196">
        <f t="shared" si="6"/>
        <v>78256186</v>
      </c>
      <c r="F36" s="196">
        <f t="shared" si="6"/>
        <v>1273695</v>
      </c>
      <c r="G36" s="196">
        <f t="shared" si="6"/>
        <v>2261498</v>
      </c>
      <c r="H36" s="196">
        <f t="shared" si="6"/>
        <v>5790791</v>
      </c>
      <c r="I36" s="196">
        <f t="shared" si="6"/>
        <v>9325984</v>
      </c>
      <c r="J36" s="196">
        <f t="shared" si="6"/>
        <v>4116996</v>
      </c>
      <c r="K36" s="196">
        <f t="shared" si="6"/>
        <v>4121903</v>
      </c>
      <c r="L36" s="196">
        <f t="shared" si="6"/>
        <v>3932830</v>
      </c>
      <c r="M36" s="196">
        <f t="shared" si="6"/>
        <v>12171729</v>
      </c>
      <c r="N36" s="196">
        <f t="shared" si="6"/>
        <v>1629226</v>
      </c>
      <c r="O36" s="196">
        <f t="shared" si="6"/>
        <v>9096156</v>
      </c>
      <c r="P36" s="196">
        <f t="shared" si="6"/>
        <v>6252824</v>
      </c>
      <c r="Q36" s="196">
        <f t="shared" si="6"/>
        <v>16978206</v>
      </c>
      <c r="R36" s="196">
        <f t="shared" si="6"/>
        <v>5104629</v>
      </c>
      <c r="S36" s="196">
        <f t="shared" si="6"/>
        <v>5775968</v>
      </c>
      <c r="T36" s="196">
        <f t="shared" si="6"/>
        <v>8830114</v>
      </c>
      <c r="U36" s="196">
        <f t="shared" si="6"/>
        <v>19710711</v>
      </c>
      <c r="V36" s="196">
        <f t="shared" si="6"/>
        <v>58186630</v>
      </c>
      <c r="W36" s="196">
        <f t="shared" si="6"/>
        <v>78256186</v>
      </c>
      <c r="X36" s="196">
        <f t="shared" si="6"/>
        <v>-20069556</v>
      </c>
      <c r="Y36" s="197">
        <f>+IF(W36&lt;&gt;0,+(X36/W36)*100,0)</f>
        <v>-25.645967463837298</v>
      </c>
      <c r="Z36" s="215">
        <f>SUM(Z32:Z35)</f>
        <v>78256186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2282291</v>
      </c>
      <c r="D6" s="25">
        <v>43403638</v>
      </c>
      <c r="E6" s="26">
        <v>43403638</v>
      </c>
      <c r="F6" s="26">
        <v>39228958</v>
      </c>
      <c r="G6" s="26">
        <v>12700913</v>
      </c>
      <c r="H6" s="26">
        <v>23611500</v>
      </c>
      <c r="I6" s="26">
        <v>75541371</v>
      </c>
      <c r="J6" s="26">
        <v>15979142</v>
      </c>
      <c r="K6" s="26">
        <v>60778958</v>
      </c>
      <c r="L6" s="26">
        <v>38379745</v>
      </c>
      <c r="M6" s="26">
        <v>115137845</v>
      </c>
      <c r="N6" s="26">
        <v>38288911</v>
      </c>
      <c r="O6" s="26">
        <v>22458941</v>
      </c>
      <c r="P6" s="26">
        <v>43203160</v>
      </c>
      <c r="Q6" s="26">
        <v>103951012</v>
      </c>
      <c r="R6" s="26">
        <v>-758568</v>
      </c>
      <c r="S6" s="26">
        <v>31270349</v>
      </c>
      <c r="T6" s="26">
        <v>-7954118</v>
      </c>
      <c r="U6" s="26">
        <v>22557663</v>
      </c>
      <c r="V6" s="26">
        <v>317187891</v>
      </c>
      <c r="W6" s="26">
        <v>43403638</v>
      </c>
      <c r="X6" s="26">
        <v>273784253</v>
      </c>
      <c r="Y6" s="106">
        <v>630.79</v>
      </c>
      <c r="Z6" s="28">
        <v>43403638</v>
      </c>
    </row>
    <row r="7" spans="1:26" ht="13.5">
      <c r="A7" s="225" t="s">
        <v>146</v>
      </c>
      <c r="B7" s="158" t="s">
        <v>71</v>
      </c>
      <c r="C7" s="121">
        <v>75000000</v>
      </c>
      <c r="D7" s="25">
        <v>25000000</v>
      </c>
      <c r="E7" s="26">
        <v>25000000</v>
      </c>
      <c r="F7" s="26">
        <v>51375658</v>
      </c>
      <c r="G7" s="26">
        <v>76375658</v>
      </c>
      <c r="H7" s="26">
        <v>56375658</v>
      </c>
      <c r="I7" s="26">
        <v>184126974</v>
      </c>
      <c r="J7" s="26">
        <v>56375658</v>
      </c>
      <c r="K7" s="26">
        <v>26375658</v>
      </c>
      <c r="L7" s="26">
        <v>46375658</v>
      </c>
      <c r="M7" s="26">
        <v>129126974</v>
      </c>
      <c r="N7" s="26">
        <v>40000000</v>
      </c>
      <c r="O7" s="26">
        <v>60000000</v>
      </c>
      <c r="P7" s="26">
        <v>40000000</v>
      </c>
      <c r="Q7" s="26">
        <v>140000000</v>
      </c>
      <c r="R7" s="26">
        <v>70000000</v>
      </c>
      <c r="S7" s="26">
        <v>50000000</v>
      </c>
      <c r="T7" s="26">
        <v>70000000</v>
      </c>
      <c r="U7" s="26">
        <v>190000000</v>
      </c>
      <c r="V7" s="26">
        <v>643253948</v>
      </c>
      <c r="W7" s="26">
        <v>25000000</v>
      </c>
      <c r="X7" s="26">
        <v>618253948</v>
      </c>
      <c r="Y7" s="106">
        <v>2473.02</v>
      </c>
      <c r="Z7" s="28">
        <v>25000000</v>
      </c>
    </row>
    <row r="8" spans="1:26" ht="13.5">
      <c r="A8" s="225" t="s">
        <v>147</v>
      </c>
      <c r="B8" s="158" t="s">
        <v>71</v>
      </c>
      <c r="C8" s="121">
        <v>20681081</v>
      </c>
      <c r="D8" s="25">
        <v>1173493</v>
      </c>
      <c r="E8" s="26">
        <v>1173493</v>
      </c>
      <c r="F8" s="26">
        <v>40001929</v>
      </c>
      <c r="G8" s="26">
        <v>37276060</v>
      </c>
      <c r="H8" s="26">
        <v>35354867</v>
      </c>
      <c r="I8" s="26">
        <v>112632856</v>
      </c>
      <c r="J8" s="26">
        <v>33779167</v>
      </c>
      <c r="K8" s="26">
        <v>30444200</v>
      </c>
      <c r="L8" s="26">
        <v>30831656</v>
      </c>
      <c r="M8" s="26">
        <v>95055023</v>
      </c>
      <c r="N8" s="26">
        <v>23097727</v>
      </c>
      <c r="O8" s="26">
        <v>28691080</v>
      </c>
      <c r="P8" s="26">
        <v>12079639</v>
      </c>
      <c r="Q8" s="26">
        <v>63868446</v>
      </c>
      <c r="R8" s="26">
        <v>24181707</v>
      </c>
      <c r="S8" s="26">
        <v>6437936</v>
      </c>
      <c r="T8" s="26">
        <v>14741283</v>
      </c>
      <c r="U8" s="26">
        <v>45360926</v>
      </c>
      <c r="V8" s="26">
        <v>316917251</v>
      </c>
      <c r="W8" s="26">
        <v>1173493</v>
      </c>
      <c r="X8" s="26">
        <v>315743758</v>
      </c>
      <c r="Y8" s="106">
        <v>26906.32</v>
      </c>
      <c r="Z8" s="28">
        <v>1173493</v>
      </c>
    </row>
    <row r="9" spans="1:26" ht="13.5">
      <c r="A9" s="225" t="s">
        <v>148</v>
      </c>
      <c r="B9" s="158"/>
      <c r="C9" s="121">
        <v>10710805</v>
      </c>
      <c r="D9" s="25">
        <v>1505566</v>
      </c>
      <c r="E9" s="26">
        <v>1505566</v>
      </c>
      <c r="F9" s="26">
        <v>10710805</v>
      </c>
      <c r="G9" s="26">
        <v>6700805</v>
      </c>
      <c r="H9" s="26">
        <v>6700805</v>
      </c>
      <c r="I9" s="26">
        <v>24112415</v>
      </c>
      <c r="J9" s="26">
        <v>6700805</v>
      </c>
      <c r="K9" s="26">
        <v>-1153064</v>
      </c>
      <c r="L9" s="26">
        <v>-3461316</v>
      </c>
      <c r="M9" s="26">
        <v>2086425</v>
      </c>
      <c r="N9" s="26">
        <v>-3461316</v>
      </c>
      <c r="O9" s="26">
        <v>-17815916</v>
      </c>
      <c r="P9" s="26">
        <v>-21388327</v>
      </c>
      <c r="Q9" s="26">
        <v>-42665559</v>
      </c>
      <c r="R9" s="26">
        <v>-21388327</v>
      </c>
      <c r="S9" s="26">
        <v>-22057769</v>
      </c>
      <c r="T9" s="26">
        <v>-28957756</v>
      </c>
      <c r="U9" s="26">
        <v>-72403852</v>
      </c>
      <c r="V9" s="26">
        <v>-88870571</v>
      </c>
      <c r="W9" s="26">
        <v>1505566</v>
      </c>
      <c r="X9" s="26">
        <v>-90376137</v>
      </c>
      <c r="Y9" s="106">
        <v>-6002.8</v>
      </c>
      <c r="Z9" s="28">
        <v>1505566</v>
      </c>
    </row>
    <row r="10" spans="1:26" ht="13.5">
      <c r="A10" s="225" t="s">
        <v>149</v>
      </c>
      <c r="B10" s="158"/>
      <c r="C10" s="121">
        <v>1984451</v>
      </c>
      <c r="D10" s="25">
        <v>2542374</v>
      </c>
      <c r="E10" s="26">
        <v>2542374</v>
      </c>
      <c r="F10" s="125">
        <v>1984451</v>
      </c>
      <c r="G10" s="125">
        <v>1984451</v>
      </c>
      <c r="H10" s="125">
        <v>1984451</v>
      </c>
      <c r="I10" s="26">
        <v>5953353</v>
      </c>
      <c r="J10" s="125">
        <v>1984451</v>
      </c>
      <c r="K10" s="125">
        <v>1984451</v>
      </c>
      <c r="L10" s="26">
        <v>1984451</v>
      </c>
      <c r="M10" s="125">
        <v>5953353</v>
      </c>
      <c r="N10" s="125">
        <v>1984451</v>
      </c>
      <c r="O10" s="125">
        <v>1984451</v>
      </c>
      <c r="P10" s="26">
        <v>1984451</v>
      </c>
      <c r="Q10" s="125">
        <v>5953353</v>
      </c>
      <c r="R10" s="125">
        <v>1984451</v>
      </c>
      <c r="S10" s="26">
        <v>1984451</v>
      </c>
      <c r="T10" s="125">
        <v>1984451</v>
      </c>
      <c r="U10" s="125">
        <v>5953353</v>
      </c>
      <c r="V10" s="125">
        <v>23813412</v>
      </c>
      <c r="W10" s="26">
        <v>2542374</v>
      </c>
      <c r="X10" s="125">
        <v>21271038</v>
      </c>
      <c r="Y10" s="107">
        <v>836.66</v>
      </c>
      <c r="Z10" s="200">
        <v>2542374</v>
      </c>
    </row>
    <row r="11" spans="1:26" ht="13.5">
      <c r="A11" s="225" t="s">
        <v>150</v>
      </c>
      <c r="B11" s="158" t="s">
        <v>95</v>
      </c>
      <c r="C11" s="121">
        <v>10619181</v>
      </c>
      <c r="D11" s="25">
        <v>8634622</v>
      </c>
      <c r="E11" s="26">
        <v>8634622</v>
      </c>
      <c r="F11" s="26">
        <v>10597241</v>
      </c>
      <c r="G11" s="26">
        <v>10597241</v>
      </c>
      <c r="H11" s="26">
        <v>10597241</v>
      </c>
      <c r="I11" s="26">
        <v>31791723</v>
      </c>
      <c r="J11" s="26">
        <v>10597241</v>
      </c>
      <c r="K11" s="26">
        <v>10597241</v>
      </c>
      <c r="L11" s="26">
        <v>10597241</v>
      </c>
      <c r="M11" s="26">
        <v>31791723</v>
      </c>
      <c r="N11" s="26">
        <v>10619181</v>
      </c>
      <c r="O11" s="26">
        <v>10619181</v>
      </c>
      <c r="P11" s="26">
        <v>10619181</v>
      </c>
      <c r="Q11" s="26">
        <v>31857543</v>
      </c>
      <c r="R11" s="26">
        <v>10619181</v>
      </c>
      <c r="S11" s="26">
        <v>10619181</v>
      </c>
      <c r="T11" s="26">
        <v>10619181</v>
      </c>
      <c r="U11" s="26">
        <v>31857543</v>
      </c>
      <c r="V11" s="26">
        <v>127298532</v>
      </c>
      <c r="W11" s="26">
        <v>8634622</v>
      </c>
      <c r="X11" s="26">
        <v>118663910</v>
      </c>
      <c r="Y11" s="106">
        <v>1374.28</v>
      </c>
      <c r="Z11" s="28">
        <v>8634622</v>
      </c>
    </row>
    <row r="12" spans="1:26" ht="13.5">
      <c r="A12" s="226" t="s">
        <v>55</v>
      </c>
      <c r="B12" s="227"/>
      <c r="C12" s="138">
        <f aca="true" t="shared" si="0" ref="C12:X12">SUM(C6:C11)</f>
        <v>121277809</v>
      </c>
      <c r="D12" s="38">
        <f t="shared" si="0"/>
        <v>82259693</v>
      </c>
      <c r="E12" s="39">
        <f t="shared" si="0"/>
        <v>82259693</v>
      </c>
      <c r="F12" s="39">
        <f t="shared" si="0"/>
        <v>153899042</v>
      </c>
      <c r="G12" s="39">
        <f t="shared" si="0"/>
        <v>145635128</v>
      </c>
      <c r="H12" s="39">
        <f t="shared" si="0"/>
        <v>134624522</v>
      </c>
      <c r="I12" s="39">
        <f t="shared" si="0"/>
        <v>434158692</v>
      </c>
      <c r="J12" s="39">
        <f t="shared" si="0"/>
        <v>125416464</v>
      </c>
      <c r="K12" s="39">
        <f t="shared" si="0"/>
        <v>129027444</v>
      </c>
      <c r="L12" s="39">
        <f t="shared" si="0"/>
        <v>124707435</v>
      </c>
      <c r="M12" s="39">
        <f t="shared" si="0"/>
        <v>379151343</v>
      </c>
      <c r="N12" s="39">
        <f t="shared" si="0"/>
        <v>110528954</v>
      </c>
      <c r="O12" s="39">
        <f t="shared" si="0"/>
        <v>105937737</v>
      </c>
      <c r="P12" s="39">
        <f t="shared" si="0"/>
        <v>86498104</v>
      </c>
      <c r="Q12" s="39">
        <f t="shared" si="0"/>
        <v>302964795</v>
      </c>
      <c r="R12" s="39">
        <f t="shared" si="0"/>
        <v>84638444</v>
      </c>
      <c r="S12" s="39">
        <f t="shared" si="0"/>
        <v>78254148</v>
      </c>
      <c r="T12" s="39">
        <f t="shared" si="0"/>
        <v>60433041</v>
      </c>
      <c r="U12" s="39">
        <f t="shared" si="0"/>
        <v>223325633</v>
      </c>
      <c r="V12" s="39">
        <f t="shared" si="0"/>
        <v>1339600463</v>
      </c>
      <c r="W12" s="39">
        <f t="shared" si="0"/>
        <v>82259693</v>
      </c>
      <c r="X12" s="39">
        <f t="shared" si="0"/>
        <v>1257340770</v>
      </c>
      <c r="Y12" s="140">
        <f>+IF(W12&lt;&gt;0,+(X12/W12)*100,0)</f>
        <v>1528.5016563336796</v>
      </c>
      <c r="Z12" s="40">
        <f>SUM(Z6:Z11)</f>
        <v>82259693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>
        <v>1714954</v>
      </c>
      <c r="D15" s="25">
        <v>10018751</v>
      </c>
      <c r="E15" s="26">
        <v>10018751</v>
      </c>
      <c r="F15" s="26">
        <v>1902311</v>
      </c>
      <c r="G15" s="26">
        <v>1111834</v>
      </c>
      <c r="H15" s="26">
        <v>699893</v>
      </c>
      <c r="I15" s="26">
        <v>3714038</v>
      </c>
      <c r="J15" s="26">
        <v>190677</v>
      </c>
      <c r="K15" s="26">
        <v>-100583</v>
      </c>
      <c r="L15" s="26">
        <v>45991</v>
      </c>
      <c r="M15" s="26">
        <v>136085</v>
      </c>
      <c r="N15" s="26">
        <v>2085805</v>
      </c>
      <c r="O15" s="26">
        <v>2625471</v>
      </c>
      <c r="P15" s="26">
        <v>3249855</v>
      </c>
      <c r="Q15" s="26">
        <v>7961131</v>
      </c>
      <c r="R15" s="26">
        <v>3327276</v>
      </c>
      <c r="S15" s="26">
        <v>3008240</v>
      </c>
      <c r="T15" s="26">
        <v>3174458</v>
      </c>
      <c r="U15" s="26">
        <v>9509974</v>
      </c>
      <c r="V15" s="26">
        <v>21321228</v>
      </c>
      <c r="W15" s="26">
        <v>10018751</v>
      </c>
      <c r="X15" s="26">
        <v>11302477</v>
      </c>
      <c r="Y15" s="106">
        <v>112.81</v>
      </c>
      <c r="Z15" s="28">
        <v>10018751</v>
      </c>
    </row>
    <row r="16" spans="1:26" ht="13.5">
      <c r="A16" s="225" t="s">
        <v>153</v>
      </c>
      <c r="B16" s="158"/>
      <c r="C16" s="121">
        <v>6318</v>
      </c>
      <c r="D16" s="25">
        <v>4685</v>
      </c>
      <c r="E16" s="26">
        <v>4685</v>
      </c>
      <c r="F16" s="125">
        <v>6318</v>
      </c>
      <c r="G16" s="125">
        <v>6318</v>
      </c>
      <c r="H16" s="125">
        <v>6318</v>
      </c>
      <c r="I16" s="26">
        <v>18954</v>
      </c>
      <c r="J16" s="125">
        <v>6318</v>
      </c>
      <c r="K16" s="125">
        <v>6318</v>
      </c>
      <c r="L16" s="26">
        <v>6318</v>
      </c>
      <c r="M16" s="125">
        <v>18954</v>
      </c>
      <c r="N16" s="125">
        <v>6318</v>
      </c>
      <c r="O16" s="125">
        <v>6318</v>
      </c>
      <c r="P16" s="26">
        <v>6318</v>
      </c>
      <c r="Q16" s="125">
        <v>18954</v>
      </c>
      <c r="R16" s="125">
        <v>6318</v>
      </c>
      <c r="S16" s="26">
        <v>6318</v>
      </c>
      <c r="T16" s="125">
        <v>6318</v>
      </c>
      <c r="U16" s="125">
        <v>18954</v>
      </c>
      <c r="V16" s="125">
        <v>75816</v>
      </c>
      <c r="W16" s="26">
        <v>4685</v>
      </c>
      <c r="X16" s="125">
        <v>71131</v>
      </c>
      <c r="Y16" s="107">
        <v>1518.27</v>
      </c>
      <c r="Z16" s="200">
        <v>4685</v>
      </c>
    </row>
    <row r="17" spans="1:26" ht="13.5">
      <c r="A17" s="225" t="s">
        <v>154</v>
      </c>
      <c r="B17" s="158"/>
      <c r="C17" s="121"/>
      <c r="D17" s="25"/>
      <c r="E17" s="26"/>
      <c r="F17" s="26">
        <v>17975479</v>
      </c>
      <c r="G17" s="26">
        <v>17975479</v>
      </c>
      <c r="H17" s="26">
        <v>17975479</v>
      </c>
      <c r="I17" s="26">
        <v>53926437</v>
      </c>
      <c r="J17" s="26">
        <v>17975479</v>
      </c>
      <c r="K17" s="26">
        <v>17975479</v>
      </c>
      <c r="L17" s="26">
        <v>17975479</v>
      </c>
      <c r="M17" s="26">
        <v>53926437</v>
      </c>
      <c r="N17" s="26">
        <v>17974438</v>
      </c>
      <c r="O17" s="26">
        <v>17974230</v>
      </c>
      <c r="P17" s="26">
        <v>17973813</v>
      </c>
      <c r="Q17" s="26">
        <v>53922481</v>
      </c>
      <c r="R17" s="26">
        <v>17973813</v>
      </c>
      <c r="S17" s="26">
        <v>17973605</v>
      </c>
      <c r="T17" s="26">
        <v>17973188</v>
      </c>
      <c r="U17" s="26">
        <v>53920606</v>
      </c>
      <c r="V17" s="26">
        <v>215695961</v>
      </c>
      <c r="W17" s="26"/>
      <c r="X17" s="26">
        <v>215695961</v>
      </c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418222360</v>
      </c>
      <c r="D19" s="25">
        <v>464522562</v>
      </c>
      <c r="E19" s="26">
        <v>464522562</v>
      </c>
      <c r="F19" s="26">
        <v>398965226</v>
      </c>
      <c r="G19" s="26">
        <v>401227108</v>
      </c>
      <c r="H19" s="26">
        <v>407017136</v>
      </c>
      <c r="I19" s="26">
        <v>1207209470</v>
      </c>
      <c r="J19" s="26">
        <v>411134131</v>
      </c>
      <c r="K19" s="26">
        <v>415325220</v>
      </c>
      <c r="L19" s="26">
        <v>419185590</v>
      </c>
      <c r="M19" s="26">
        <v>1245644941</v>
      </c>
      <c r="N19" s="26">
        <v>412854380</v>
      </c>
      <c r="O19" s="26">
        <v>416702022</v>
      </c>
      <c r="P19" s="26">
        <v>419087059</v>
      </c>
      <c r="Q19" s="26">
        <v>1248643461</v>
      </c>
      <c r="R19" s="26">
        <v>423436490</v>
      </c>
      <c r="S19" s="26">
        <v>427287842</v>
      </c>
      <c r="T19" s="26">
        <v>431556758</v>
      </c>
      <c r="U19" s="26">
        <v>1282281090</v>
      </c>
      <c r="V19" s="26">
        <v>4983778962</v>
      </c>
      <c r="W19" s="26">
        <v>464522562</v>
      </c>
      <c r="X19" s="26">
        <v>4519256400</v>
      </c>
      <c r="Y19" s="106">
        <v>972.88</v>
      </c>
      <c r="Z19" s="28">
        <v>464522562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>
        <v>1553210</v>
      </c>
      <c r="G22" s="26">
        <v>1553210</v>
      </c>
      <c r="H22" s="26">
        <v>1553210</v>
      </c>
      <c r="I22" s="26">
        <v>4659630</v>
      </c>
      <c r="J22" s="26">
        <v>1553210</v>
      </c>
      <c r="K22" s="26">
        <v>1553210</v>
      </c>
      <c r="L22" s="26">
        <v>1553210</v>
      </c>
      <c r="M22" s="26">
        <v>4659630</v>
      </c>
      <c r="N22" s="26">
        <v>982654</v>
      </c>
      <c r="O22" s="26">
        <v>950416</v>
      </c>
      <c r="P22" s="26">
        <v>875349</v>
      </c>
      <c r="Q22" s="26">
        <v>2808419</v>
      </c>
      <c r="R22" s="26">
        <v>875349</v>
      </c>
      <c r="S22" s="26">
        <v>837813</v>
      </c>
      <c r="T22" s="26">
        <v>761406</v>
      </c>
      <c r="U22" s="26">
        <v>2474568</v>
      </c>
      <c r="V22" s="26">
        <v>14602247</v>
      </c>
      <c r="W22" s="26"/>
      <c r="X22" s="26">
        <v>14602247</v>
      </c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419943632</v>
      </c>
      <c r="D24" s="42">
        <f t="shared" si="1"/>
        <v>474545998</v>
      </c>
      <c r="E24" s="43">
        <f t="shared" si="1"/>
        <v>474545998</v>
      </c>
      <c r="F24" s="43">
        <f t="shared" si="1"/>
        <v>420402544</v>
      </c>
      <c r="G24" s="43">
        <f t="shared" si="1"/>
        <v>421873949</v>
      </c>
      <c r="H24" s="43">
        <f t="shared" si="1"/>
        <v>427252036</v>
      </c>
      <c r="I24" s="43">
        <f t="shared" si="1"/>
        <v>1269528529</v>
      </c>
      <c r="J24" s="43">
        <f t="shared" si="1"/>
        <v>430859815</v>
      </c>
      <c r="K24" s="43">
        <f t="shared" si="1"/>
        <v>434759644</v>
      </c>
      <c r="L24" s="43">
        <f t="shared" si="1"/>
        <v>438766588</v>
      </c>
      <c r="M24" s="43">
        <f t="shared" si="1"/>
        <v>1304386047</v>
      </c>
      <c r="N24" s="43">
        <f t="shared" si="1"/>
        <v>433903595</v>
      </c>
      <c r="O24" s="43">
        <f t="shared" si="1"/>
        <v>438258457</v>
      </c>
      <c r="P24" s="43">
        <f t="shared" si="1"/>
        <v>441192394</v>
      </c>
      <c r="Q24" s="43">
        <f t="shared" si="1"/>
        <v>1313354446</v>
      </c>
      <c r="R24" s="43">
        <f t="shared" si="1"/>
        <v>445619246</v>
      </c>
      <c r="S24" s="43">
        <f t="shared" si="1"/>
        <v>449113818</v>
      </c>
      <c r="T24" s="43">
        <f t="shared" si="1"/>
        <v>453472128</v>
      </c>
      <c r="U24" s="43">
        <f t="shared" si="1"/>
        <v>1348205192</v>
      </c>
      <c r="V24" s="43">
        <f t="shared" si="1"/>
        <v>5235474214</v>
      </c>
      <c r="W24" s="43">
        <f t="shared" si="1"/>
        <v>474545998</v>
      </c>
      <c r="X24" s="43">
        <f t="shared" si="1"/>
        <v>4760928216</v>
      </c>
      <c r="Y24" s="188">
        <f>+IF(W24&lt;&gt;0,+(X24/W24)*100,0)</f>
        <v>1003.2595862287726</v>
      </c>
      <c r="Z24" s="45">
        <f>SUM(Z15:Z23)</f>
        <v>474545998</v>
      </c>
    </row>
    <row r="25" spans="1:26" ht="13.5">
      <c r="A25" s="226" t="s">
        <v>161</v>
      </c>
      <c r="B25" s="227"/>
      <c r="C25" s="138">
        <f aca="true" t="shared" si="2" ref="C25:X25">+C12+C24</f>
        <v>541221441</v>
      </c>
      <c r="D25" s="38">
        <f t="shared" si="2"/>
        <v>556805691</v>
      </c>
      <c r="E25" s="39">
        <f t="shared" si="2"/>
        <v>556805691</v>
      </c>
      <c r="F25" s="39">
        <f t="shared" si="2"/>
        <v>574301586</v>
      </c>
      <c r="G25" s="39">
        <f t="shared" si="2"/>
        <v>567509077</v>
      </c>
      <c r="H25" s="39">
        <f t="shared" si="2"/>
        <v>561876558</v>
      </c>
      <c r="I25" s="39">
        <f t="shared" si="2"/>
        <v>1703687221</v>
      </c>
      <c r="J25" s="39">
        <f t="shared" si="2"/>
        <v>556276279</v>
      </c>
      <c r="K25" s="39">
        <f t="shared" si="2"/>
        <v>563787088</v>
      </c>
      <c r="L25" s="39">
        <f t="shared" si="2"/>
        <v>563474023</v>
      </c>
      <c r="M25" s="39">
        <f t="shared" si="2"/>
        <v>1683537390</v>
      </c>
      <c r="N25" s="39">
        <f t="shared" si="2"/>
        <v>544432549</v>
      </c>
      <c r="O25" s="39">
        <f t="shared" si="2"/>
        <v>544196194</v>
      </c>
      <c r="P25" s="39">
        <f t="shared" si="2"/>
        <v>527690498</v>
      </c>
      <c r="Q25" s="39">
        <f t="shared" si="2"/>
        <v>1616319241</v>
      </c>
      <c r="R25" s="39">
        <f t="shared" si="2"/>
        <v>530257690</v>
      </c>
      <c r="S25" s="39">
        <f t="shared" si="2"/>
        <v>527367966</v>
      </c>
      <c r="T25" s="39">
        <f t="shared" si="2"/>
        <v>513905169</v>
      </c>
      <c r="U25" s="39">
        <f t="shared" si="2"/>
        <v>1571530825</v>
      </c>
      <c r="V25" s="39">
        <f t="shared" si="2"/>
        <v>6575074677</v>
      </c>
      <c r="W25" s="39">
        <f t="shared" si="2"/>
        <v>556805691</v>
      </c>
      <c r="X25" s="39">
        <f t="shared" si="2"/>
        <v>6018268986</v>
      </c>
      <c r="Y25" s="140">
        <f>+IF(W25&lt;&gt;0,+(X25/W25)*100,0)</f>
        <v>1080.8562274554768</v>
      </c>
      <c r="Z25" s="40">
        <f>+Z12+Z24</f>
        <v>556805691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>
        <v>1881788</v>
      </c>
      <c r="D30" s="25">
        <v>3614068</v>
      </c>
      <c r="E30" s="26">
        <v>3614068</v>
      </c>
      <c r="F30" s="26">
        <v>1881788</v>
      </c>
      <c r="G30" s="26">
        <v>1881788</v>
      </c>
      <c r="H30" s="26">
        <v>1881788</v>
      </c>
      <c r="I30" s="26">
        <v>5645364</v>
      </c>
      <c r="J30" s="26">
        <v>1881788</v>
      </c>
      <c r="K30" s="26">
        <v>1881788</v>
      </c>
      <c r="L30" s="26">
        <v>1881788</v>
      </c>
      <c r="M30" s="26">
        <v>5645364</v>
      </c>
      <c r="N30" s="26">
        <v>1881788</v>
      </c>
      <c r="O30" s="26">
        <v>1881788</v>
      </c>
      <c r="P30" s="26">
        <v>1881788</v>
      </c>
      <c r="Q30" s="26">
        <v>5645364</v>
      </c>
      <c r="R30" s="26">
        <v>1881788</v>
      </c>
      <c r="S30" s="26">
        <v>1881788</v>
      </c>
      <c r="T30" s="26">
        <v>1881788</v>
      </c>
      <c r="U30" s="26">
        <v>5645364</v>
      </c>
      <c r="V30" s="26">
        <v>22581456</v>
      </c>
      <c r="W30" s="26">
        <v>3614068</v>
      </c>
      <c r="X30" s="26">
        <v>18967388</v>
      </c>
      <c r="Y30" s="106">
        <v>524.82</v>
      </c>
      <c r="Z30" s="28">
        <v>3614068</v>
      </c>
    </row>
    <row r="31" spans="1:26" ht="13.5">
      <c r="A31" s="225" t="s">
        <v>165</v>
      </c>
      <c r="B31" s="158"/>
      <c r="C31" s="121">
        <v>4942210</v>
      </c>
      <c r="D31" s="25">
        <v>4598639</v>
      </c>
      <c r="E31" s="26">
        <v>4598639</v>
      </c>
      <c r="F31" s="26">
        <v>4957847</v>
      </c>
      <c r="G31" s="26">
        <v>4976927</v>
      </c>
      <c r="H31" s="26">
        <v>4990924</v>
      </c>
      <c r="I31" s="26">
        <v>14925698</v>
      </c>
      <c r="J31" s="26">
        <v>5030191</v>
      </c>
      <c r="K31" s="26">
        <v>5067382</v>
      </c>
      <c r="L31" s="26">
        <v>5062616</v>
      </c>
      <c r="M31" s="26">
        <v>15160189</v>
      </c>
      <c r="N31" s="26">
        <v>5435448</v>
      </c>
      <c r="O31" s="26">
        <v>5540897</v>
      </c>
      <c r="P31" s="26">
        <v>5576430</v>
      </c>
      <c r="Q31" s="26">
        <v>16552775</v>
      </c>
      <c r="R31" s="26">
        <v>5619722</v>
      </c>
      <c r="S31" s="26">
        <v>5651525</v>
      </c>
      <c r="T31" s="26">
        <v>5571077</v>
      </c>
      <c r="U31" s="26">
        <v>16842324</v>
      </c>
      <c r="V31" s="26">
        <v>63480986</v>
      </c>
      <c r="W31" s="26">
        <v>4598639</v>
      </c>
      <c r="X31" s="26">
        <v>58882347</v>
      </c>
      <c r="Y31" s="106">
        <v>1280.43</v>
      </c>
      <c r="Z31" s="28">
        <v>4598639</v>
      </c>
    </row>
    <row r="32" spans="1:26" ht="13.5">
      <c r="A32" s="225" t="s">
        <v>166</v>
      </c>
      <c r="B32" s="158" t="s">
        <v>93</v>
      </c>
      <c r="C32" s="121">
        <v>43054611</v>
      </c>
      <c r="D32" s="25">
        <v>35110327</v>
      </c>
      <c r="E32" s="26">
        <v>35110327</v>
      </c>
      <c r="F32" s="26">
        <v>42321318</v>
      </c>
      <c r="G32" s="26">
        <v>44899753</v>
      </c>
      <c r="H32" s="26">
        <v>44594664</v>
      </c>
      <c r="I32" s="26">
        <v>131815735</v>
      </c>
      <c r="J32" s="26">
        <v>44096703</v>
      </c>
      <c r="K32" s="26">
        <v>46342718</v>
      </c>
      <c r="L32" s="26">
        <v>42373342</v>
      </c>
      <c r="M32" s="26">
        <v>132812763</v>
      </c>
      <c r="N32" s="26">
        <v>41743814</v>
      </c>
      <c r="O32" s="26">
        <v>44876371</v>
      </c>
      <c r="P32" s="26">
        <v>23930769</v>
      </c>
      <c r="Q32" s="26">
        <v>110550954</v>
      </c>
      <c r="R32" s="26">
        <v>24234210</v>
      </c>
      <c r="S32" s="26">
        <v>23873267</v>
      </c>
      <c r="T32" s="26">
        <v>23790305</v>
      </c>
      <c r="U32" s="26">
        <v>71897782</v>
      </c>
      <c r="V32" s="26">
        <v>447077234</v>
      </c>
      <c r="W32" s="26">
        <v>35110327</v>
      </c>
      <c r="X32" s="26">
        <v>411966907</v>
      </c>
      <c r="Y32" s="106">
        <v>1173.35</v>
      </c>
      <c r="Z32" s="28">
        <v>35110327</v>
      </c>
    </row>
    <row r="33" spans="1:26" ht="13.5">
      <c r="A33" s="225" t="s">
        <v>167</v>
      </c>
      <c r="B33" s="158"/>
      <c r="C33" s="121">
        <v>13081178</v>
      </c>
      <c r="D33" s="25">
        <v>36697221</v>
      </c>
      <c r="E33" s="26">
        <v>36697221</v>
      </c>
      <c r="F33" s="26">
        <v>13038776</v>
      </c>
      <c r="G33" s="26">
        <v>13091032</v>
      </c>
      <c r="H33" s="26">
        <v>13157468</v>
      </c>
      <c r="I33" s="26">
        <v>39287276</v>
      </c>
      <c r="J33" s="26">
        <v>13170372</v>
      </c>
      <c r="K33" s="26">
        <v>12985037</v>
      </c>
      <c r="L33" s="26">
        <v>12944024</v>
      </c>
      <c r="M33" s="26">
        <v>39099433</v>
      </c>
      <c r="N33" s="26">
        <v>13190111</v>
      </c>
      <c r="O33" s="26">
        <v>13137437</v>
      </c>
      <c r="P33" s="26">
        <v>13195990</v>
      </c>
      <c r="Q33" s="26">
        <v>39523538</v>
      </c>
      <c r="R33" s="26">
        <v>13255787</v>
      </c>
      <c r="S33" s="26">
        <v>13319955</v>
      </c>
      <c r="T33" s="26">
        <v>12733147</v>
      </c>
      <c r="U33" s="26">
        <v>39308889</v>
      </c>
      <c r="V33" s="26">
        <v>157219136</v>
      </c>
      <c r="W33" s="26">
        <v>36697221</v>
      </c>
      <c r="X33" s="26">
        <v>120521915</v>
      </c>
      <c r="Y33" s="106">
        <v>328.42</v>
      </c>
      <c r="Z33" s="28">
        <v>36697221</v>
      </c>
    </row>
    <row r="34" spans="1:26" ht="13.5">
      <c r="A34" s="226" t="s">
        <v>57</v>
      </c>
      <c r="B34" s="227"/>
      <c r="C34" s="138">
        <f aca="true" t="shared" si="3" ref="C34:X34">SUM(C29:C33)</f>
        <v>62959787</v>
      </c>
      <c r="D34" s="38">
        <f t="shared" si="3"/>
        <v>80020255</v>
      </c>
      <c r="E34" s="39">
        <f t="shared" si="3"/>
        <v>80020255</v>
      </c>
      <c r="F34" s="39">
        <f t="shared" si="3"/>
        <v>62199729</v>
      </c>
      <c r="G34" s="39">
        <f t="shared" si="3"/>
        <v>64849500</v>
      </c>
      <c r="H34" s="39">
        <f t="shared" si="3"/>
        <v>64624844</v>
      </c>
      <c r="I34" s="39">
        <f t="shared" si="3"/>
        <v>191674073</v>
      </c>
      <c r="J34" s="39">
        <f t="shared" si="3"/>
        <v>64179054</v>
      </c>
      <c r="K34" s="39">
        <f t="shared" si="3"/>
        <v>66276925</v>
      </c>
      <c r="L34" s="39">
        <f t="shared" si="3"/>
        <v>62261770</v>
      </c>
      <c r="M34" s="39">
        <f t="shared" si="3"/>
        <v>192717749</v>
      </c>
      <c r="N34" s="39">
        <f t="shared" si="3"/>
        <v>62251161</v>
      </c>
      <c r="O34" s="39">
        <f t="shared" si="3"/>
        <v>65436493</v>
      </c>
      <c r="P34" s="39">
        <f t="shared" si="3"/>
        <v>44584977</v>
      </c>
      <c r="Q34" s="39">
        <f t="shared" si="3"/>
        <v>172272631</v>
      </c>
      <c r="R34" s="39">
        <f t="shared" si="3"/>
        <v>44991507</v>
      </c>
      <c r="S34" s="39">
        <f t="shared" si="3"/>
        <v>44726535</v>
      </c>
      <c r="T34" s="39">
        <f t="shared" si="3"/>
        <v>43976317</v>
      </c>
      <c r="U34" s="39">
        <f t="shared" si="3"/>
        <v>133694359</v>
      </c>
      <c r="V34" s="39">
        <f t="shared" si="3"/>
        <v>690358812</v>
      </c>
      <c r="W34" s="39">
        <f t="shared" si="3"/>
        <v>80020255</v>
      </c>
      <c r="X34" s="39">
        <f t="shared" si="3"/>
        <v>610338557</v>
      </c>
      <c r="Y34" s="140">
        <f>+IF(W34&lt;&gt;0,+(X34/W34)*100,0)</f>
        <v>762.7300825272301</v>
      </c>
      <c r="Z34" s="40">
        <f>SUM(Z29:Z33)</f>
        <v>80020255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42542599</v>
      </c>
      <c r="D37" s="25">
        <v>58908344</v>
      </c>
      <c r="E37" s="26">
        <v>58908344</v>
      </c>
      <c r="F37" s="26">
        <v>42542599</v>
      </c>
      <c r="G37" s="26">
        <v>42542599</v>
      </c>
      <c r="H37" s="26">
        <v>41732212</v>
      </c>
      <c r="I37" s="26">
        <v>126817410</v>
      </c>
      <c r="J37" s="26">
        <v>41732212</v>
      </c>
      <c r="K37" s="26">
        <v>41732212</v>
      </c>
      <c r="L37" s="26">
        <v>41066351</v>
      </c>
      <c r="M37" s="26">
        <v>124530775</v>
      </c>
      <c r="N37" s="26">
        <v>41066351</v>
      </c>
      <c r="O37" s="26">
        <v>41066351</v>
      </c>
      <c r="P37" s="26">
        <v>40250482</v>
      </c>
      <c r="Q37" s="26">
        <v>122383184</v>
      </c>
      <c r="R37" s="26">
        <v>40250482</v>
      </c>
      <c r="S37" s="26">
        <v>40250482</v>
      </c>
      <c r="T37" s="26">
        <v>39542790</v>
      </c>
      <c r="U37" s="26">
        <v>120043754</v>
      </c>
      <c r="V37" s="26">
        <v>493775123</v>
      </c>
      <c r="W37" s="26">
        <v>58908344</v>
      </c>
      <c r="X37" s="26">
        <v>434866779</v>
      </c>
      <c r="Y37" s="106">
        <v>738.21</v>
      </c>
      <c r="Z37" s="28">
        <v>58908344</v>
      </c>
    </row>
    <row r="38" spans="1:26" ht="13.5">
      <c r="A38" s="225" t="s">
        <v>167</v>
      </c>
      <c r="B38" s="158"/>
      <c r="C38" s="121">
        <v>34428075</v>
      </c>
      <c r="D38" s="25">
        <v>3342318</v>
      </c>
      <c r="E38" s="26">
        <v>3342318</v>
      </c>
      <c r="F38" s="26">
        <v>34428075</v>
      </c>
      <c r="G38" s="26">
        <v>34428075</v>
      </c>
      <c r="H38" s="26">
        <v>34428075</v>
      </c>
      <c r="I38" s="26">
        <v>103284225</v>
      </c>
      <c r="J38" s="26">
        <v>34428075</v>
      </c>
      <c r="K38" s="26">
        <v>34428075</v>
      </c>
      <c r="L38" s="26">
        <v>34428075</v>
      </c>
      <c r="M38" s="26">
        <v>103284225</v>
      </c>
      <c r="N38" s="26">
        <v>34428075</v>
      </c>
      <c r="O38" s="26">
        <v>34428075</v>
      </c>
      <c r="P38" s="26">
        <v>34428075</v>
      </c>
      <c r="Q38" s="26">
        <v>103284225</v>
      </c>
      <c r="R38" s="26">
        <v>34428075</v>
      </c>
      <c r="S38" s="26">
        <v>34428075</v>
      </c>
      <c r="T38" s="26">
        <v>34428075</v>
      </c>
      <c r="U38" s="26">
        <v>103284225</v>
      </c>
      <c r="V38" s="26">
        <v>413136900</v>
      </c>
      <c r="W38" s="26">
        <v>3342318</v>
      </c>
      <c r="X38" s="26">
        <v>409794582</v>
      </c>
      <c r="Y38" s="106">
        <v>12260.79</v>
      </c>
      <c r="Z38" s="28">
        <v>3342318</v>
      </c>
    </row>
    <row r="39" spans="1:26" ht="13.5">
      <c r="A39" s="226" t="s">
        <v>58</v>
      </c>
      <c r="B39" s="229"/>
      <c r="C39" s="138">
        <f aca="true" t="shared" si="4" ref="C39:X39">SUM(C37:C38)</f>
        <v>76970674</v>
      </c>
      <c r="D39" s="42">
        <f t="shared" si="4"/>
        <v>62250662</v>
      </c>
      <c r="E39" s="43">
        <f t="shared" si="4"/>
        <v>62250662</v>
      </c>
      <c r="F39" s="43">
        <f t="shared" si="4"/>
        <v>76970674</v>
      </c>
      <c r="G39" s="43">
        <f t="shared" si="4"/>
        <v>76970674</v>
      </c>
      <c r="H39" s="43">
        <f t="shared" si="4"/>
        <v>76160287</v>
      </c>
      <c r="I39" s="43">
        <f t="shared" si="4"/>
        <v>230101635</v>
      </c>
      <c r="J39" s="43">
        <f t="shared" si="4"/>
        <v>76160287</v>
      </c>
      <c r="K39" s="43">
        <f t="shared" si="4"/>
        <v>76160287</v>
      </c>
      <c r="L39" s="43">
        <f t="shared" si="4"/>
        <v>75494426</v>
      </c>
      <c r="M39" s="43">
        <f t="shared" si="4"/>
        <v>227815000</v>
      </c>
      <c r="N39" s="43">
        <f t="shared" si="4"/>
        <v>75494426</v>
      </c>
      <c r="O39" s="43">
        <f t="shared" si="4"/>
        <v>75494426</v>
      </c>
      <c r="P39" s="43">
        <f t="shared" si="4"/>
        <v>74678557</v>
      </c>
      <c r="Q39" s="43">
        <f t="shared" si="4"/>
        <v>225667409</v>
      </c>
      <c r="R39" s="43">
        <f t="shared" si="4"/>
        <v>74678557</v>
      </c>
      <c r="S39" s="43">
        <f t="shared" si="4"/>
        <v>74678557</v>
      </c>
      <c r="T39" s="43">
        <f t="shared" si="4"/>
        <v>73970865</v>
      </c>
      <c r="U39" s="43">
        <f t="shared" si="4"/>
        <v>223327979</v>
      </c>
      <c r="V39" s="43">
        <f t="shared" si="4"/>
        <v>906912023</v>
      </c>
      <c r="W39" s="43">
        <f t="shared" si="4"/>
        <v>62250662</v>
      </c>
      <c r="X39" s="43">
        <f t="shared" si="4"/>
        <v>844661361</v>
      </c>
      <c r="Y39" s="188">
        <f>+IF(W39&lt;&gt;0,+(X39/W39)*100,0)</f>
        <v>1356.8712907824176</v>
      </c>
      <c r="Z39" s="45">
        <f>SUM(Z37:Z38)</f>
        <v>62250662</v>
      </c>
    </row>
    <row r="40" spans="1:26" ht="13.5">
      <c r="A40" s="226" t="s">
        <v>169</v>
      </c>
      <c r="B40" s="227"/>
      <c r="C40" s="138">
        <f aca="true" t="shared" si="5" ref="C40:X40">+C34+C39</f>
        <v>139930461</v>
      </c>
      <c r="D40" s="38">
        <f t="shared" si="5"/>
        <v>142270917</v>
      </c>
      <c r="E40" s="39">
        <f t="shared" si="5"/>
        <v>142270917</v>
      </c>
      <c r="F40" s="39">
        <f t="shared" si="5"/>
        <v>139170403</v>
      </c>
      <c r="G40" s="39">
        <f t="shared" si="5"/>
        <v>141820174</v>
      </c>
      <c r="H40" s="39">
        <f t="shared" si="5"/>
        <v>140785131</v>
      </c>
      <c r="I40" s="39">
        <f t="shared" si="5"/>
        <v>421775708</v>
      </c>
      <c r="J40" s="39">
        <f t="shared" si="5"/>
        <v>140339341</v>
      </c>
      <c r="K40" s="39">
        <f t="shared" si="5"/>
        <v>142437212</v>
      </c>
      <c r="L40" s="39">
        <f t="shared" si="5"/>
        <v>137756196</v>
      </c>
      <c r="M40" s="39">
        <f t="shared" si="5"/>
        <v>420532749</v>
      </c>
      <c r="N40" s="39">
        <f t="shared" si="5"/>
        <v>137745587</v>
      </c>
      <c r="O40" s="39">
        <f t="shared" si="5"/>
        <v>140930919</v>
      </c>
      <c r="P40" s="39">
        <f t="shared" si="5"/>
        <v>119263534</v>
      </c>
      <c r="Q40" s="39">
        <f t="shared" si="5"/>
        <v>397940040</v>
      </c>
      <c r="R40" s="39">
        <f t="shared" si="5"/>
        <v>119670064</v>
      </c>
      <c r="S40" s="39">
        <f t="shared" si="5"/>
        <v>119405092</v>
      </c>
      <c r="T40" s="39">
        <f t="shared" si="5"/>
        <v>117947182</v>
      </c>
      <c r="U40" s="39">
        <f t="shared" si="5"/>
        <v>357022338</v>
      </c>
      <c r="V40" s="39">
        <f t="shared" si="5"/>
        <v>1597270835</v>
      </c>
      <c r="W40" s="39">
        <f t="shared" si="5"/>
        <v>142270917</v>
      </c>
      <c r="X40" s="39">
        <f t="shared" si="5"/>
        <v>1454999918</v>
      </c>
      <c r="Y40" s="140">
        <f>+IF(W40&lt;&gt;0,+(X40/W40)*100,0)</f>
        <v>1022.6966611876129</v>
      </c>
      <c r="Z40" s="40">
        <f>+Z34+Z39</f>
        <v>142270917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401290980</v>
      </c>
      <c r="D42" s="234">
        <f t="shared" si="6"/>
        <v>414534774</v>
      </c>
      <c r="E42" s="235">
        <f t="shared" si="6"/>
        <v>414534774</v>
      </c>
      <c r="F42" s="235">
        <f t="shared" si="6"/>
        <v>435131183</v>
      </c>
      <c r="G42" s="235">
        <f t="shared" si="6"/>
        <v>425688903</v>
      </c>
      <c r="H42" s="235">
        <f t="shared" si="6"/>
        <v>421091427</v>
      </c>
      <c r="I42" s="235">
        <f t="shared" si="6"/>
        <v>1281911513</v>
      </c>
      <c r="J42" s="235">
        <f t="shared" si="6"/>
        <v>415936938</v>
      </c>
      <c r="K42" s="235">
        <f t="shared" si="6"/>
        <v>421349876</v>
      </c>
      <c r="L42" s="235">
        <f t="shared" si="6"/>
        <v>425717827</v>
      </c>
      <c r="M42" s="235">
        <f t="shared" si="6"/>
        <v>1263004641</v>
      </c>
      <c r="N42" s="235">
        <f t="shared" si="6"/>
        <v>406686962</v>
      </c>
      <c r="O42" s="235">
        <f t="shared" si="6"/>
        <v>403265275</v>
      </c>
      <c r="P42" s="235">
        <f t="shared" si="6"/>
        <v>408426964</v>
      </c>
      <c r="Q42" s="235">
        <f t="shared" si="6"/>
        <v>1218379201</v>
      </c>
      <c r="R42" s="235">
        <f t="shared" si="6"/>
        <v>410587626</v>
      </c>
      <c r="S42" s="235">
        <f t="shared" si="6"/>
        <v>407962874</v>
      </c>
      <c r="T42" s="235">
        <f t="shared" si="6"/>
        <v>395957987</v>
      </c>
      <c r="U42" s="235">
        <f t="shared" si="6"/>
        <v>1214508487</v>
      </c>
      <c r="V42" s="235">
        <f t="shared" si="6"/>
        <v>4977803842</v>
      </c>
      <c r="W42" s="235">
        <f t="shared" si="6"/>
        <v>414534774</v>
      </c>
      <c r="X42" s="235">
        <f t="shared" si="6"/>
        <v>4563269068</v>
      </c>
      <c r="Y42" s="236">
        <f>+IF(W42&lt;&gt;0,+(X42/W42)*100,0)</f>
        <v>1100.8169529343274</v>
      </c>
      <c r="Z42" s="237">
        <f>+Z25-Z40</f>
        <v>414534774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213655911</v>
      </c>
      <c r="D45" s="25">
        <v>254294169</v>
      </c>
      <c r="E45" s="26">
        <v>254294169</v>
      </c>
      <c r="F45" s="26">
        <v>247316091</v>
      </c>
      <c r="G45" s="26">
        <v>237873811</v>
      </c>
      <c r="H45" s="26">
        <v>233276336</v>
      </c>
      <c r="I45" s="26">
        <v>718466238</v>
      </c>
      <c r="J45" s="26">
        <v>228121847</v>
      </c>
      <c r="K45" s="26">
        <v>233534785</v>
      </c>
      <c r="L45" s="26">
        <v>237902736</v>
      </c>
      <c r="M45" s="26">
        <v>699559368</v>
      </c>
      <c r="N45" s="26">
        <v>219051892</v>
      </c>
      <c r="O45" s="26">
        <v>215630205</v>
      </c>
      <c r="P45" s="26">
        <v>220840769</v>
      </c>
      <c r="Q45" s="26">
        <v>655522866</v>
      </c>
      <c r="R45" s="26">
        <v>222952557</v>
      </c>
      <c r="S45" s="26">
        <v>220257479</v>
      </c>
      <c r="T45" s="26">
        <v>208049230</v>
      </c>
      <c r="U45" s="26">
        <v>651259266</v>
      </c>
      <c r="V45" s="26">
        <v>2724807738</v>
      </c>
      <c r="W45" s="26">
        <v>254294169</v>
      </c>
      <c r="X45" s="26">
        <v>2470513569</v>
      </c>
      <c r="Y45" s="105">
        <v>971.52</v>
      </c>
      <c r="Z45" s="28">
        <v>254294169</v>
      </c>
    </row>
    <row r="46" spans="1:26" ht="13.5">
      <c r="A46" s="225" t="s">
        <v>173</v>
      </c>
      <c r="B46" s="158" t="s">
        <v>93</v>
      </c>
      <c r="C46" s="121">
        <v>187635069</v>
      </c>
      <c r="D46" s="25">
        <v>160240605</v>
      </c>
      <c r="E46" s="26">
        <v>160240605</v>
      </c>
      <c r="F46" s="26">
        <v>187815092</v>
      </c>
      <c r="G46" s="26">
        <v>187815092</v>
      </c>
      <c r="H46" s="26">
        <v>187815091</v>
      </c>
      <c r="I46" s="26">
        <v>563445275</v>
      </c>
      <c r="J46" s="26">
        <v>187815091</v>
      </c>
      <c r="K46" s="26">
        <v>187815091</v>
      </c>
      <c r="L46" s="26">
        <v>187815091</v>
      </c>
      <c r="M46" s="26">
        <v>563445273</v>
      </c>
      <c r="N46" s="26">
        <v>187635070</v>
      </c>
      <c r="O46" s="26">
        <v>187635070</v>
      </c>
      <c r="P46" s="26">
        <v>187635069</v>
      </c>
      <c r="Q46" s="26">
        <v>562905209</v>
      </c>
      <c r="R46" s="26">
        <v>187635069</v>
      </c>
      <c r="S46" s="26">
        <v>187635070</v>
      </c>
      <c r="T46" s="26">
        <v>187635069</v>
      </c>
      <c r="U46" s="26">
        <v>562905208</v>
      </c>
      <c r="V46" s="26">
        <v>2252700965</v>
      </c>
      <c r="W46" s="26">
        <v>160240605</v>
      </c>
      <c r="X46" s="26">
        <v>2092460360</v>
      </c>
      <c r="Y46" s="105">
        <v>1305.82</v>
      </c>
      <c r="Z46" s="28">
        <v>160240605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401290980</v>
      </c>
      <c r="D48" s="240">
        <f t="shared" si="7"/>
        <v>414534774</v>
      </c>
      <c r="E48" s="195">
        <f t="shared" si="7"/>
        <v>414534774</v>
      </c>
      <c r="F48" s="195">
        <f t="shared" si="7"/>
        <v>435131183</v>
      </c>
      <c r="G48" s="195">
        <f t="shared" si="7"/>
        <v>425688903</v>
      </c>
      <c r="H48" s="195">
        <f t="shared" si="7"/>
        <v>421091427</v>
      </c>
      <c r="I48" s="195">
        <f t="shared" si="7"/>
        <v>1281911513</v>
      </c>
      <c r="J48" s="195">
        <f t="shared" si="7"/>
        <v>415936938</v>
      </c>
      <c r="K48" s="195">
        <f t="shared" si="7"/>
        <v>421349876</v>
      </c>
      <c r="L48" s="195">
        <f t="shared" si="7"/>
        <v>425717827</v>
      </c>
      <c r="M48" s="195">
        <f t="shared" si="7"/>
        <v>1263004641</v>
      </c>
      <c r="N48" s="195">
        <f t="shared" si="7"/>
        <v>406686962</v>
      </c>
      <c r="O48" s="195">
        <f t="shared" si="7"/>
        <v>403265275</v>
      </c>
      <c r="P48" s="195">
        <f t="shared" si="7"/>
        <v>408475838</v>
      </c>
      <c r="Q48" s="195">
        <f t="shared" si="7"/>
        <v>1218428075</v>
      </c>
      <c r="R48" s="195">
        <f t="shared" si="7"/>
        <v>410587626</v>
      </c>
      <c r="S48" s="195">
        <f t="shared" si="7"/>
        <v>407892549</v>
      </c>
      <c r="T48" s="195">
        <f t="shared" si="7"/>
        <v>395684299</v>
      </c>
      <c r="U48" s="195">
        <f t="shared" si="7"/>
        <v>1214164474</v>
      </c>
      <c r="V48" s="195">
        <f t="shared" si="7"/>
        <v>4977508703</v>
      </c>
      <c r="W48" s="195">
        <f t="shared" si="7"/>
        <v>414534774</v>
      </c>
      <c r="X48" s="195">
        <f t="shared" si="7"/>
        <v>4562973929</v>
      </c>
      <c r="Y48" s="241">
        <f>+IF(W48&lt;&gt;0,+(X48/W48)*100,0)</f>
        <v>1100.745755288554</v>
      </c>
      <c r="Z48" s="208">
        <f>SUM(Z45:Z47)</f>
        <v>414534774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243439258</v>
      </c>
      <c r="D6" s="25">
        <v>281182349</v>
      </c>
      <c r="E6" s="26">
        <v>281182349</v>
      </c>
      <c r="F6" s="26">
        <v>37346912</v>
      </c>
      <c r="G6" s="26">
        <v>24572911</v>
      </c>
      <c r="H6" s="26">
        <v>23115232</v>
      </c>
      <c r="I6" s="26">
        <v>85035055</v>
      </c>
      <c r="J6" s="26">
        <v>21026494</v>
      </c>
      <c r="K6" s="26">
        <v>36939945</v>
      </c>
      <c r="L6" s="26">
        <v>22208412</v>
      </c>
      <c r="M6" s="26">
        <v>80174851</v>
      </c>
      <c r="N6" s="26">
        <v>24490298</v>
      </c>
      <c r="O6" s="26">
        <v>26518678</v>
      </c>
      <c r="P6" s="26">
        <v>39336663</v>
      </c>
      <c r="Q6" s="26">
        <v>90345639</v>
      </c>
      <c r="R6" s="26">
        <v>27084697</v>
      </c>
      <c r="S6" s="26">
        <v>29964209</v>
      </c>
      <c r="T6" s="26">
        <v>26284364</v>
      </c>
      <c r="U6" s="26">
        <v>83333270</v>
      </c>
      <c r="V6" s="26">
        <v>338888815</v>
      </c>
      <c r="W6" s="26">
        <v>281182349</v>
      </c>
      <c r="X6" s="26">
        <v>57706466</v>
      </c>
      <c r="Y6" s="106">
        <v>20.52</v>
      </c>
      <c r="Z6" s="28">
        <v>281182349</v>
      </c>
    </row>
    <row r="7" spans="1:26" ht="13.5">
      <c r="A7" s="225" t="s">
        <v>180</v>
      </c>
      <c r="B7" s="158" t="s">
        <v>71</v>
      </c>
      <c r="C7" s="121">
        <v>33363266</v>
      </c>
      <c r="D7" s="25">
        <v>81404532</v>
      </c>
      <c r="E7" s="26">
        <v>81404532</v>
      </c>
      <c r="F7" s="26">
        <v>4333076</v>
      </c>
      <c r="G7" s="26">
        <v>4760000</v>
      </c>
      <c r="H7" s="26"/>
      <c r="I7" s="26">
        <v>9093076</v>
      </c>
      <c r="J7" s="26">
        <v>258300</v>
      </c>
      <c r="K7" s="26">
        <v>10610869</v>
      </c>
      <c r="L7" s="26">
        <v>2308252</v>
      </c>
      <c r="M7" s="26">
        <v>13177421</v>
      </c>
      <c r="N7" s="26"/>
      <c r="O7" s="26">
        <v>14613810</v>
      </c>
      <c r="P7" s="26">
        <v>6960404</v>
      </c>
      <c r="Q7" s="26">
        <v>21574214</v>
      </c>
      <c r="R7" s="26"/>
      <c r="S7" s="26"/>
      <c r="T7" s="26">
        <v>7569429</v>
      </c>
      <c r="U7" s="26">
        <v>7569429</v>
      </c>
      <c r="V7" s="26">
        <v>51414140</v>
      </c>
      <c r="W7" s="26">
        <v>81404532</v>
      </c>
      <c r="X7" s="26">
        <v>-29990392</v>
      </c>
      <c r="Y7" s="106">
        <v>-36.84</v>
      </c>
      <c r="Z7" s="28">
        <v>81404532</v>
      </c>
    </row>
    <row r="8" spans="1:26" ht="13.5">
      <c r="A8" s="225" t="s">
        <v>181</v>
      </c>
      <c r="B8" s="158" t="s">
        <v>71</v>
      </c>
      <c r="C8" s="121">
        <v>42735906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>
        <v>8417849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-246889227</v>
      </c>
      <c r="D12" s="25">
        <v>-186276779</v>
      </c>
      <c r="E12" s="26">
        <v>-186276779</v>
      </c>
      <c r="F12" s="26">
        <v>-9310516</v>
      </c>
      <c r="G12" s="26">
        <v>-9306087</v>
      </c>
      <c r="H12" s="26">
        <v>-10012577</v>
      </c>
      <c r="I12" s="26">
        <v>-28629180</v>
      </c>
      <c r="J12" s="26">
        <v>-11611714</v>
      </c>
      <c r="K12" s="26">
        <v>-13696054</v>
      </c>
      <c r="L12" s="26">
        <v>-12205462</v>
      </c>
      <c r="M12" s="26">
        <v>-37513230</v>
      </c>
      <c r="N12" s="26">
        <v>-1860587</v>
      </c>
      <c r="O12" s="26">
        <v>-8191990</v>
      </c>
      <c r="P12" s="26">
        <v>-9901431</v>
      </c>
      <c r="Q12" s="26">
        <v>-19954008</v>
      </c>
      <c r="R12" s="26">
        <v>-11778629</v>
      </c>
      <c r="S12" s="26">
        <v>-10802115</v>
      </c>
      <c r="T12" s="26">
        <v>-8713101</v>
      </c>
      <c r="U12" s="26">
        <v>-31293845</v>
      </c>
      <c r="V12" s="26">
        <v>-117390263</v>
      </c>
      <c r="W12" s="26">
        <v>-186276779</v>
      </c>
      <c r="X12" s="26">
        <v>68886516</v>
      </c>
      <c r="Y12" s="106">
        <v>-36.98</v>
      </c>
      <c r="Z12" s="28">
        <v>-186276779</v>
      </c>
    </row>
    <row r="13" spans="1:26" ht="13.5">
      <c r="A13" s="225" t="s">
        <v>39</v>
      </c>
      <c r="B13" s="158"/>
      <c r="C13" s="121">
        <v>-8952675</v>
      </c>
      <c r="D13" s="25">
        <v>-130848951</v>
      </c>
      <c r="E13" s="26">
        <v>-130848951</v>
      </c>
      <c r="F13" s="26">
        <v>-15162476</v>
      </c>
      <c r="G13" s="26">
        <v>-16998687</v>
      </c>
      <c r="H13" s="26">
        <v>-13491879</v>
      </c>
      <c r="I13" s="26">
        <v>-45653042</v>
      </c>
      <c r="J13" s="26">
        <v>-11491975</v>
      </c>
      <c r="K13" s="26">
        <v>-12768964</v>
      </c>
      <c r="L13" s="26">
        <v>-14591423</v>
      </c>
      <c r="M13" s="26">
        <v>-38852362</v>
      </c>
      <c r="N13" s="26">
        <v>-13165865</v>
      </c>
      <c r="O13" s="26">
        <v>-14357260</v>
      </c>
      <c r="P13" s="26">
        <v>-16157087</v>
      </c>
      <c r="Q13" s="26">
        <v>-43680212</v>
      </c>
      <c r="R13" s="26">
        <v>-11001423</v>
      </c>
      <c r="S13" s="26">
        <v>-11001983</v>
      </c>
      <c r="T13" s="26">
        <v>-17537805</v>
      </c>
      <c r="U13" s="26">
        <v>-39541211</v>
      </c>
      <c r="V13" s="26">
        <v>-167726827</v>
      </c>
      <c r="W13" s="26">
        <v>-130848951</v>
      </c>
      <c r="X13" s="26">
        <v>-36877876</v>
      </c>
      <c r="Y13" s="106">
        <v>28.18</v>
      </c>
      <c r="Z13" s="28">
        <v>-130848951</v>
      </c>
    </row>
    <row r="14" spans="1:26" ht="13.5">
      <c r="A14" s="225" t="s">
        <v>41</v>
      </c>
      <c r="B14" s="158" t="s">
        <v>71</v>
      </c>
      <c r="C14" s="121">
        <v>-13206376</v>
      </c>
      <c r="D14" s="25"/>
      <c r="E14" s="26"/>
      <c r="F14" s="26">
        <v>-2716104</v>
      </c>
      <c r="G14" s="26">
        <v>-2379741</v>
      </c>
      <c r="H14" s="26">
        <v>-2348745</v>
      </c>
      <c r="I14" s="26">
        <v>-7444590</v>
      </c>
      <c r="J14" s="26">
        <v>-1866322</v>
      </c>
      <c r="K14" s="26">
        <v>-2343996</v>
      </c>
      <c r="L14" s="26">
        <v>-3002749</v>
      </c>
      <c r="M14" s="26">
        <v>-7213067</v>
      </c>
      <c r="N14" s="26">
        <v>-1988129</v>
      </c>
      <c r="O14" s="26">
        <v>-3230477</v>
      </c>
      <c r="P14" s="26">
        <v>-3052298</v>
      </c>
      <c r="Q14" s="26">
        <v>-8270904</v>
      </c>
      <c r="R14" s="26">
        <v>-2600068</v>
      </c>
      <c r="S14" s="26">
        <v>-2816825</v>
      </c>
      <c r="T14" s="26">
        <v>-3844508</v>
      </c>
      <c r="U14" s="26">
        <v>-9261401</v>
      </c>
      <c r="V14" s="26">
        <v>-32189962</v>
      </c>
      <c r="W14" s="26"/>
      <c r="X14" s="26">
        <v>-32189962</v>
      </c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58908001</v>
      </c>
      <c r="D15" s="38">
        <f t="shared" si="0"/>
        <v>45461151</v>
      </c>
      <c r="E15" s="39">
        <f t="shared" si="0"/>
        <v>45461151</v>
      </c>
      <c r="F15" s="39">
        <f t="shared" si="0"/>
        <v>14490892</v>
      </c>
      <c r="G15" s="39">
        <f t="shared" si="0"/>
        <v>648396</v>
      </c>
      <c r="H15" s="39">
        <f t="shared" si="0"/>
        <v>-2737969</v>
      </c>
      <c r="I15" s="39">
        <f t="shared" si="0"/>
        <v>12401319</v>
      </c>
      <c r="J15" s="39">
        <f t="shared" si="0"/>
        <v>-3685217</v>
      </c>
      <c r="K15" s="39">
        <f t="shared" si="0"/>
        <v>18741800</v>
      </c>
      <c r="L15" s="39">
        <f t="shared" si="0"/>
        <v>-5282970</v>
      </c>
      <c r="M15" s="39">
        <f t="shared" si="0"/>
        <v>9773613</v>
      </c>
      <c r="N15" s="39">
        <f t="shared" si="0"/>
        <v>7475717</v>
      </c>
      <c r="O15" s="39">
        <f t="shared" si="0"/>
        <v>15352761</v>
      </c>
      <c r="P15" s="39">
        <f t="shared" si="0"/>
        <v>17186251</v>
      </c>
      <c r="Q15" s="39">
        <f t="shared" si="0"/>
        <v>40014729</v>
      </c>
      <c r="R15" s="39">
        <f t="shared" si="0"/>
        <v>1704577</v>
      </c>
      <c r="S15" s="39">
        <f t="shared" si="0"/>
        <v>5343286</v>
      </c>
      <c r="T15" s="39">
        <f t="shared" si="0"/>
        <v>3758379</v>
      </c>
      <c r="U15" s="39">
        <f t="shared" si="0"/>
        <v>10806242</v>
      </c>
      <c r="V15" s="39">
        <f t="shared" si="0"/>
        <v>72995903</v>
      </c>
      <c r="W15" s="39">
        <f t="shared" si="0"/>
        <v>45461151</v>
      </c>
      <c r="X15" s="39">
        <f t="shared" si="0"/>
        <v>27534752</v>
      </c>
      <c r="Y15" s="140">
        <f>+IF(W15&lt;&gt;0,+(X15/W15)*100,0)</f>
        <v>60.56765258759067</v>
      </c>
      <c r="Z15" s="40">
        <f>SUM(Z6:Z14)</f>
        <v>45461151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1191634</v>
      </c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>
        <v>2542380</v>
      </c>
      <c r="E20" s="125">
        <v>2542380</v>
      </c>
      <c r="F20" s="26">
        <v>10827</v>
      </c>
      <c r="G20" s="26">
        <v>13239</v>
      </c>
      <c r="H20" s="26">
        <v>17981</v>
      </c>
      <c r="I20" s="26">
        <v>42047</v>
      </c>
      <c r="J20" s="26">
        <v>42801</v>
      </c>
      <c r="K20" s="26">
        <v>32577</v>
      </c>
      <c r="L20" s="125">
        <v>39981</v>
      </c>
      <c r="M20" s="26">
        <v>115359</v>
      </c>
      <c r="N20" s="26">
        <v>77638</v>
      </c>
      <c r="O20" s="26">
        <v>215762</v>
      </c>
      <c r="P20" s="26">
        <v>7466</v>
      </c>
      <c r="Q20" s="26">
        <v>300866</v>
      </c>
      <c r="R20" s="26">
        <v>36000</v>
      </c>
      <c r="S20" s="125">
        <v>2635</v>
      </c>
      <c r="T20" s="26">
        <v>1473</v>
      </c>
      <c r="U20" s="26">
        <v>40108</v>
      </c>
      <c r="V20" s="26">
        <v>498380</v>
      </c>
      <c r="W20" s="26">
        <v>2542380</v>
      </c>
      <c r="X20" s="26">
        <v>-2044000</v>
      </c>
      <c r="Y20" s="106">
        <v>-80.4</v>
      </c>
      <c r="Z20" s="28">
        <v>2542380</v>
      </c>
    </row>
    <row r="21" spans="1:26" ht="13.5">
      <c r="A21" s="225" t="s">
        <v>190</v>
      </c>
      <c r="B21" s="158"/>
      <c r="C21" s="123">
        <v>8929</v>
      </c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>
        <v>-1634</v>
      </c>
      <c r="D22" s="25">
        <v>10000000</v>
      </c>
      <c r="E22" s="26">
        <v>10000000</v>
      </c>
      <c r="F22" s="26">
        <v>25000000</v>
      </c>
      <c r="G22" s="26">
        <v>-25000000</v>
      </c>
      <c r="H22" s="26">
        <v>20000914</v>
      </c>
      <c r="I22" s="26">
        <v>20000914</v>
      </c>
      <c r="J22" s="26">
        <v>350</v>
      </c>
      <c r="K22" s="26">
        <v>30000000</v>
      </c>
      <c r="L22" s="26">
        <v>-40000000</v>
      </c>
      <c r="M22" s="26">
        <v>-9999650</v>
      </c>
      <c r="N22" s="26">
        <v>25000000</v>
      </c>
      <c r="O22" s="26">
        <v>-20000000</v>
      </c>
      <c r="P22" s="26">
        <v>20000873</v>
      </c>
      <c r="Q22" s="26">
        <v>25000873</v>
      </c>
      <c r="R22" s="26">
        <v>-30000000</v>
      </c>
      <c r="S22" s="26">
        <v>20000000</v>
      </c>
      <c r="T22" s="26">
        <v>-20000000</v>
      </c>
      <c r="U22" s="26">
        <v>-30000000</v>
      </c>
      <c r="V22" s="26">
        <v>5002137</v>
      </c>
      <c r="W22" s="26">
        <v>10000000</v>
      </c>
      <c r="X22" s="26">
        <v>-4997863</v>
      </c>
      <c r="Y22" s="106">
        <v>-49.98</v>
      </c>
      <c r="Z22" s="28">
        <v>10000000</v>
      </c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-76114315</v>
      </c>
      <c r="D24" s="25">
        <v>-61000629</v>
      </c>
      <c r="E24" s="26">
        <v>-61000629</v>
      </c>
      <c r="F24" s="26">
        <v>-1075227</v>
      </c>
      <c r="G24" s="26">
        <v>-2210392</v>
      </c>
      <c r="H24" s="26">
        <v>-5562310</v>
      </c>
      <c r="I24" s="26">
        <v>-8847929</v>
      </c>
      <c r="J24" s="26">
        <v>-4017138</v>
      </c>
      <c r="K24" s="26">
        <v>-4045471</v>
      </c>
      <c r="L24" s="26">
        <v>-3818884</v>
      </c>
      <c r="M24" s="26">
        <v>-11881493</v>
      </c>
      <c r="N24" s="26">
        <v>-1457871</v>
      </c>
      <c r="O24" s="26">
        <v>-8292533</v>
      </c>
      <c r="P24" s="26">
        <v>-6094513</v>
      </c>
      <c r="Q24" s="26">
        <v>-15844917</v>
      </c>
      <c r="R24" s="26">
        <v>-4769639</v>
      </c>
      <c r="S24" s="26">
        <v>-5357031</v>
      </c>
      <c r="T24" s="26">
        <v>-5416040</v>
      </c>
      <c r="U24" s="26">
        <v>-15542710</v>
      </c>
      <c r="V24" s="26">
        <v>-52117049</v>
      </c>
      <c r="W24" s="26">
        <v>-61000629</v>
      </c>
      <c r="X24" s="26">
        <v>8883580</v>
      </c>
      <c r="Y24" s="106">
        <v>-14.56</v>
      </c>
      <c r="Z24" s="28">
        <v>-61000629</v>
      </c>
    </row>
    <row r="25" spans="1:26" ht="13.5">
      <c r="A25" s="226" t="s">
        <v>193</v>
      </c>
      <c r="B25" s="227"/>
      <c r="C25" s="138">
        <f aca="true" t="shared" si="1" ref="C25:X25">SUM(C19:C24)</f>
        <v>-74915386</v>
      </c>
      <c r="D25" s="38">
        <f t="shared" si="1"/>
        <v>-48458249</v>
      </c>
      <c r="E25" s="39">
        <f t="shared" si="1"/>
        <v>-48458249</v>
      </c>
      <c r="F25" s="39">
        <f t="shared" si="1"/>
        <v>23935600</v>
      </c>
      <c r="G25" s="39">
        <f t="shared" si="1"/>
        <v>-27197153</v>
      </c>
      <c r="H25" s="39">
        <f t="shared" si="1"/>
        <v>14456585</v>
      </c>
      <c r="I25" s="39">
        <f t="shared" si="1"/>
        <v>11195032</v>
      </c>
      <c r="J25" s="39">
        <f t="shared" si="1"/>
        <v>-3973987</v>
      </c>
      <c r="K25" s="39">
        <f t="shared" si="1"/>
        <v>25987106</v>
      </c>
      <c r="L25" s="39">
        <f t="shared" si="1"/>
        <v>-43778903</v>
      </c>
      <c r="M25" s="39">
        <f t="shared" si="1"/>
        <v>-21765784</v>
      </c>
      <c r="N25" s="39">
        <f t="shared" si="1"/>
        <v>23619767</v>
      </c>
      <c r="O25" s="39">
        <f t="shared" si="1"/>
        <v>-28076771</v>
      </c>
      <c r="P25" s="39">
        <f t="shared" si="1"/>
        <v>13913826</v>
      </c>
      <c r="Q25" s="39">
        <f t="shared" si="1"/>
        <v>9456822</v>
      </c>
      <c r="R25" s="39">
        <f t="shared" si="1"/>
        <v>-34733639</v>
      </c>
      <c r="S25" s="39">
        <f t="shared" si="1"/>
        <v>14645604</v>
      </c>
      <c r="T25" s="39">
        <f t="shared" si="1"/>
        <v>-25414567</v>
      </c>
      <c r="U25" s="39">
        <f t="shared" si="1"/>
        <v>-45502602</v>
      </c>
      <c r="V25" s="39">
        <f t="shared" si="1"/>
        <v>-46616532</v>
      </c>
      <c r="W25" s="39">
        <f t="shared" si="1"/>
        <v>-48458249</v>
      </c>
      <c r="X25" s="39">
        <f t="shared" si="1"/>
        <v>1841717</v>
      </c>
      <c r="Y25" s="140">
        <f>+IF(W25&lt;&gt;0,+(X25/W25)*100,0)</f>
        <v>-3.800626390771982</v>
      </c>
      <c r="Z25" s="40">
        <f>SUM(Z19:Z24)</f>
        <v>-48458249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>
        <v>41373</v>
      </c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>
        <v>343571</v>
      </c>
      <c r="D31" s="25"/>
      <c r="E31" s="26"/>
      <c r="F31" s="26">
        <v>63389</v>
      </c>
      <c r="G31" s="125">
        <v>81818</v>
      </c>
      <c r="H31" s="125">
        <v>67934</v>
      </c>
      <c r="I31" s="125">
        <v>213141</v>
      </c>
      <c r="J31" s="26">
        <v>87322</v>
      </c>
      <c r="K31" s="26">
        <v>70910</v>
      </c>
      <c r="L31" s="26">
        <v>36530</v>
      </c>
      <c r="M31" s="26">
        <v>194762</v>
      </c>
      <c r="N31" s="125">
        <v>403096</v>
      </c>
      <c r="O31" s="125">
        <v>75795</v>
      </c>
      <c r="P31" s="125">
        <v>79760</v>
      </c>
      <c r="Q31" s="26">
        <v>558651</v>
      </c>
      <c r="R31" s="26">
        <v>87240</v>
      </c>
      <c r="S31" s="26">
        <v>108587</v>
      </c>
      <c r="T31" s="26">
        <v>51747</v>
      </c>
      <c r="U31" s="125">
        <v>247574</v>
      </c>
      <c r="V31" s="125">
        <v>1214128</v>
      </c>
      <c r="W31" s="125"/>
      <c r="X31" s="26">
        <v>1214128</v>
      </c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-3198534</v>
      </c>
      <c r="D33" s="25">
        <v>-3309564</v>
      </c>
      <c r="E33" s="26">
        <v>-3309564</v>
      </c>
      <c r="F33" s="26"/>
      <c r="G33" s="26"/>
      <c r="H33" s="26">
        <v>-810387</v>
      </c>
      <c r="I33" s="26">
        <v>-810387</v>
      </c>
      <c r="J33" s="26"/>
      <c r="K33" s="26"/>
      <c r="L33" s="26">
        <v>-665861</v>
      </c>
      <c r="M33" s="26">
        <v>-665861</v>
      </c>
      <c r="N33" s="26"/>
      <c r="O33" s="26"/>
      <c r="P33" s="26">
        <v>-815869</v>
      </c>
      <c r="Q33" s="26">
        <v>-815869</v>
      </c>
      <c r="R33" s="26"/>
      <c r="S33" s="26"/>
      <c r="T33" s="26">
        <v>-707692</v>
      </c>
      <c r="U33" s="26">
        <v>-707692</v>
      </c>
      <c r="V33" s="26">
        <v>-2999809</v>
      </c>
      <c r="W33" s="26">
        <v>-3309564</v>
      </c>
      <c r="X33" s="26">
        <v>309755</v>
      </c>
      <c r="Y33" s="106">
        <v>-9.36</v>
      </c>
      <c r="Z33" s="28">
        <v>-3309564</v>
      </c>
    </row>
    <row r="34" spans="1:26" ht="13.5">
      <c r="A34" s="226" t="s">
        <v>199</v>
      </c>
      <c r="B34" s="227"/>
      <c r="C34" s="138">
        <f aca="true" t="shared" si="2" ref="C34:X34">SUM(C29:C33)</f>
        <v>-2813590</v>
      </c>
      <c r="D34" s="38">
        <f t="shared" si="2"/>
        <v>-3309564</v>
      </c>
      <c r="E34" s="39">
        <f t="shared" si="2"/>
        <v>-3309564</v>
      </c>
      <c r="F34" s="39">
        <f t="shared" si="2"/>
        <v>63389</v>
      </c>
      <c r="G34" s="39">
        <f t="shared" si="2"/>
        <v>81818</v>
      </c>
      <c r="H34" s="39">
        <f t="shared" si="2"/>
        <v>-742453</v>
      </c>
      <c r="I34" s="39">
        <f t="shared" si="2"/>
        <v>-597246</v>
      </c>
      <c r="J34" s="39">
        <f t="shared" si="2"/>
        <v>87322</v>
      </c>
      <c r="K34" s="39">
        <f t="shared" si="2"/>
        <v>70910</v>
      </c>
      <c r="L34" s="39">
        <f t="shared" si="2"/>
        <v>-629331</v>
      </c>
      <c r="M34" s="39">
        <f t="shared" si="2"/>
        <v>-471099</v>
      </c>
      <c r="N34" s="39">
        <f t="shared" si="2"/>
        <v>403096</v>
      </c>
      <c r="O34" s="39">
        <f t="shared" si="2"/>
        <v>75795</v>
      </c>
      <c r="P34" s="39">
        <f t="shared" si="2"/>
        <v>-736109</v>
      </c>
      <c r="Q34" s="39">
        <f t="shared" si="2"/>
        <v>-257218</v>
      </c>
      <c r="R34" s="39">
        <f t="shared" si="2"/>
        <v>87240</v>
      </c>
      <c r="S34" s="39">
        <f t="shared" si="2"/>
        <v>108587</v>
      </c>
      <c r="T34" s="39">
        <f t="shared" si="2"/>
        <v>-655945</v>
      </c>
      <c r="U34" s="39">
        <f t="shared" si="2"/>
        <v>-460118</v>
      </c>
      <c r="V34" s="39">
        <f t="shared" si="2"/>
        <v>-1785681</v>
      </c>
      <c r="W34" s="39">
        <f t="shared" si="2"/>
        <v>-3309564</v>
      </c>
      <c r="X34" s="39">
        <f t="shared" si="2"/>
        <v>1523883</v>
      </c>
      <c r="Y34" s="140">
        <f>+IF(W34&lt;&gt;0,+(X34/W34)*100,0)</f>
        <v>-46.04482644843853</v>
      </c>
      <c r="Z34" s="40">
        <f>SUM(Z29:Z33)</f>
        <v>-3309564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-18820975</v>
      </c>
      <c r="D36" s="65">
        <f t="shared" si="3"/>
        <v>-6306662</v>
      </c>
      <c r="E36" s="66">
        <f t="shared" si="3"/>
        <v>-6306662</v>
      </c>
      <c r="F36" s="66">
        <f t="shared" si="3"/>
        <v>38489881</v>
      </c>
      <c r="G36" s="66">
        <f t="shared" si="3"/>
        <v>-26466939</v>
      </c>
      <c r="H36" s="66">
        <f t="shared" si="3"/>
        <v>10976163</v>
      </c>
      <c r="I36" s="66">
        <f t="shared" si="3"/>
        <v>22999105</v>
      </c>
      <c r="J36" s="66">
        <f t="shared" si="3"/>
        <v>-7571882</v>
      </c>
      <c r="K36" s="66">
        <f t="shared" si="3"/>
        <v>44799816</v>
      </c>
      <c r="L36" s="66">
        <f t="shared" si="3"/>
        <v>-49691204</v>
      </c>
      <c r="M36" s="66">
        <f t="shared" si="3"/>
        <v>-12463270</v>
      </c>
      <c r="N36" s="66">
        <f t="shared" si="3"/>
        <v>31498580</v>
      </c>
      <c r="O36" s="66">
        <f t="shared" si="3"/>
        <v>-12648215</v>
      </c>
      <c r="P36" s="66">
        <f t="shared" si="3"/>
        <v>30363968</v>
      </c>
      <c r="Q36" s="66">
        <f t="shared" si="3"/>
        <v>49214333</v>
      </c>
      <c r="R36" s="66">
        <f t="shared" si="3"/>
        <v>-32941822</v>
      </c>
      <c r="S36" s="66">
        <f t="shared" si="3"/>
        <v>20097477</v>
      </c>
      <c r="T36" s="66">
        <f t="shared" si="3"/>
        <v>-22312133</v>
      </c>
      <c r="U36" s="66">
        <f t="shared" si="3"/>
        <v>-35156478</v>
      </c>
      <c r="V36" s="66">
        <f t="shared" si="3"/>
        <v>24593690</v>
      </c>
      <c r="W36" s="66">
        <f t="shared" si="3"/>
        <v>-6306662</v>
      </c>
      <c r="X36" s="66">
        <f t="shared" si="3"/>
        <v>30900352</v>
      </c>
      <c r="Y36" s="103">
        <f>+IF(W36&lt;&gt;0,+(X36/W36)*100,0)</f>
        <v>-489.9636606496432</v>
      </c>
      <c r="Z36" s="68">
        <f>+Z15+Z25+Z34</f>
        <v>-6306662</v>
      </c>
    </row>
    <row r="37" spans="1:26" ht="13.5">
      <c r="A37" s="225" t="s">
        <v>201</v>
      </c>
      <c r="B37" s="158" t="s">
        <v>95</v>
      </c>
      <c r="C37" s="119">
        <v>96103264</v>
      </c>
      <c r="D37" s="65">
        <v>9709827</v>
      </c>
      <c r="E37" s="66">
        <v>9709827</v>
      </c>
      <c r="F37" s="66">
        <v>576123</v>
      </c>
      <c r="G37" s="66">
        <v>39066004</v>
      </c>
      <c r="H37" s="66">
        <v>12599065</v>
      </c>
      <c r="I37" s="66">
        <v>576123</v>
      </c>
      <c r="J37" s="66">
        <v>23575228</v>
      </c>
      <c r="K37" s="66">
        <v>16003346</v>
      </c>
      <c r="L37" s="66">
        <v>60803162</v>
      </c>
      <c r="M37" s="66">
        <v>23575228</v>
      </c>
      <c r="N37" s="66">
        <v>11111958</v>
      </c>
      <c r="O37" s="66">
        <v>42610538</v>
      </c>
      <c r="P37" s="66">
        <v>29962323</v>
      </c>
      <c r="Q37" s="66">
        <v>11111958</v>
      </c>
      <c r="R37" s="66">
        <v>60326291</v>
      </c>
      <c r="S37" s="66">
        <v>27384469</v>
      </c>
      <c r="T37" s="66">
        <v>47481946</v>
      </c>
      <c r="U37" s="66">
        <v>60326291</v>
      </c>
      <c r="V37" s="66">
        <v>576123</v>
      </c>
      <c r="W37" s="66">
        <v>9709827</v>
      </c>
      <c r="X37" s="66">
        <v>-9133704</v>
      </c>
      <c r="Y37" s="103">
        <v>-94.07</v>
      </c>
      <c r="Z37" s="68">
        <v>9709827</v>
      </c>
    </row>
    <row r="38" spans="1:26" ht="13.5">
      <c r="A38" s="243" t="s">
        <v>202</v>
      </c>
      <c r="B38" s="232" t="s">
        <v>95</v>
      </c>
      <c r="C38" s="233">
        <v>77282291</v>
      </c>
      <c r="D38" s="234">
        <v>3403165</v>
      </c>
      <c r="E38" s="235">
        <v>3403165</v>
      </c>
      <c r="F38" s="235">
        <v>39066004</v>
      </c>
      <c r="G38" s="235">
        <v>12599065</v>
      </c>
      <c r="H38" s="235">
        <v>23575228</v>
      </c>
      <c r="I38" s="235">
        <v>23575228</v>
      </c>
      <c r="J38" s="235">
        <v>16003346</v>
      </c>
      <c r="K38" s="235">
        <v>60803162</v>
      </c>
      <c r="L38" s="235">
        <v>11111958</v>
      </c>
      <c r="M38" s="235">
        <v>11111958</v>
      </c>
      <c r="N38" s="235">
        <v>42610538</v>
      </c>
      <c r="O38" s="235">
        <v>29962323</v>
      </c>
      <c r="P38" s="235">
        <v>60326291</v>
      </c>
      <c r="Q38" s="235">
        <v>60326291</v>
      </c>
      <c r="R38" s="235">
        <v>27384469</v>
      </c>
      <c r="S38" s="235">
        <v>47481946</v>
      </c>
      <c r="T38" s="235">
        <v>25169813</v>
      </c>
      <c r="U38" s="235">
        <v>25169813</v>
      </c>
      <c r="V38" s="235">
        <v>25169813</v>
      </c>
      <c r="W38" s="235">
        <v>3403165</v>
      </c>
      <c r="X38" s="235">
        <v>21766648</v>
      </c>
      <c r="Y38" s="236">
        <v>639.6</v>
      </c>
      <c r="Z38" s="237">
        <v>3403165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2011-08-12T10:37:46Z</dcterms:created>
  <dcterms:modified xsi:type="dcterms:W3CDTF">2011-08-12T10:37:47Z</dcterms:modified>
  <cp:category/>
  <cp:version/>
  <cp:contentType/>
  <cp:contentStatus/>
</cp:coreProperties>
</file>