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<sst xmlns="http://schemas.openxmlformats.org/spreadsheetml/2006/main" count="497" uniqueCount="248">
  <si>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Theewaterskloof(WC031)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</si>
  <si>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</si>
  <si>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</si>
  <si>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</si>
  <si>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</si>
  <si>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</si>
  <si>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</si>
  <si>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</si>
  <si>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</si>
  <si>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</si>
  <si>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</si>
  <si>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</si>
  <si>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</si>
  <si>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</si>
  <si>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</si>
  <si>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</si>
  <si>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</si>
  <si>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</si>
  <si>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</si>
  <si>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</si>
  <si>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</si>
  <si>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</si>
  <si>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</si>
  <si>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</si>
  <si>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</si>
  <si>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</si>
  <si>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</si>
  <si>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</si>
  <si>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</si>
  <si>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</si>
  <si>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</si>
  <si>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</si>
  <si>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</si>
  <si>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</si>
  <si>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</si>
  <si>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</si>
  <si>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</si>
  <si>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</si>
  <si>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</si>
  <si>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</si>
  <si>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</si>
  <si>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</si>
  <si>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</si>
  <si>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</si>
  <si>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</si>
  <si>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</si>
  <si>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</si>
  <si>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</si>
  <si>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</si>
  <si>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</si>
  <si>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</si>
  <si>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</si>
  <si>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</si>
  <si>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</si>
  <si>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</si>
  <si>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</si>
  <si>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</si>
  <si>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</si>
  <si>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</si>
  <si>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</si>
  <si>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</si>
  <si>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</si>
  <si>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</si>
  <si>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</si>
  <si>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</si>
  <si>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</si>
  <si>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</si>
  <si>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</si>
  <si>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</si>
  <si>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Theewaterskloof(WC031)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</si>
  <si>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</si>
  <si>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</si>
  <si>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</si>
  <si>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</si>
  <si>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</si>
  <si>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</si>
  <si>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</si>
  <si>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</si>
  <si>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</si>
  <si>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</si>
  <si>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</si>
  <si>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</si>
  <si>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</si>
  <si>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</si>
  <si>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</si>
  <si>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</si>
  <si>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</si>
  <si>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</si>
  <si>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</si>
  <si>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</si>
  <si>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</si>
  <si>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</si>
  <si>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</si>
  <si>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</si>
  <si>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</si>
  <si>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</si>
  <si>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</si>
  <si>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</si>
  <si>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</si>
  <si>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Theewaterskloof(WC031)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</si>
  <si>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</si>
  <si>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</si>
  <si>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</si>
  <si>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</si>
  <si>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</si>
  <si>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</si>
  <si>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</si>
  <si>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</si>
  <si>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</si>
  <si>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</si>
  <si>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</si>
  <si>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</si>
  <si>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</si>
  <si>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</si>
  <si>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</si>
  <si>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</si>
  <si>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</si>
  <si>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</si>
  <si>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</si>
  <si>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</si>
  <si>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</si>
  <si>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</si>
  <si>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</si>
  <si>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</si>
  <si>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</si>
  <si>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</si>
  <si>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</si>
  <si>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</si>
  <si>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</si>
  <si>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</si>
  <si>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</si>
  <si>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</si>
  <si>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Theewaterskloof(WC031)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</si>
  <si>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</si>
  <si>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</si>
  <si>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</si>
  <si>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</si>
  <si>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</si>
  <si>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</si>
  <si>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</si>
  <si>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</si>
  <si>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</si>
  <si>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Theewaterskloof(WC031)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</si>
  <si>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</si>
  <si>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</si>
  <si>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</si>
  <si>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</si>
  <si>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</si>
  <si>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</si>
  <si>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</si>
  <si>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</si>
  <si>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</si>
  <si>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</si>
  <si>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</si>
  <si>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</si>
  <si>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</si>
  <si>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</si>
  <si>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</si>
  <si>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</si>
  <si>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</si>
  <si>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</si>
  <si>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</si>
  <si>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</si>
  <si>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</si>
  <si>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</si>
  <si>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</si>
  <si>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</si>
  <si>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</si>
  <si>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</si>
  <si>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</si>
  <si>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</si>
  <si>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</si>
  <si>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</si>
  <si>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</si>
  <si>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</si>
  <si>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</si>
  <si>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Theewaterskloof(WC031)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</si>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</sst>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40514074</v>
      </c>
      <c r="C5" s="25">
        <v>55400000</v>
      </c>
      <c r="D5" s="26">
        <v>43000000</v>
      </c>
      <c r="E5" s="26">
        <v>20829160</v>
      </c>
      <c r="F5" s="26">
        <v>2122543</v>
      </c>
      <c r="G5" s="26">
        <v>2131838</v>
      </c>
      <c r="H5" s="26">
        <v>25083541</v>
      </c>
      <c r="I5" s="26">
        <v>2074801</v>
      </c>
      <c r="J5" s="26">
        <v>2158636</v>
      </c>
      <c r="K5" s="26">
        <v>1131030</v>
      </c>
      <c r="L5" s="26">
        <v>5364467</v>
      </c>
      <c r="M5" s="26">
        <v>2085165</v>
      </c>
      <c r="N5" s="26">
        <v>2079836</v>
      </c>
      <c r="O5" s="26">
        <v>1909935</v>
      </c>
      <c r="P5" s="26">
        <v>6074936</v>
      </c>
      <c r="Q5" s="26">
        <v>2041151</v>
      </c>
      <c r="R5" s="26">
        <v>1959816</v>
      </c>
      <c r="S5" s="26">
        <v>1987594</v>
      </c>
      <c r="T5" s="26">
        <v>5988561</v>
      </c>
      <c r="U5" s="26">
        <v>42511505</v>
      </c>
      <c r="V5" s="26">
        <v>43000000</v>
      </c>
      <c r="W5" s="26">
        <v>-488495</v>
      </c>
      <c r="X5" s="27">
        <v>-1.14</v>
      </c>
      <c r="Y5" s="28">
        <v>43000000</v>
      </c>
    </row>
    <row r="6" spans="1:25" ht="13.5">
      <c r="A6" s="24" t="s">
        <v>31</v>
      </c>
      <c r="B6" s="2">
        <v>96760451</v>
      </c>
      <c r="C6" s="25">
        <v>120708691</v>
      </c>
      <c r="D6" s="26">
        <v>121485744</v>
      </c>
      <c r="E6" s="26">
        <v>10515895</v>
      </c>
      <c r="F6" s="26">
        <v>20418305</v>
      </c>
      <c r="G6" s="26">
        <v>3099121</v>
      </c>
      <c r="H6" s="26">
        <v>34033321</v>
      </c>
      <c r="I6" s="26">
        <v>6559992</v>
      </c>
      <c r="J6" s="26">
        <v>10187164</v>
      </c>
      <c r="K6" s="26">
        <v>9844471</v>
      </c>
      <c r="L6" s="26">
        <v>26591627</v>
      </c>
      <c r="M6" s="26">
        <v>10945814</v>
      </c>
      <c r="N6" s="26">
        <v>10358770</v>
      </c>
      <c r="O6" s="26">
        <v>10854814</v>
      </c>
      <c r="P6" s="26">
        <v>32159398</v>
      </c>
      <c r="Q6" s="26">
        <v>10012169</v>
      </c>
      <c r="R6" s="26">
        <v>10080249</v>
      </c>
      <c r="S6" s="26">
        <v>10289435</v>
      </c>
      <c r="T6" s="26">
        <v>30381853</v>
      </c>
      <c r="U6" s="26">
        <v>123166199</v>
      </c>
      <c r="V6" s="26">
        <v>121485744</v>
      </c>
      <c r="W6" s="26">
        <v>1680455</v>
      </c>
      <c r="X6" s="27">
        <v>1.38</v>
      </c>
      <c r="Y6" s="28">
        <v>121485744</v>
      </c>
    </row>
    <row r="7" spans="1:25" ht="13.5">
      <c r="A7" s="24" t="s">
        <v>32</v>
      </c>
      <c r="B7" s="2">
        <v>2757556</v>
      </c>
      <c r="C7" s="25">
        <v>2605701</v>
      </c>
      <c r="D7" s="26">
        <v>1700000</v>
      </c>
      <c r="E7" s="26">
        <v>48701</v>
      </c>
      <c r="F7" s="26">
        <v>144538</v>
      </c>
      <c r="G7" s="26">
        <v>110123</v>
      </c>
      <c r="H7" s="26">
        <v>303362</v>
      </c>
      <c r="I7" s="26">
        <v>261202</v>
      </c>
      <c r="J7" s="26">
        <v>108243</v>
      </c>
      <c r="K7" s="26">
        <v>167034</v>
      </c>
      <c r="L7" s="26">
        <v>536479</v>
      </c>
      <c r="M7" s="26">
        <v>104967</v>
      </c>
      <c r="N7" s="26">
        <v>171962</v>
      </c>
      <c r="O7" s="26">
        <v>83907</v>
      </c>
      <c r="P7" s="26">
        <v>360836</v>
      </c>
      <c r="Q7" s="26">
        <v>101316</v>
      </c>
      <c r="R7" s="26">
        <v>234872</v>
      </c>
      <c r="S7" s="26">
        <v>127099</v>
      </c>
      <c r="T7" s="26">
        <v>463287</v>
      </c>
      <c r="U7" s="26">
        <v>1663964</v>
      </c>
      <c r="V7" s="26">
        <v>1700000</v>
      </c>
      <c r="W7" s="26">
        <v>-36036</v>
      </c>
      <c r="X7" s="27">
        <v>-2.12</v>
      </c>
      <c r="Y7" s="28">
        <v>1700000</v>
      </c>
    </row>
    <row r="8" spans="1:25" ht="13.5">
      <c r="A8" s="24" t="s">
        <v>33</v>
      </c>
      <c r="B8" s="2">
        <v>39085811</v>
      </c>
      <c r="C8" s="25">
        <v>48735000</v>
      </c>
      <c r="D8" s="26">
        <v>50568366</v>
      </c>
      <c r="E8" s="26">
        <v>18512906</v>
      </c>
      <c r="F8" s="26">
        <v>-6000</v>
      </c>
      <c r="G8" s="26">
        <v>374660</v>
      </c>
      <c r="H8" s="26">
        <v>18881566</v>
      </c>
      <c r="I8" s="26">
        <v>641845</v>
      </c>
      <c r="J8" s="26">
        <v>157022</v>
      </c>
      <c r="K8" s="26">
        <v>14930268</v>
      </c>
      <c r="L8" s="26">
        <v>15729135</v>
      </c>
      <c r="M8" s="26">
        <v>198515</v>
      </c>
      <c r="N8" s="26">
        <v>361459</v>
      </c>
      <c r="O8" s="26">
        <v>11058335</v>
      </c>
      <c r="P8" s="26">
        <v>11618309</v>
      </c>
      <c r="Q8" s="26">
        <v>377477</v>
      </c>
      <c r="R8" s="26">
        <v>277792</v>
      </c>
      <c r="S8" s="26">
        <v>720523</v>
      </c>
      <c r="T8" s="26">
        <v>1375792</v>
      </c>
      <c r="U8" s="26">
        <v>47604802</v>
      </c>
      <c r="V8" s="26">
        <v>50568366</v>
      </c>
      <c r="W8" s="26">
        <v>-2963564</v>
      </c>
      <c r="X8" s="27">
        <v>-5.86</v>
      </c>
      <c r="Y8" s="28">
        <v>50568366</v>
      </c>
    </row>
    <row r="9" spans="1:25" ht="13.5">
      <c r="A9" s="24" t="s">
        <v>34</v>
      </c>
      <c r="B9" s="2">
        <v>19624195</v>
      </c>
      <c r="C9" s="25">
        <v>17034300</v>
      </c>
      <c r="D9" s="26">
        <v>30346770</v>
      </c>
      <c r="E9" s="26">
        <v>1939117</v>
      </c>
      <c r="F9" s="26">
        <v>399974</v>
      </c>
      <c r="G9" s="26">
        <v>2368876</v>
      </c>
      <c r="H9" s="26">
        <v>4707967</v>
      </c>
      <c r="I9" s="26">
        <v>1739817</v>
      </c>
      <c r="J9" s="26">
        <v>1718570</v>
      </c>
      <c r="K9" s="26">
        <v>1623325</v>
      </c>
      <c r="L9" s="26">
        <v>5081712</v>
      </c>
      <c r="M9" s="26">
        <v>2354491</v>
      </c>
      <c r="N9" s="26">
        <v>2023820</v>
      </c>
      <c r="O9" s="26">
        <v>2973653</v>
      </c>
      <c r="P9" s="26">
        <v>7351964</v>
      </c>
      <c r="Q9" s="26">
        <v>3376622</v>
      </c>
      <c r="R9" s="26">
        <v>1581954</v>
      </c>
      <c r="S9" s="26">
        <v>1701487</v>
      </c>
      <c r="T9" s="26">
        <v>6660063</v>
      </c>
      <c r="U9" s="26">
        <v>23801706</v>
      </c>
      <c r="V9" s="26">
        <v>30346770</v>
      </c>
      <c r="W9" s="26">
        <v>-6545064</v>
      </c>
      <c r="X9" s="27">
        <v>-21.57</v>
      </c>
      <c r="Y9" s="28">
        <v>30346770</v>
      </c>
    </row>
    <row r="10" spans="1:25" ht="25.5">
      <c r="A10" s="29" t="s">
        <v>212</v>
      </c>
      <c r="B10" s="30">
        <f>SUM(B5:B9)</f>
        <v>198742087</v>
      </c>
      <c r="C10" s="31">
        <f aca="true" t="shared" si="0" ref="C10:Y10">SUM(C5:C9)</f>
        <v>244483692</v>
      </c>
      <c r="D10" s="32">
        <f t="shared" si="0"/>
        <v>247100880</v>
      </c>
      <c r="E10" s="32">
        <f t="shared" si="0"/>
        <v>51845779</v>
      </c>
      <c r="F10" s="32">
        <f t="shared" si="0"/>
        <v>23079360</v>
      </c>
      <c r="G10" s="32">
        <f t="shared" si="0"/>
        <v>8084618</v>
      </c>
      <c r="H10" s="32">
        <f t="shared" si="0"/>
        <v>83009757</v>
      </c>
      <c r="I10" s="32">
        <f t="shared" si="0"/>
        <v>11277657</v>
      </c>
      <c r="J10" s="32">
        <f t="shared" si="0"/>
        <v>14329635</v>
      </c>
      <c r="K10" s="32">
        <f t="shared" si="0"/>
        <v>27696128</v>
      </c>
      <c r="L10" s="32">
        <f t="shared" si="0"/>
        <v>53303420</v>
      </c>
      <c r="M10" s="32">
        <f t="shared" si="0"/>
        <v>15688952</v>
      </c>
      <c r="N10" s="32">
        <f t="shared" si="0"/>
        <v>14995847</v>
      </c>
      <c r="O10" s="32">
        <f t="shared" si="0"/>
        <v>26880644</v>
      </c>
      <c r="P10" s="32">
        <f t="shared" si="0"/>
        <v>57565443</v>
      </c>
      <c r="Q10" s="32">
        <f t="shared" si="0"/>
        <v>15908735</v>
      </c>
      <c r="R10" s="32">
        <f t="shared" si="0"/>
        <v>14134683</v>
      </c>
      <c r="S10" s="32">
        <f t="shared" si="0"/>
        <v>14826138</v>
      </c>
      <c r="T10" s="32">
        <f t="shared" si="0"/>
        <v>44869556</v>
      </c>
      <c r="U10" s="32">
        <f t="shared" si="0"/>
        <v>238748176</v>
      </c>
      <c r="V10" s="32">
        <f t="shared" si="0"/>
        <v>247100880</v>
      </c>
      <c r="W10" s="32">
        <f t="shared" si="0"/>
        <v>-8352704</v>
      </c>
      <c r="X10" s="33">
        <f>+IF(V10&lt;&gt;0,(W10/V10)*100,0)</f>
        <v>-3.380280960553439</v>
      </c>
      <c r="Y10" s="34">
        <f t="shared" si="0"/>
        <v>247100880</v>
      </c>
    </row>
    <row r="11" spans="1:25" ht="13.5">
      <c r="A11" s="24" t="s">
        <v>36</v>
      </c>
      <c r="B11" s="2">
        <v>82437891</v>
      </c>
      <c r="C11" s="25">
        <v>88911269</v>
      </c>
      <c r="D11" s="26">
        <v>92131805</v>
      </c>
      <c r="E11" s="26">
        <v>7132481</v>
      </c>
      <c r="F11" s="26">
        <v>7202736</v>
      </c>
      <c r="G11" s="26">
        <v>7134423</v>
      </c>
      <c r="H11" s="26">
        <v>21469640</v>
      </c>
      <c r="I11" s="26">
        <v>6987577</v>
      </c>
      <c r="J11" s="26">
        <v>8185144</v>
      </c>
      <c r="K11" s="26">
        <v>8034654</v>
      </c>
      <c r="L11" s="26">
        <v>23207375</v>
      </c>
      <c r="M11" s="26">
        <v>7150570</v>
      </c>
      <c r="N11" s="26">
        <v>7240702</v>
      </c>
      <c r="O11" s="26">
        <v>7179418</v>
      </c>
      <c r="P11" s="26">
        <v>21570690</v>
      </c>
      <c r="Q11" s="26">
        <v>7885297</v>
      </c>
      <c r="R11" s="26">
        <v>7330688</v>
      </c>
      <c r="S11" s="26">
        <v>10088046</v>
      </c>
      <c r="T11" s="26">
        <v>25304031</v>
      </c>
      <c r="U11" s="26">
        <v>91551736</v>
      </c>
      <c r="V11" s="26">
        <v>92131805</v>
      </c>
      <c r="W11" s="26">
        <v>-580069</v>
      </c>
      <c r="X11" s="27">
        <v>-0.63</v>
      </c>
      <c r="Y11" s="28">
        <v>92131805</v>
      </c>
    </row>
    <row r="12" spans="1:25" ht="13.5">
      <c r="A12" s="24" t="s">
        <v>37</v>
      </c>
      <c r="B12" s="2">
        <v>5654539</v>
      </c>
      <c r="C12" s="25">
        <v>6328798</v>
      </c>
      <c r="D12" s="26">
        <v>6082000</v>
      </c>
      <c r="E12" s="26">
        <v>480009</v>
      </c>
      <c r="F12" s="26">
        <v>480028</v>
      </c>
      <c r="G12" s="26">
        <v>472493</v>
      </c>
      <c r="H12" s="26">
        <v>1432530</v>
      </c>
      <c r="I12" s="26">
        <v>465375</v>
      </c>
      <c r="J12" s="26">
        <v>467027</v>
      </c>
      <c r="K12" s="26">
        <v>491314</v>
      </c>
      <c r="L12" s="26">
        <v>1423716</v>
      </c>
      <c r="M12" s="26">
        <v>645926</v>
      </c>
      <c r="N12" s="26">
        <v>504059</v>
      </c>
      <c r="O12" s="26">
        <v>504054</v>
      </c>
      <c r="P12" s="26">
        <v>1654039</v>
      </c>
      <c r="Q12" s="26">
        <v>472823</v>
      </c>
      <c r="R12" s="26">
        <v>267853</v>
      </c>
      <c r="S12" s="26">
        <v>771401</v>
      </c>
      <c r="T12" s="26">
        <v>1512077</v>
      </c>
      <c r="U12" s="26">
        <v>6022362</v>
      </c>
      <c r="V12" s="26">
        <v>6082000</v>
      </c>
      <c r="W12" s="26">
        <v>-59638</v>
      </c>
      <c r="X12" s="27">
        <v>-0.98</v>
      </c>
      <c r="Y12" s="28">
        <v>6082000</v>
      </c>
    </row>
    <row r="13" spans="1:25" ht="13.5">
      <c r="A13" s="24" t="s">
        <v>213</v>
      </c>
      <c r="B13" s="2">
        <v>20542730</v>
      </c>
      <c r="C13" s="25">
        <v>22135947</v>
      </c>
      <c r="D13" s="26">
        <v>22135947</v>
      </c>
      <c r="E13" s="26">
        <v>0</v>
      </c>
      <c r="F13" s="26">
        <v>0</v>
      </c>
      <c r="G13" s="26">
        <v>679779</v>
      </c>
      <c r="H13" s="26">
        <v>679779</v>
      </c>
      <c r="I13" s="26">
        <v>5098</v>
      </c>
      <c r="J13" s="26">
        <v>0</v>
      </c>
      <c r="K13" s="26">
        <v>1178816</v>
      </c>
      <c r="L13" s="26">
        <v>1183914</v>
      </c>
      <c r="M13" s="26">
        <v>118652</v>
      </c>
      <c r="N13" s="26">
        <v>0</v>
      </c>
      <c r="O13" s="26">
        <v>731560</v>
      </c>
      <c r="P13" s="26">
        <v>850212</v>
      </c>
      <c r="Q13" s="26">
        <v>0</v>
      </c>
      <c r="R13" s="26">
        <v>0</v>
      </c>
      <c r="S13" s="26">
        <v>1072717</v>
      </c>
      <c r="T13" s="26">
        <v>1072717</v>
      </c>
      <c r="U13" s="26">
        <v>3786622</v>
      </c>
      <c r="V13" s="26">
        <v>22135947</v>
      </c>
      <c r="W13" s="26">
        <v>-18349325</v>
      </c>
      <c r="X13" s="27">
        <v>-82.89</v>
      </c>
      <c r="Y13" s="28">
        <v>22135947</v>
      </c>
    </row>
    <row r="14" spans="1:25" ht="13.5">
      <c r="A14" s="24" t="s">
        <v>39</v>
      </c>
      <c r="B14" s="2">
        <v>10091751</v>
      </c>
      <c r="C14" s="25">
        <v>10945213</v>
      </c>
      <c r="D14" s="26">
        <v>10855905</v>
      </c>
      <c r="E14" s="26">
        <v>0</v>
      </c>
      <c r="F14" s="26">
        <v>0</v>
      </c>
      <c r="G14" s="26">
        <v>2776758</v>
      </c>
      <c r="H14" s="26">
        <v>2776758</v>
      </c>
      <c r="I14" s="26">
        <v>-5098</v>
      </c>
      <c r="J14" s="26">
        <v>0</v>
      </c>
      <c r="K14" s="26">
        <v>1608472</v>
      </c>
      <c r="L14" s="26">
        <v>1603374</v>
      </c>
      <c r="M14" s="26">
        <v>247622</v>
      </c>
      <c r="N14" s="26">
        <v>0</v>
      </c>
      <c r="O14" s="26">
        <v>2721925</v>
      </c>
      <c r="P14" s="26">
        <v>2969547</v>
      </c>
      <c r="Q14" s="26">
        <v>0</v>
      </c>
      <c r="R14" s="26">
        <v>0</v>
      </c>
      <c r="S14" s="26">
        <v>1927159</v>
      </c>
      <c r="T14" s="26">
        <v>1927159</v>
      </c>
      <c r="U14" s="26">
        <v>9276838</v>
      </c>
      <c r="V14" s="26">
        <v>10855905</v>
      </c>
      <c r="W14" s="26">
        <v>-1579067</v>
      </c>
      <c r="X14" s="27">
        <v>-14.55</v>
      </c>
      <c r="Y14" s="28">
        <v>10855905</v>
      </c>
    </row>
    <row r="15" spans="1:25" ht="13.5">
      <c r="A15" s="24" t="s">
        <v>40</v>
      </c>
      <c r="B15" s="2">
        <v>25913358</v>
      </c>
      <c r="C15" s="25">
        <v>35476225</v>
      </c>
      <c r="D15" s="26">
        <v>34128718</v>
      </c>
      <c r="E15" s="26">
        <v>369044</v>
      </c>
      <c r="F15" s="26">
        <v>4267530</v>
      </c>
      <c r="G15" s="26">
        <v>3364375</v>
      </c>
      <c r="H15" s="26">
        <v>8000949</v>
      </c>
      <c r="I15" s="26">
        <v>3706509</v>
      </c>
      <c r="J15" s="26">
        <v>1986888</v>
      </c>
      <c r="K15" s="26">
        <v>2825135</v>
      </c>
      <c r="L15" s="26">
        <v>8518532</v>
      </c>
      <c r="M15" s="26">
        <v>1898939</v>
      </c>
      <c r="N15" s="26">
        <v>2906301</v>
      </c>
      <c r="O15" s="26">
        <v>1926882</v>
      </c>
      <c r="P15" s="26">
        <v>6732122</v>
      </c>
      <c r="Q15" s="26">
        <v>3054514</v>
      </c>
      <c r="R15" s="26">
        <v>2036284</v>
      </c>
      <c r="S15" s="26">
        <v>3010276</v>
      </c>
      <c r="T15" s="26">
        <v>8101074</v>
      </c>
      <c r="U15" s="26">
        <v>31352677</v>
      </c>
      <c r="V15" s="26">
        <v>34128718</v>
      </c>
      <c r="W15" s="26">
        <v>-2776041</v>
      </c>
      <c r="X15" s="27">
        <v>-8.13</v>
      </c>
      <c r="Y15" s="28">
        <v>34128718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79781260</v>
      </c>
      <c r="C17" s="25">
        <v>71879864</v>
      </c>
      <c r="D17" s="26">
        <v>77125245</v>
      </c>
      <c r="E17" s="26">
        <v>2949987</v>
      </c>
      <c r="F17" s="26">
        <v>4768675</v>
      </c>
      <c r="G17" s="26">
        <v>4205173</v>
      </c>
      <c r="H17" s="26">
        <v>11923835</v>
      </c>
      <c r="I17" s="26">
        <v>4932886</v>
      </c>
      <c r="J17" s="26">
        <v>5310290</v>
      </c>
      <c r="K17" s="26">
        <v>5166087</v>
      </c>
      <c r="L17" s="26">
        <v>15409263</v>
      </c>
      <c r="M17" s="26">
        <v>4366338</v>
      </c>
      <c r="N17" s="26">
        <v>4190361</v>
      </c>
      <c r="O17" s="26">
        <v>5146638</v>
      </c>
      <c r="P17" s="26">
        <v>13703337</v>
      </c>
      <c r="Q17" s="26">
        <v>4731429</v>
      </c>
      <c r="R17" s="26">
        <v>4515687</v>
      </c>
      <c r="S17" s="26">
        <v>7194942</v>
      </c>
      <c r="T17" s="26">
        <v>16442058</v>
      </c>
      <c r="U17" s="26">
        <v>57478493</v>
      </c>
      <c r="V17" s="26">
        <v>77125245</v>
      </c>
      <c r="W17" s="26">
        <v>-19646752</v>
      </c>
      <c r="X17" s="27">
        <v>-25.47</v>
      </c>
      <c r="Y17" s="28">
        <v>77125245</v>
      </c>
    </row>
    <row r="18" spans="1:25" ht="13.5">
      <c r="A18" s="36" t="s">
        <v>43</v>
      </c>
      <c r="B18" s="37">
        <f>SUM(B11:B17)</f>
        <v>224421529</v>
      </c>
      <c r="C18" s="38">
        <f aca="true" t="shared" si="1" ref="C18:Y18">SUM(C11:C17)</f>
        <v>235677316</v>
      </c>
      <c r="D18" s="39">
        <f t="shared" si="1"/>
        <v>242459620</v>
      </c>
      <c r="E18" s="39">
        <f t="shared" si="1"/>
        <v>10931521</v>
      </c>
      <c r="F18" s="39">
        <f t="shared" si="1"/>
        <v>16718969</v>
      </c>
      <c r="G18" s="39">
        <f t="shared" si="1"/>
        <v>18633001</v>
      </c>
      <c r="H18" s="39">
        <f t="shared" si="1"/>
        <v>46283491</v>
      </c>
      <c r="I18" s="39">
        <f t="shared" si="1"/>
        <v>16092347</v>
      </c>
      <c r="J18" s="39">
        <f t="shared" si="1"/>
        <v>15949349</v>
      </c>
      <c r="K18" s="39">
        <f t="shared" si="1"/>
        <v>19304478</v>
      </c>
      <c r="L18" s="39">
        <f t="shared" si="1"/>
        <v>51346174</v>
      </c>
      <c r="M18" s="39">
        <f t="shared" si="1"/>
        <v>14428047</v>
      </c>
      <c r="N18" s="39">
        <f t="shared" si="1"/>
        <v>14841423</v>
      </c>
      <c r="O18" s="39">
        <f t="shared" si="1"/>
        <v>18210477</v>
      </c>
      <c r="P18" s="39">
        <f t="shared" si="1"/>
        <v>47479947</v>
      </c>
      <c r="Q18" s="39">
        <f t="shared" si="1"/>
        <v>16144063</v>
      </c>
      <c r="R18" s="39">
        <f t="shared" si="1"/>
        <v>14150512</v>
      </c>
      <c r="S18" s="39">
        <f t="shared" si="1"/>
        <v>24064541</v>
      </c>
      <c r="T18" s="39">
        <f t="shared" si="1"/>
        <v>54359116</v>
      </c>
      <c r="U18" s="39">
        <f t="shared" si="1"/>
        <v>199468728</v>
      </c>
      <c r="V18" s="39">
        <f t="shared" si="1"/>
        <v>242459620</v>
      </c>
      <c r="W18" s="39">
        <f t="shared" si="1"/>
        <v>-42990892</v>
      </c>
      <c r="X18" s="33">
        <f>+IF(V18&lt;&gt;0,(W18/V18)*100,0)</f>
        <v>-17.73115539816486</v>
      </c>
      <c r="Y18" s="40">
        <f t="shared" si="1"/>
        <v>242459620</v>
      </c>
    </row>
    <row r="19" spans="1:25" ht="13.5">
      <c r="A19" s="36" t="s">
        <v>44</v>
      </c>
      <c r="B19" s="41">
        <f>+B10-B18</f>
        <v>-25679442</v>
      </c>
      <c r="C19" s="42">
        <f aca="true" t="shared" si="2" ref="C19:Y19">+C10-C18</f>
        <v>8806376</v>
      </c>
      <c r="D19" s="43">
        <f t="shared" si="2"/>
        <v>4641260</v>
      </c>
      <c r="E19" s="43">
        <f t="shared" si="2"/>
        <v>40914258</v>
      </c>
      <c r="F19" s="43">
        <f t="shared" si="2"/>
        <v>6360391</v>
      </c>
      <c r="G19" s="43">
        <f t="shared" si="2"/>
        <v>-10548383</v>
      </c>
      <c r="H19" s="43">
        <f t="shared" si="2"/>
        <v>36726266</v>
      </c>
      <c r="I19" s="43">
        <f t="shared" si="2"/>
        <v>-4814690</v>
      </c>
      <c r="J19" s="43">
        <f t="shared" si="2"/>
        <v>-1619714</v>
      </c>
      <c r="K19" s="43">
        <f t="shared" si="2"/>
        <v>8391650</v>
      </c>
      <c r="L19" s="43">
        <f t="shared" si="2"/>
        <v>1957246</v>
      </c>
      <c r="M19" s="43">
        <f t="shared" si="2"/>
        <v>1260905</v>
      </c>
      <c r="N19" s="43">
        <f t="shared" si="2"/>
        <v>154424</v>
      </c>
      <c r="O19" s="43">
        <f t="shared" si="2"/>
        <v>8670167</v>
      </c>
      <c r="P19" s="43">
        <f t="shared" si="2"/>
        <v>10085496</v>
      </c>
      <c r="Q19" s="43">
        <f t="shared" si="2"/>
        <v>-235328</v>
      </c>
      <c r="R19" s="43">
        <f t="shared" si="2"/>
        <v>-15829</v>
      </c>
      <c r="S19" s="43">
        <f t="shared" si="2"/>
        <v>-9238403</v>
      </c>
      <c r="T19" s="43">
        <f t="shared" si="2"/>
        <v>-9489560</v>
      </c>
      <c r="U19" s="43">
        <f t="shared" si="2"/>
        <v>39279448</v>
      </c>
      <c r="V19" s="43">
        <f>IF(D10=D18,0,V10-V18)</f>
        <v>4641260</v>
      </c>
      <c r="W19" s="43">
        <f t="shared" si="2"/>
        <v>34638188</v>
      </c>
      <c r="X19" s="44">
        <f>+IF(V19&lt;&gt;0,(W19/V19)*100,0)</f>
        <v>746.3100106436614</v>
      </c>
      <c r="Y19" s="45">
        <f t="shared" si="2"/>
        <v>4641260</v>
      </c>
    </row>
    <row r="20" spans="1:25" ht="13.5">
      <c r="A20" s="24" t="s">
        <v>45</v>
      </c>
      <c r="B20" s="2">
        <v>52486167</v>
      </c>
      <c r="C20" s="25">
        <v>47270000</v>
      </c>
      <c r="D20" s="26">
        <v>52881261</v>
      </c>
      <c r="E20" s="26">
        <v>3839358</v>
      </c>
      <c r="F20" s="26">
        <v>0</v>
      </c>
      <c r="G20" s="26">
        <v>10749910</v>
      </c>
      <c r="H20" s="26">
        <v>14589268</v>
      </c>
      <c r="I20" s="26">
        <v>3568363</v>
      </c>
      <c r="J20" s="26">
        <v>3192427</v>
      </c>
      <c r="K20" s="26">
        <v>7124810</v>
      </c>
      <c r="L20" s="26">
        <v>13885600</v>
      </c>
      <c r="M20" s="26">
        <v>362505</v>
      </c>
      <c r="N20" s="26">
        <v>4615428</v>
      </c>
      <c r="O20" s="26">
        <v>4420229</v>
      </c>
      <c r="P20" s="26">
        <v>9398162</v>
      </c>
      <c r="Q20" s="26">
        <v>3848699</v>
      </c>
      <c r="R20" s="26">
        <v>3565388</v>
      </c>
      <c r="S20" s="26">
        <v>1116917</v>
      </c>
      <c r="T20" s="26">
        <v>8531004</v>
      </c>
      <c r="U20" s="26">
        <v>46404034</v>
      </c>
      <c r="V20" s="26">
        <v>52881261</v>
      </c>
      <c r="W20" s="26">
        <v>-6477227</v>
      </c>
      <c r="X20" s="27">
        <v>-12.25</v>
      </c>
      <c r="Y20" s="28">
        <v>52881261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26806725</v>
      </c>
      <c r="C22" s="53">
        <f aca="true" t="shared" si="3" ref="C22:Y22">SUM(C19:C21)</f>
        <v>56076376</v>
      </c>
      <c r="D22" s="54">
        <f t="shared" si="3"/>
        <v>57522521</v>
      </c>
      <c r="E22" s="54">
        <f t="shared" si="3"/>
        <v>44753616</v>
      </c>
      <c r="F22" s="54">
        <f t="shared" si="3"/>
        <v>6360391</v>
      </c>
      <c r="G22" s="54">
        <f t="shared" si="3"/>
        <v>201527</v>
      </c>
      <c r="H22" s="54">
        <f t="shared" si="3"/>
        <v>51315534</v>
      </c>
      <c r="I22" s="54">
        <f t="shared" si="3"/>
        <v>-1246327</v>
      </c>
      <c r="J22" s="54">
        <f t="shared" si="3"/>
        <v>1572713</v>
      </c>
      <c r="K22" s="54">
        <f t="shared" si="3"/>
        <v>15516460</v>
      </c>
      <c r="L22" s="54">
        <f t="shared" si="3"/>
        <v>15842846</v>
      </c>
      <c r="M22" s="54">
        <f t="shared" si="3"/>
        <v>1623410</v>
      </c>
      <c r="N22" s="54">
        <f t="shared" si="3"/>
        <v>4769852</v>
      </c>
      <c r="O22" s="54">
        <f t="shared" si="3"/>
        <v>13090396</v>
      </c>
      <c r="P22" s="54">
        <f t="shared" si="3"/>
        <v>19483658</v>
      </c>
      <c r="Q22" s="54">
        <f t="shared" si="3"/>
        <v>3613371</v>
      </c>
      <c r="R22" s="54">
        <f t="shared" si="3"/>
        <v>3549559</v>
      </c>
      <c r="S22" s="54">
        <f t="shared" si="3"/>
        <v>-8121486</v>
      </c>
      <c r="T22" s="54">
        <f t="shared" si="3"/>
        <v>-958556</v>
      </c>
      <c r="U22" s="54">
        <f t="shared" si="3"/>
        <v>85683482</v>
      </c>
      <c r="V22" s="54">
        <f t="shared" si="3"/>
        <v>57522521</v>
      </c>
      <c r="W22" s="54">
        <f t="shared" si="3"/>
        <v>28160961</v>
      </c>
      <c r="X22" s="55">
        <f>+IF(V22&lt;&gt;0,(W22/V22)*100,0)</f>
        <v>48.95640961215869</v>
      </c>
      <c r="Y22" s="56">
        <f t="shared" si="3"/>
        <v>57522521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26806725</v>
      </c>
      <c r="C24" s="42">
        <f aca="true" t="shared" si="4" ref="C24:Y24">SUM(C22:C23)</f>
        <v>56076376</v>
      </c>
      <c r="D24" s="43">
        <f t="shared" si="4"/>
        <v>57522521</v>
      </c>
      <c r="E24" s="43">
        <f t="shared" si="4"/>
        <v>44753616</v>
      </c>
      <c r="F24" s="43">
        <f t="shared" si="4"/>
        <v>6360391</v>
      </c>
      <c r="G24" s="43">
        <f t="shared" si="4"/>
        <v>201527</v>
      </c>
      <c r="H24" s="43">
        <f t="shared" si="4"/>
        <v>51315534</v>
      </c>
      <c r="I24" s="43">
        <f t="shared" si="4"/>
        <v>-1246327</v>
      </c>
      <c r="J24" s="43">
        <f t="shared" si="4"/>
        <v>1572713</v>
      </c>
      <c r="K24" s="43">
        <f t="shared" si="4"/>
        <v>15516460</v>
      </c>
      <c r="L24" s="43">
        <f t="shared" si="4"/>
        <v>15842846</v>
      </c>
      <c r="M24" s="43">
        <f t="shared" si="4"/>
        <v>1623410</v>
      </c>
      <c r="N24" s="43">
        <f t="shared" si="4"/>
        <v>4769852</v>
      </c>
      <c r="O24" s="43">
        <f t="shared" si="4"/>
        <v>13090396</v>
      </c>
      <c r="P24" s="43">
        <f t="shared" si="4"/>
        <v>19483658</v>
      </c>
      <c r="Q24" s="43">
        <f t="shared" si="4"/>
        <v>3613371</v>
      </c>
      <c r="R24" s="43">
        <f t="shared" si="4"/>
        <v>3549559</v>
      </c>
      <c r="S24" s="43">
        <f t="shared" si="4"/>
        <v>-8121486</v>
      </c>
      <c r="T24" s="43">
        <f t="shared" si="4"/>
        <v>-958556</v>
      </c>
      <c r="U24" s="43">
        <f t="shared" si="4"/>
        <v>85683482</v>
      </c>
      <c r="V24" s="43">
        <f t="shared" si="4"/>
        <v>57522521</v>
      </c>
      <c r="W24" s="43">
        <f t="shared" si="4"/>
        <v>28160961</v>
      </c>
      <c r="X24" s="44">
        <f>+IF(V24&lt;&gt;0,(W24/V24)*100,0)</f>
        <v>48.95640961215869</v>
      </c>
      <c r="Y24" s="45">
        <f t="shared" si="4"/>
        <v>57522521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44142100</v>
      </c>
      <c r="C27" s="65">
        <v>83051900</v>
      </c>
      <c r="D27" s="66">
        <v>82043031</v>
      </c>
      <c r="E27" s="66">
        <v>4856481</v>
      </c>
      <c r="F27" s="66">
        <v>2811050</v>
      </c>
      <c r="G27" s="66">
        <v>9169554</v>
      </c>
      <c r="H27" s="66">
        <v>16837085</v>
      </c>
      <c r="I27" s="66">
        <v>4810142</v>
      </c>
      <c r="J27" s="66">
        <v>4414527</v>
      </c>
      <c r="K27" s="66">
        <v>9960975</v>
      </c>
      <c r="L27" s="66">
        <v>19185644</v>
      </c>
      <c r="M27" s="66">
        <v>1631787</v>
      </c>
      <c r="N27" s="66">
        <v>5285073</v>
      </c>
      <c r="O27" s="66">
        <v>6082699</v>
      </c>
      <c r="P27" s="66">
        <v>12999559</v>
      </c>
      <c r="Q27" s="66">
        <v>5325855</v>
      </c>
      <c r="R27" s="66">
        <v>4397602</v>
      </c>
      <c r="S27" s="66">
        <v>6247381</v>
      </c>
      <c r="T27" s="66">
        <v>15970838</v>
      </c>
      <c r="U27" s="66">
        <v>64993126</v>
      </c>
      <c r="V27" s="66">
        <v>82043031</v>
      </c>
      <c r="W27" s="66">
        <v>-17049905</v>
      </c>
      <c r="X27" s="67">
        <v>-20.78</v>
      </c>
      <c r="Y27" s="68">
        <v>82043031</v>
      </c>
    </row>
    <row r="28" spans="1:25" ht="13.5">
      <c r="A28" s="69" t="s">
        <v>45</v>
      </c>
      <c r="B28" s="2">
        <v>23034515</v>
      </c>
      <c r="C28" s="25">
        <v>47270000</v>
      </c>
      <c r="D28" s="26">
        <v>47283918</v>
      </c>
      <c r="E28" s="26">
        <v>3304137</v>
      </c>
      <c r="F28" s="26">
        <v>1522257</v>
      </c>
      <c r="G28" s="26">
        <v>7459830</v>
      </c>
      <c r="H28" s="26">
        <v>12286224</v>
      </c>
      <c r="I28" s="26">
        <v>3394429</v>
      </c>
      <c r="J28" s="26">
        <v>2836405</v>
      </c>
      <c r="K28" s="26">
        <v>6721986</v>
      </c>
      <c r="L28" s="26">
        <v>12952820</v>
      </c>
      <c r="M28" s="26">
        <v>304510</v>
      </c>
      <c r="N28" s="26">
        <v>4307734</v>
      </c>
      <c r="O28" s="26">
        <v>2820644</v>
      </c>
      <c r="P28" s="26">
        <v>7432888</v>
      </c>
      <c r="Q28" s="26">
        <v>3844407</v>
      </c>
      <c r="R28" s="26">
        <v>3687095</v>
      </c>
      <c r="S28" s="26">
        <v>3046573</v>
      </c>
      <c r="T28" s="26">
        <v>10578075</v>
      </c>
      <c r="U28" s="26">
        <v>43250007</v>
      </c>
      <c r="V28" s="26">
        <v>47283918</v>
      </c>
      <c r="W28" s="26">
        <v>-4033911</v>
      </c>
      <c r="X28" s="27">
        <v>-8.53</v>
      </c>
      <c r="Y28" s="28">
        <v>47283918</v>
      </c>
    </row>
    <row r="29" spans="1:25" ht="13.5">
      <c r="A29" s="24" t="s">
        <v>217</v>
      </c>
      <c r="B29" s="2">
        <v>2058257</v>
      </c>
      <c r="C29" s="25">
        <v>17130140</v>
      </c>
      <c r="D29" s="26">
        <v>14489218</v>
      </c>
      <c r="E29" s="26">
        <v>0</v>
      </c>
      <c r="F29" s="26">
        <v>1287941</v>
      </c>
      <c r="G29" s="26">
        <v>1459661</v>
      </c>
      <c r="H29" s="26">
        <v>2747602</v>
      </c>
      <c r="I29" s="26">
        <v>1328425</v>
      </c>
      <c r="J29" s="26">
        <v>1567933</v>
      </c>
      <c r="K29" s="26">
        <v>3022946</v>
      </c>
      <c r="L29" s="26">
        <v>5919304</v>
      </c>
      <c r="M29" s="26">
        <v>637153</v>
      </c>
      <c r="N29" s="26">
        <v>45524</v>
      </c>
      <c r="O29" s="26">
        <v>2187127</v>
      </c>
      <c r="P29" s="26">
        <v>2869804</v>
      </c>
      <c r="Q29" s="26">
        <v>360370</v>
      </c>
      <c r="R29" s="26">
        <v>34638</v>
      </c>
      <c r="S29" s="26">
        <v>773506</v>
      </c>
      <c r="T29" s="26">
        <v>1168514</v>
      </c>
      <c r="U29" s="26">
        <v>12705224</v>
      </c>
      <c r="V29" s="26">
        <v>14489218</v>
      </c>
      <c r="W29" s="26">
        <v>-1783994</v>
      </c>
      <c r="X29" s="27">
        <v>-12.31</v>
      </c>
      <c r="Y29" s="28">
        <v>14489218</v>
      </c>
    </row>
    <row r="30" spans="1:25" ht="13.5">
      <c r="A30" s="24" t="s">
        <v>51</v>
      </c>
      <c r="B30" s="2">
        <v>16435048</v>
      </c>
      <c r="C30" s="25">
        <v>11209060</v>
      </c>
      <c r="D30" s="26">
        <v>11209060</v>
      </c>
      <c r="E30" s="26">
        <v>1552344</v>
      </c>
      <c r="F30" s="26">
        <v>852</v>
      </c>
      <c r="G30" s="26">
        <v>44145</v>
      </c>
      <c r="H30" s="26">
        <v>1597341</v>
      </c>
      <c r="I30" s="26">
        <v>5256</v>
      </c>
      <c r="J30" s="26">
        <v>10189</v>
      </c>
      <c r="K30" s="26">
        <v>70377</v>
      </c>
      <c r="L30" s="26">
        <v>85822</v>
      </c>
      <c r="M30" s="26">
        <v>386739</v>
      </c>
      <c r="N30" s="26">
        <v>659641</v>
      </c>
      <c r="O30" s="26">
        <v>674932</v>
      </c>
      <c r="P30" s="26">
        <v>1721312</v>
      </c>
      <c r="Q30" s="26">
        <v>859305</v>
      </c>
      <c r="R30" s="26">
        <v>306318</v>
      </c>
      <c r="S30" s="26">
        <v>1847020</v>
      </c>
      <c r="T30" s="26">
        <v>3012643</v>
      </c>
      <c r="U30" s="26">
        <v>6417118</v>
      </c>
      <c r="V30" s="26">
        <v>11209060</v>
      </c>
      <c r="W30" s="26">
        <v>-4791942</v>
      </c>
      <c r="X30" s="27">
        <v>-42.75</v>
      </c>
      <c r="Y30" s="28">
        <v>11209060</v>
      </c>
    </row>
    <row r="31" spans="1:25" ht="13.5">
      <c r="A31" s="24" t="s">
        <v>52</v>
      </c>
      <c r="B31" s="2">
        <v>2614280</v>
      </c>
      <c r="C31" s="25">
        <v>7442700</v>
      </c>
      <c r="D31" s="26">
        <v>9060835</v>
      </c>
      <c r="E31" s="26">
        <v>0</v>
      </c>
      <c r="F31" s="26">
        <v>0</v>
      </c>
      <c r="G31" s="26">
        <v>205918</v>
      </c>
      <c r="H31" s="26">
        <v>205918</v>
      </c>
      <c r="I31" s="26">
        <v>82032</v>
      </c>
      <c r="J31" s="26">
        <v>0</v>
      </c>
      <c r="K31" s="26">
        <v>145665</v>
      </c>
      <c r="L31" s="26">
        <v>227697</v>
      </c>
      <c r="M31" s="26">
        <v>303385</v>
      </c>
      <c r="N31" s="26">
        <v>272174</v>
      </c>
      <c r="O31" s="26">
        <v>399996</v>
      </c>
      <c r="P31" s="26">
        <v>975555</v>
      </c>
      <c r="Q31" s="26">
        <v>261773</v>
      </c>
      <c r="R31" s="26">
        <v>369551</v>
      </c>
      <c r="S31" s="26">
        <v>580282</v>
      </c>
      <c r="T31" s="26">
        <v>1211606</v>
      </c>
      <c r="U31" s="26">
        <v>2620776</v>
      </c>
      <c r="V31" s="26">
        <v>9060835</v>
      </c>
      <c r="W31" s="26">
        <v>-6440059</v>
      </c>
      <c r="X31" s="27">
        <v>-71.08</v>
      </c>
      <c r="Y31" s="28">
        <v>9060835</v>
      </c>
    </row>
    <row r="32" spans="1:25" ht="13.5">
      <c r="A32" s="36" t="s">
        <v>53</v>
      </c>
      <c r="B32" s="3">
        <f>SUM(B28:B31)</f>
        <v>44142100</v>
      </c>
      <c r="C32" s="65">
        <f aca="true" t="shared" si="5" ref="C32:Y32">SUM(C28:C31)</f>
        <v>83051900</v>
      </c>
      <c r="D32" s="66">
        <f t="shared" si="5"/>
        <v>82043031</v>
      </c>
      <c r="E32" s="66">
        <f t="shared" si="5"/>
        <v>4856481</v>
      </c>
      <c r="F32" s="66">
        <f t="shared" si="5"/>
        <v>2811050</v>
      </c>
      <c r="G32" s="66">
        <f t="shared" si="5"/>
        <v>9169554</v>
      </c>
      <c r="H32" s="66">
        <f t="shared" si="5"/>
        <v>16837085</v>
      </c>
      <c r="I32" s="66">
        <f t="shared" si="5"/>
        <v>4810142</v>
      </c>
      <c r="J32" s="66">
        <f t="shared" si="5"/>
        <v>4414527</v>
      </c>
      <c r="K32" s="66">
        <f t="shared" si="5"/>
        <v>9960974</v>
      </c>
      <c r="L32" s="66">
        <f t="shared" si="5"/>
        <v>19185643</v>
      </c>
      <c r="M32" s="66">
        <f t="shared" si="5"/>
        <v>1631787</v>
      </c>
      <c r="N32" s="66">
        <f t="shared" si="5"/>
        <v>5285073</v>
      </c>
      <c r="O32" s="66">
        <f t="shared" si="5"/>
        <v>6082699</v>
      </c>
      <c r="P32" s="66">
        <f t="shared" si="5"/>
        <v>12999559</v>
      </c>
      <c r="Q32" s="66">
        <f t="shared" si="5"/>
        <v>5325855</v>
      </c>
      <c r="R32" s="66">
        <f t="shared" si="5"/>
        <v>4397602</v>
      </c>
      <c r="S32" s="66">
        <f t="shared" si="5"/>
        <v>6247381</v>
      </c>
      <c r="T32" s="66">
        <f t="shared" si="5"/>
        <v>15970838</v>
      </c>
      <c r="U32" s="66">
        <f t="shared" si="5"/>
        <v>64993125</v>
      </c>
      <c r="V32" s="66">
        <f t="shared" si="5"/>
        <v>82043031</v>
      </c>
      <c r="W32" s="66">
        <f t="shared" si="5"/>
        <v>-17049906</v>
      </c>
      <c r="X32" s="67">
        <f>+IF(V32&lt;&gt;0,(W32/V32)*100,0)</f>
        <v>-20.78166273501036</v>
      </c>
      <c r="Y32" s="68">
        <f t="shared" si="5"/>
        <v>82043031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35795194</v>
      </c>
      <c r="C35" s="25">
        <v>44770363</v>
      </c>
      <c r="D35" s="26">
        <v>44770363</v>
      </c>
      <c r="E35" s="26">
        <v>66656521</v>
      </c>
      <c r="F35" s="26">
        <v>78732984</v>
      </c>
      <c r="G35" s="26">
        <v>60386682</v>
      </c>
      <c r="H35" s="26">
        <v>205776187</v>
      </c>
      <c r="I35" s="26">
        <v>55521597</v>
      </c>
      <c r="J35" s="26">
        <v>59706188</v>
      </c>
      <c r="K35" s="26">
        <v>-7048307</v>
      </c>
      <c r="L35" s="26">
        <v>108179478</v>
      </c>
      <c r="M35" s="26">
        <v>66103245</v>
      </c>
      <c r="N35" s="26">
        <v>63815664</v>
      </c>
      <c r="O35" s="26">
        <v>70024979</v>
      </c>
      <c r="P35" s="26">
        <v>199943888</v>
      </c>
      <c r="Q35" s="26">
        <v>70157370</v>
      </c>
      <c r="R35" s="26">
        <v>66756599</v>
      </c>
      <c r="S35" s="26">
        <v>62074414</v>
      </c>
      <c r="T35" s="26">
        <v>198988383</v>
      </c>
      <c r="U35" s="26">
        <v>712887936</v>
      </c>
      <c r="V35" s="26">
        <v>44770363</v>
      </c>
      <c r="W35" s="26">
        <v>668117573</v>
      </c>
      <c r="X35" s="27">
        <v>1492.32</v>
      </c>
      <c r="Y35" s="28">
        <v>44770363</v>
      </c>
    </row>
    <row r="36" spans="1:25" ht="13.5">
      <c r="A36" s="24" t="s">
        <v>56</v>
      </c>
      <c r="B36" s="2">
        <v>315153839</v>
      </c>
      <c r="C36" s="25">
        <v>403775647</v>
      </c>
      <c r="D36" s="26">
        <v>403775647</v>
      </c>
      <c r="E36" s="26">
        <v>319141146</v>
      </c>
      <c r="F36" s="26">
        <v>322677036</v>
      </c>
      <c r="G36" s="26">
        <v>331822460</v>
      </c>
      <c r="H36" s="26">
        <v>973640642</v>
      </c>
      <c r="I36" s="26">
        <v>336631968</v>
      </c>
      <c r="J36" s="26">
        <v>341045862</v>
      </c>
      <c r="K36" s="26">
        <v>-9960343</v>
      </c>
      <c r="L36" s="26">
        <v>667717487</v>
      </c>
      <c r="M36" s="26">
        <v>352637480</v>
      </c>
      <c r="N36" s="26">
        <v>357922044</v>
      </c>
      <c r="O36" s="26">
        <v>364004233</v>
      </c>
      <c r="P36" s="26">
        <v>1074563757</v>
      </c>
      <c r="Q36" s="26">
        <v>369326614</v>
      </c>
      <c r="R36" s="26">
        <v>373723584</v>
      </c>
      <c r="S36" s="26">
        <v>379971085</v>
      </c>
      <c r="T36" s="26">
        <v>1123021283</v>
      </c>
      <c r="U36" s="26">
        <v>3838943169</v>
      </c>
      <c r="V36" s="26">
        <v>403775647</v>
      </c>
      <c r="W36" s="26">
        <v>3435167522</v>
      </c>
      <c r="X36" s="27">
        <v>850.76</v>
      </c>
      <c r="Y36" s="28">
        <v>403775647</v>
      </c>
    </row>
    <row r="37" spans="1:25" ht="13.5">
      <c r="A37" s="24" t="s">
        <v>57</v>
      </c>
      <c r="B37" s="2">
        <v>48645365</v>
      </c>
      <c r="C37" s="25">
        <v>52115285</v>
      </c>
      <c r="D37" s="26">
        <v>52115285</v>
      </c>
      <c r="E37" s="26">
        <v>35946605</v>
      </c>
      <c r="F37" s="26">
        <v>46048420</v>
      </c>
      <c r="G37" s="26">
        <v>37946293</v>
      </c>
      <c r="H37" s="26">
        <v>119941318</v>
      </c>
      <c r="I37" s="26">
        <v>36713901</v>
      </c>
      <c r="J37" s="26">
        <v>34410265</v>
      </c>
      <c r="K37" s="26">
        <v>-3391751</v>
      </c>
      <c r="L37" s="26">
        <v>67732415</v>
      </c>
      <c r="M37" s="26">
        <v>38097542</v>
      </c>
      <c r="N37" s="26">
        <v>36009693</v>
      </c>
      <c r="O37" s="26">
        <v>36576195</v>
      </c>
      <c r="P37" s="26">
        <v>110683430</v>
      </c>
      <c r="Q37" s="26">
        <v>39609128</v>
      </c>
      <c r="R37" s="26">
        <v>37941454</v>
      </c>
      <c r="S37" s="26">
        <v>38085900</v>
      </c>
      <c r="T37" s="26">
        <v>115636482</v>
      </c>
      <c r="U37" s="26">
        <v>413993645</v>
      </c>
      <c r="V37" s="26">
        <v>52115285</v>
      </c>
      <c r="W37" s="26">
        <v>361878360</v>
      </c>
      <c r="X37" s="27">
        <v>694.38</v>
      </c>
      <c r="Y37" s="28">
        <v>52115285</v>
      </c>
    </row>
    <row r="38" spans="1:25" ht="13.5">
      <c r="A38" s="24" t="s">
        <v>58</v>
      </c>
      <c r="B38" s="2">
        <v>99484053</v>
      </c>
      <c r="C38" s="25">
        <v>122235417</v>
      </c>
      <c r="D38" s="26">
        <v>122235417</v>
      </c>
      <c r="E38" s="26">
        <v>104084207</v>
      </c>
      <c r="F38" s="26">
        <v>104084207</v>
      </c>
      <c r="G38" s="26">
        <v>104084207</v>
      </c>
      <c r="H38" s="26">
        <v>312252621</v>
      </c>
      <c r="I38" s="26">
        <v>108084207</v>
      </c>
      <c r="J38" s="26">
        <v>119371107</v>
      </c>
      <c r="K38" s="26">
        <v>0</v>
      </c>
      <c r="L38" s="26">
        <v>227455314</v>
      </c>
      <c r="M38" s="26">
        <v>119371107</v>
      </c>
      <c r="N38" s="26">
        <v>119357144</v>
      </c>
      <c r="O38" s="26">
        <v>119357144</v>
      </c>
      <c r="P38" s="26">
        <v>358085395</v>
      </c>
      <c r="Q38" s="26">
        <v>119357144</v>
      </c>
      <c r="R38" s="26">
        <v>119357144</v>
      </c>
      <c r="S38" s="26">
        <v>130566204</v>
      </c>
      <c r="T38" s="26">
        <v>369280492</v>
      </c>
      <c r="U38" s="26">
        <v>1267073822</v>
      </c>
      <c r="V38" s="26">
        <v>122235417</v>
      </c>
      <c r="W38" s="26">
        <v>1144838405</v>
      </c>
      <c r="X38" s="27">
        <v>936.58</v>
      </c>
      <c r="Y38" s="28">
        <v>122235417</v>
      </c>
    </row>
    <row r="39" spans="1:25" ht="13.5">
      <c r="A39" s="24" t="s">
        <v>59</v>
      </c>
      <c r="B39" s="2">
        <v>202819615</v>
      </c>
      <c r="C39" s="25">
        <v>274195308</v>
      </c>
      <c r="D39" s="26">
        <v>274195308</v>
      </c>
      <c r="E39" s="26">
        <v>245766855</v>
      </c>
      <c r="F39" s="26">
        <v>251277393</v>
      </c>
      <c r="G39" s="26">
        <v>250178642</v>
      </c>
      <c r="H39" s="26">
        <v>747222890</v>
      </c>
      <c r="I39" s="26">
        <v>247355457</v>
      </c>
      <c r="J39" s="26">
        <v>246970678</v>
      </c>
      <c r="K39" s="26">
        <v>-13616899</v>
      </c>
      <c r="L39" s="26">
        <v>480709236</v>
      </c>
      <c r="M39" s="26">
        <v>261272076</v>
      </c>
      <c r="N39" s="26">
        <v>266370871</v>
      </c>
      <c r="O39" s="26">
        <v>278095873</v>
      </c>
      <c r="P39" s="26">
        <v>805738820</v>
      </c>
      <c r="Q39" s="26">
        <v>280517712</v>
      </c>
      <c r="R39" s="26">
        <v>283181585</v>
      </c>
      <c r="S39" s="26">
        <v>273393395</v>
      </c>
      <c r="T39" s="26">
        <v>837092692</v>
      </c>
      <c r="U39" s="26">
        <v>2870763638</v>
      </c>
      <c r="V39" s="26">
        <v>274195308</v>
      </c>
      <c r="W39" s="26">
        <v>2596568330</v>
      </c>
      <c r="X39" s="27">
        <v>946.98</v>
      </c>
      <c r="Y39" s="28">
        <v>274195308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25789029</v>
      </c>
      <c r="C42" s="25">
        <v>37248841</v>
      </c>
      <c r="D42" s="26">
        <v>37248841</v>
      </c>
      <c r="E42" s="26">
        <v>23991150</v>
      </c>
      <c r="F42" s="26">
        <v>10560901</v>
      </c>
      <c r="G42" s="26">
        <v>2456850</v>
      </c>
      <c r="H42" s="26">
        <v>37008901</v>
      </c>
      <c r="I42" s="26">
        <v>-199068</v>
      </c>
      <c r="J42" s="26">
        <v>10511775</v>
      </c>
      <c r="K42" s="26">
        <v>17888165</v>
      </c>
      <c r="L42" s="26">
        <v>28200872</v>
      </c>
      <c r="M42" s="26">
        <v>-1236907</v>
      </c>
      <c r="N42" s="26">
        <v>2107802</v>
      </c>
      <c r="O42" s="26">
        <v>10469850</v>
      </c>
      <c r="P42" s="26">
        <v>11340745</v>
      </c>
      <c r="Q42" s="26">
        <v>1279313</v>
      </c>
      <c r="R42" s="26">
        <v>4090025</v>
      </c>
      <c r="S42" s="26">
        <v>2784846</v>
      </c>
      <c r="T42" s="26">
        <v>8154184</v>
      </c>
      <c r="U42" s="26">
        <v>84704702</v>
      </c>
      <c r="V42" s="26">
        <v>37248841</v>
      </c>
      <c r="W42" s="26">
        <v>47455861</v>
      </c>
      <c r="X42" s="27">
        <v>127.4</v>
      </c>
      <c r="Y42" s="28">
        <v>37248841</v>
      </c>
    </row>
    <row r="43" spans="1:25" ht="13.5">
      <c r="A43" s="24" t="s">
        <v>62</v>
      </c>
      <c r="B43" s="2">
        <v>-44470956</v>
      </c>
      <c r="C43" s="25">
        <v>-83051900</v>
      </c>
      <c r="D43" s="26">
        <v>-83051900</v>
      </c>
      <c r="E43" s="26">
        <v>-5163492</v>
      </c>
      <c r="F43" s="26">
        <v>-2821358</v>
      </c>
      <c r="G43" s="26">
        <v>-9146057</v>
      </c>
      <c r="H43" s="26">
        <v>-17130907</v>
      </c>
      <c r="I43" s="26">
        <v>-4810140</v>
      </c>
      <c r="J43" s="26">
        <v>-4414527</v>
      </c>
      <c r="K43" s="26">
        <v>-9960975</v>
      </c>
      <c r="L43" s="26">
        <v>-19185642</v>
      </c>
      <c r="M43" s="26">
        <v>-1631788</v>
      </c>
      <c r="N43" s="26">
        <v>-5285073</v>
      </c>
      <c r="O43" s="26">
        <v>-6082700</v>
      </c>
      <c r="P43" s="26">
        <v>-12999561</v>
      </c>
      <c r="Q43" s="26">
        <v>-5325856</v>
      </c>
      <c r="R43" s="26">
        <v>-4397602</v>
      </c>
      <c r="S43" s="26">
        <v>-6247380</v>
      </c>
      <c r="T43" s="26">
        <v>-15970838</v>
      </c>
      <c r="U43" s="26">
        <v>-65286948</v>
      </c>
      <c r="V43" s="26">
        <v>-83051900</v>
      </c>
      <c r="W43" s="26">
        <v>17764952</v>
      </c>
      <c r="X43" s="27">
        <v>-21.39</v>
      </c>
      <c r="Y43" s="28">
        <v>-83051900</v>
      </c>
    </row>
    <row r="44" spans="1:25" ht="13.5">
      <c r="A44" s="24" t="s">
        <v>63</v>
      </c>
      <c r="B44" s="2">
        <v>-5026874</v>
      </c>
      <c r="C44" s="25">
        <v>15806800</v>
      </c>
      <c r="D44" s="26">
        <v>15806800</v>
      </c>
      <c r="E44" s="26">
        <v>0</v>
      </c>
      <c r="F44" s="26">
        <v>130</v>
      </c>
      <c r="G44" s="26">
        <v>-684878</v>
      </c>
      <c r="H44" s="26">
        <v>-684748</v>
      </c>
      <c r="I44" s="26">
        <v>0</v>
      </c>
      <c r="J44" s="26">
        <v>1567</v>
      </c>
      <c r="K44" s="26">
        <v>-1178816</v>
      </c>
      <c r="L44" s="26">
        <v>-1177249</v>
      </c>
      <c r="M44" s="26">
        <v>-97321</v>
      </c>
      <c r="N44" s="26">
        <v>21330</v>
      </c>
      <c r="O44" s="26">
        <v>-731561</v>
      </c>
      <c r="P44" s="26">
        <v>-807552</v>
      </c>
      <c r="Q44" s="26">
        <v>0</v>
      </c>
      <c r="R44" s="26">
        <v>0</v>
      </c>
      <c r="S44" s="26">
        <v>-1072588</v>
      </c>
      <c r="T44" s="26">
        <v>-1072588</v>
      </c>
      <c r="U44" s="26">
        <v>-3742137</v>
      </c>
      <c r="V44" s="26">
        <v>15806800</v>
      </c>
      <c r="W44" s="26">
        <v>-19548937</v>
      </c>
      <c r="X44" s="27">
        <v>-123.67</v>
      </c>
      <c r="Y44" s="28">
        <v>15806800</v>
      </c>
    </row>
    <row r="45" spans="1:25" ht="13.5">
      <c r="A45" s="36" t="s">
        <v>64</v>
      </c>
      <c r="B45" s="3">
        <v>7361750</v>
      </c>
      <c r="C45" s="65">
        <v>-29996259</v>
      </c>
      <c r="D45" s="66">
        <v>-29996259</v>
      </c>
      <c r="E45" s="66">
        <v>26109323</v>
      </c>
      <c r="F45" s="66">
        <v>33848996</v>
      </c>
      <c r="G45" s="66">
        <v>26474911</v>
      </c>
      <c r="H45" s="66">
        <v>26474911</v>
      </c>
      <c r="I45" s="66">
        <v>21465703</v>
      </c>
      <c r="J45" s="66">
        <v>27564518</v>
      </c>
      <c r="K45" s="66">
        <v>34312892</v>
      </c>
      <c r="L45" s="66">
        <v>34312892</v>
      </c>
      <c r="M45" s="66">
        <v>31346876</v>
      </c>
      <c r="N45" s="66">
        <v>28190935</v>
      </c>
      <c r="O45" s="66">
        <v>31846524</v>
      </c>
      <c r="P45" s="66">
        <v>31846524</v>
      </c>
      <c r="Q45" s="66">
        <v>27799981</v>
      </c>
      <c r="R45" s="66">
        <v>27492404</v>
      </c>
      <c r="S45" s="66">
        <v>22957282</v>
      </c>
      <c r="T45" s="66">
        <v>22957282</v>
      </c>
      <c r="U45" s="66">
        <v>22957282</v>
      </c>
      <c r="V45" s="66">
        <v>-29996259</v>
      </c>
      <c r="W45" s="66">
        <v>52953541</v>
      </c>
      <c r="X45" s="67">
        <v>-176.53</v>
      </c>
      <c r="Y45" s="68">
        <v>-29996259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9127410</v>
      </c>
      <c r="C49" s="95">
        <v>5601841</v>
      </c>
      <c r="D49" s="20">
        <v>364606</v>
      </c>
      <c r="E49" s="20">
        <v>0</v>
      </c>
      <c r="F49" s="20">
        <v>0</v>
      </c>
      <c r="G49" s="20">
        <v>0</v>
      </c>
      <c r="H49" s="20">
        <v>32551</v>
      </c>
      <c r="I49" s="20">
        <v>0</v>
      </c>
      <c r="J49" s="20">
        <v>0</v>
      </c>
      <c r="K49" s="20">
        <v>0</v>
      </c>
      <c r="L49" s="20">
        <v>14754</v>
      </c>
      <c r="M49" s="20">
        <v>0</v>
      </c>
      <c r="N49" s="20">
        <v>0</v>
      </c>
      <c r="O49" s="20">
        <v>0</v>
      </c>
      <c r="P49" s="20">
        <v>29829</v>
      </c>
      <c r="Q49" s="20">
        <v>0</v>
      </c>
      <c r="R49" s="20">
        <v>0</v>
      </c>
      <c r="S49" s="20">
        <v>0</v>
      </c>
      <c r="T49" s="20">
        <v>298145</v>
      </c>
      <c r="U49" s="20">
        <v>93235107</v>
      </c>
      <c r="V49" s="20">
        <v>108704243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133063957</v>
      </c>
      <c r="D5" s="120">
        <f t="shared" si="0"/>
        <v>153848701</v>
      </c>
      <c r="E5" s="66">
        <f t="shared" si="0"/>
        <v>158961831</v>
      </c>
      <c r="F5" s="66">
        <f t="shared" si="0"/>
        <v>44356820</v>
      </c>
      <c r="G5" s="66">
        <f t="shared" si="0"/>
        <v>2084618</v>
      </c>
      <c r="H5" s="66">
        <f t="shared" si="0"/>
        <v>14042397</v>
      </c>
      <c r="I5" s="66">
        <f t="shared" si="0"/>
        <v>60483835</v>
      </c>
      <c r="J5" s="66">
        <f t="shared" si="0"/>
        <v>7352887</v>
      </c>
      <c r="K5" s="66">
        <f t="shared" si="0"/>
        <v>6626042</v>
      </c>
      <c r="L5" s="66">
        <f t="shared" si="0"/>
        <v>24310769</v>
      </c>
      <c r="M5" s="66">
        <f t="shared" si="0"/>
        <v>38289698</v>
      </c>
      <c r="N5" s="66">
        <f t="shared" si="0"/>
        <v>3559529</v>
      </c>
      <c r="O5" s="66">
        <f t="shared" si="0"/>
        <v>8206586</v>
      </c>
      <c r="P5" s="66">
        <f t="shared" si="0"/>
        <v>18751423</v>
      </c>
      <c r="Q5" s="66">
        <f t="shared" si="0"/>
        <v>30517538</v>
      </c>
      <c r="R5" s="66">
        <f t="shared" si="0"/>
        <v>7259448</v>
      </c>
      <c r="S5" s="66">
        <f t="shared" si="0"/>
        <v>6766295</v>
      </c>
      <c r="T5" s="66">
        <f t="shared" si="0"/>
        <v>4668871</v>
      </c>
      <c r="U5" s="66">
        <f t="shared" si="0"/>
        <v>18694614</v>
      </c>
      <c r="V5" s="66">
        <f t="shared" si="0"/>
        <v>147985685</v>
      </c>
      <c r="W5" s="66">
        <f t="shared" si="0"/>
        <v>158961831</v>
      </c>
      <c r="X5" s="66">
        <f t="shared" si="0"/>
        <v>-10976146</v>
      </c>
      <c r="Y5" s="103">
        <f>+IF(W5&lt;&gt;0,+(X5/W5)*100,0)</f>
        <v>-6.904894043400897</v>
      </c>
      <c r="Z5" s="119">
        <f>SUM(Z6:Z8)</f>
        <v>158961831</v>
      </c>
    </row>
    <row r="6" spans="1:26" ht="13.5">
      <c r="A6" s="104" t="s">
        <v>74</v>
      </c>
      <c r="B6" s="102"/>
      <c r="C6" s="121">
        <v>1568778</v>
      </c>
      <c r="D6" s="122">
        <v>1503000</v>
      </c>
      <c r="E6" s="26">
        <v>1774169</v>
      </c>
      <c r="F6" s="26">
        <v>1278000</v>
      </c>
      <c r="G6" s="26"/>
      <c r="H6" s="26"/>
      <c r="I6" s="26">
        <v>1278000</v>
      </c>
      <c r="J6" s="26">
        <v>63939</v>
      </c>
      <c r="K6" s="26">
        <v>3974</v>
      </c>
      <c r="L6" s="26">
        <v>133048</v>
      </c>
      <c r="M6" s="26">
        <v>200961</v>
      </c>
      <c r="N6" s="26">
        <v>7418</v>
      </c>
      <c r="O6" s="26">
        <v>17341</v>
      </c>
      <c r="P6" s="26">
        <v>4281</v>
      </c>
      <c r="Q6" s="26">
        <v>29040</v>
      </c>
      <c r="R6" s="26"/>
      <c r="S6" s="26">
        <v>19204</v>
      </c>
      <c r="T6" s="26">
        <v>130311</v>
      </c>
      <c r="U6" s="26">
        <v>149515</v>
      </c>
      <c r="V6" s="26">
        <v>1657516</v>
      </c>
      <c r="W6" s="26">
        <v>1774169</v>
      </c>
      <c r="X6" s="26">
        <v>-116653</v>
      </c>
      <c r="Y6" s="106">
        <v>-6.58</v>
      </c>
      <c r="Z6" s="121">
        <v>1774169</v>
      </c>
    </row>
    <row r="7" spans="1:26" ht="13.5">
      <c r="A7" s="104" t="s">
        <v>75</v>
      </c>
      <c r="B7" s="102"/>
      <c r="C7" s="123">
        <v>125826426</v>
      </c>
      <c r="D7" s="124">
        <v>146910701</v>
      </c>
      <c r="E7" s="125">
        <v>152788773</v>
      </c>
      <c r="F7" s="125">
        <v>43015856</v>
      </c>
      <c r="G7" s="125">
        <v>1917297</v>
      </c>
      <c r="H7" s="125">
        <v>13875859</v>
      </c>
      <c r="I7" s="125">
        <v>58809012</v>
      </c>
      <c r="J7" s="125">
        <v>7140893</v>
      </c>
      <c r="K7" s="125">
        <v>6470648</v>
      </c>
      <c r="L7" s="125">
        <v>23677430</v>
      </c>
      <c r="M7" s="125">
        <v>37288971</v>
      </c>
      <c r="N7" s="125">
        <v>3387547</v>
      </c>
      <c r="O7" s="125">
        <v>7759824</v>
      </c>
      <c r="P7" s="125">
        <v>18519528</v>
      </c>
      <c r="Q7" s="125">
        <v>29666899</v>
      </c>
      <c r="R7" s="125">
        <v>6869158</v>
      </c>
      <c r="S7" s="125">
        <v>6521703</v>
      </c>
      <c r="T7" s="125">
        <v>3345368</v>
      </c>
      <c r="U7" s="125">
        <v>16736229</v>
      </c>
      <c r="V7" s="125">
        <v>142501111</v>
      </c>
      <c r="W7" s="125">
        <v>152788773</v>
      </c>
      <c r="X7" s="125">
        <v>-10287662</v>
      </c>
      <c r="Y7" s="107">
        <v>-6.73</v>
      </c>
      <c r="Z7" s="123">
        <v>152788773</v>
      </c>
    </row>
    <row r="8" spans="1:26" ht="13.5">
      <c r="A8" s="104" t="s">
        <v>76</v>
      </c>
      <c r="B8" s="102"/>
      <c r="C8" s="121">
        <v>5668753</v>
      </c>
      <c r="D8" s="122">
        <v>5435000</v>
      </c>
      <c r="E8" s="26">
        <v>4398889</v>
      </c>
      <c r="F8" s="26">
        <v>62964</v>
      </c>
      <c r="G8" s="26">
        <v>167321</v>
      </c>
      <c r="H8" s="26">
        <v>166538</v>
      </c>
      <c r="I8" s="26">
        <v>396823</v>
      </c>
      <c r="J8" s="26">
        <v>148055</v>
      </c>
      <c r="K8" s="26">
        <v>151420</v>
      </c>
      <c r="L8" s="26">
        <v>500291</v>
      </c>
      <c r="M8" s="26">
        <v>799766</v>
      </c>
      <c r="N8" s="26">
        <v>164564</v>
      </c>
      <c r="O8" s="26">
        <v>429421</v>
      </c>
      <c r="P8" s="26">
        <v>227614</v>
      </c>
      <c r="Q8" s="26">
        <v>821599</v>
      </c>
      <c r="R8" s="26">
        <v>390290</v>
      </c>
      <c r="S8" s="26">
        <v>225388</v>
      </c>
      <c r="T8" s="26">
        <v>1193192</v>
      </c>
      <c r="U8" s="26">
        <v>1808870</v>
      </c>
      <c r="V8" s="26">
        <v>3827058</v>
      </c>
      <c r="W8" s="26">
        <v>4398889</v>
      </c>
      <c r="X8" s="26">
        <v>-571831</v>
      </c>
      <c r="Y8" s="106">
        <v>-13</v>
      </c>
      <c r="Z8" s="121">
        <v>4398889</v>
      </c>
    </row>
    <row r="9" spans="1:26" ht="13.5">
      <c r="A9" s="101" t="s">
        <v>77</v>
      </c>
      <c r="B9" s="102"/>
      <c r="C9" s="119">
        <f aca="true" t="shared" si="1" ref="C9:X9">SUM(C10:C14)</f>
        <v>4595391</v>
      </c>
      <c r="D9" s="120">
        <f t="shared" si="1"/>
        <v>6688300</v>
      </c>
      <c r="E9" s="66">
        <f t="shared" si="1"/>
        <v>5666300</v>
      </c>
      <c r="F9" s="66">
        <f t="shared" si="1"/>
        <v>421031</v>
      </c>
      <c r="G9" s="66">
        <f t="shared" si="1"/>
        <v>208403</v>
      </c>
      <c r="H9" s="66">
        <f t="shared" si="1"/>
        <v>349413</v>
      </c>
      <c r="I9" s="66">
        <f t="shared" si="1"/>
        <v>978847</v>
      </c>
      <c r="J9" s="66">
        <f t="shared" si="1"/>
        <v>512674</v>
      </c>
      <c r="K9" s="66">
        <f t="shared" si="1"/>
        <v>364671</v>
      </c>
      <c r="L9" s="66">
        <f t="shared" si="1"/>
        <v>200983</v>
      </c>
      <c r="M9" s="66">
        <f t="shared" si="1"/>
        <v>1078328</v>
      </c>
      <c r="N9" s="66">
        <f t="shared" si="1"/>
        <v>396235</v>
      </c>
      <c r="O9" s="66">
        <f t="shared" si="1"/>
        <v>605531</v>
      </c>
      <c r="P9" s="66">
        <f t="shared" si="1"/>
        <v>536737</v>
      </c>
      <c r="Q9" s="66">
        <f t="shared" si="1"/>
        <v>1538503</v>
      </c>
      <c r="R9" s="66">
        <f t="shared" si="1"/>
        <v>282806</v>
      </c>
      <c r="S9" s="66">
        <f t="shared" si="1"/>
        <v>388322</v>
      </c>
      <c r="T9" s="66">
        <f t="shared" si="1"/>
        <v>616267</v>
      </c>
      <c r="U9" s="66">
        <f t="shared" si="1"/>
        <v>1287395</v>
      </c>
      <c r="V9" s="66">
        <f t="shared" si="1"/>
        <v>4883073</v>
      </c>
      <c r="W9" s="66">
        <f t="shared" si="1"/>
        <v>5666300</v>
      </c>
      <c r="X9" s="66">
        <f t="shared" si="1"/>
        <v>-783227</v>
      </c>
      <c r="Y9" s="103">
        <f>+IF(W9&lt;&gt;0,+(X9/W9)*100,0)</f>
        <v>-13.822547341298556</v>
      </c>
      <c r="Z9" s="119">
        <f>SUM(Z10:Z14)</f>
        <v>5666300</v>
      </c>
    </row>
    <row r="10" spans="1:26" ht="13.5">
      <c r="A10" s="104" t="s">
        <v>78</v>
      </c>
      <c r="B10" s="102"/>
      <c r="C10" s="121">
        <v>843255</v>
      </c>
      <c r="D10" s="122">
        <v>1113900</v>
      </c>
      <c r="E10" s="26">
        <v>1062900</v>
      </c>
      <c r="F10" s="26">
        <v>255818</v>
      </c>
      <c r="G10" s="26">
        <v>25113</v>
      </c>
      <c r="H10" s="26">
        <v>29067</v>
      </c>
      <c r="I10" s="26">
        <v>309998</v>
      </c>
      <c r="J10" s="26">
        <v>258594</v>
      </c>
      <c r="K10" s="26">
        <v>33324</v>
      </c>
      <c r="L10" s="26">
        <v>34773</v>
      </c>
      <c r="M10" s="26">
        <v>326691</v>
      </c>
      <c r="N10" s="26">
        <v>25005</v>
      </c>
      <c r="O10" s="26">
        <v>255974</v>
      </c>
      <c r="P10" s="26">
        <v>35717</v>
      </c>
      <c r="Q10" s="26">
        <v>316696</v>
      </c>
      <c r="R10" s="26">
        <v>32443</v>
      </c>
      <c r="S10" s="26">
        <v>32147</v>
      </c>
      <c r="T10" s="26">
        <v>31142</v>
      </c>
      <c r="U10" s="26">
        <v>95732</v>
      </c>
      <c r="V10" s="26">
        <v>1049117</v>
      </c>
      <c r="W10" s="26">
        <v>1062900</v>
      </c>
      <c r="X10" s="26">
        <v>-13783</v>
      </c>
      <c r="Y10" s="106">
        <v>-1.3</v>
      </c>
      <c r="Z10" s="121">
        <v>1062900</v>
      </c>
    </row>
    <row r="11" spans="1:26" ht="13.5">
      <c r="A11" s="104" t="s">
        <v>79</v>
      </c>
      <c r="B11" s="102"/>
      <c r="C11" s="121">
        <v>103838</v>
      </c>
      <c r="D11" s="122">
        <v>122100</v>
      </c>
      <c r="E11" s="26">
        <v>102100</v>
      </c>
      <c r="F11" s="26">
        <v>7321</v>
      </c>
      <c r="G11" s="26">
        <v>19972</v>
      </c>
      <c r="H11" s="26">
        <v>7351</v>
      </c>
      <c r="I11" s="26">
        <v>34644</v>
      </c>
      <c r="J11" s="26">
        <v>3334</v>
      </c>
      <c r="K11" s="26">
        <v>10189</v>
      </c>
      <c r="L11" s="26">
        <v>13554</v>
      </c>
      <c r="M11" s="26">
        <v>27077</v>
      </c>
      <c r="N11" s="26">
        <v>6444</v>
      </c>
      <c r="O11" s="26">
        <v>7902</v>
      </c>
      <c r="P11" s="26">
        <v>2710</v>
      </c>
      <c r="Q11" s="26">
        <v>17056</v>
      </c>
      <c r="R11" s="26">
        <v>5563</v>
      </c>
      <c r="S11" s="26">
        <v>1535</v>
      </c>
      <c r="T11" s="26">
        <v>1153</v>
      </c>
      <c r="U11" s="26">
        <v>8251</v>
      </c>
      <c r="V11" s="26">
        <v>87028</v>
      </c>
      <c r="W11" s="26">
        <v>102100</v>
      </c>
      <c r="X11" s="26">
        <v>-15072</v>
      </c>
      <c r="Y11" s="106">
        <v>-14.76</v>
      </c>
      <c r="Z11" s="121">
        <v>102100</v>
      </c>
    </row>
    <row r="12" spans="1:26" ht="13.5">
      <c r="A12" s="104" t="s">
        <v>80</v>
      </c>
      <c r="B12" s="102"/>
      <c r="C12" s="121">
        <v>3646470</v>
      </c>
      <c r="D12" s="122">
        <v>5152300</v>
      </c>
      <c r="E12" s="26">
        <v>4201300</v>
      </c>
      <c r="F12" s="26">
        <v>157892</v>
      </c>
      <c r="G12" s="26">
        <v>163318</v>
      </c>
      <c r="H12" s="26">
        <v>312995</v>
      </c>
      <c r="I12" s="26">
        <v>634205</v>
      </c>
      <c r="J12" s="26">
        <v>250746</v>
      </c>
      <c r="K12" s="26">
        <v>321158</v>
      </c>
      <c r="L12" s="26">
        <v>152656</v>
      </c>
      <c r="M12" s="26">
        <v>724560</v>
      </c>
      <c r="N12" s="26">
        <v>364786</v>
      </c>
      <c r="O12" s="26">
        <v>341655</v>
      </c>
      <c r="P12" s="26">
        <v>498310</v>
      </c>
      <c r="Q12" s="26">
        <v>1204751</v>
      </c>
      <c r="R12" s="26">
        <v>244800</v>
      </c>
      <c r="S12" s="26">
        <v>354640</v>
      </c>
      <c r="T12" s="26">
        <v>583972</v>
      </c>
      <c r="U12" s="26">
        <v>1183412</v>
      </c>
      <c r="V12" s="26">
        <v>3746928</v>
      </c>
      <c r="W12" s="26">
        <v>4201300</v>
      </c>
      <c r="X12" s="26">
        <v>-454372</v>
      </c>
      <c r="Y12" s="106">
        <v>-10.82</v>
      </c>
      <c r="Z12" s="121">
        <v>4201300</v>
      </c>
    </row>
    <row r="13" spans="1:26" ht="13.5">
      <c r="A13" s="104" t="s">
        <v>81</v>
      </c>
      <c r="B13" s="102"/>
      <c r="C13" s="121">
        <v>1828</v>
      </c>
      <c r="D13" s="122">
        <v>300000</v>
      </c>
      <c r="E13" s="26">
        <v>300000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300000</v>
      </c>
      <c r="X13" s="26">
        <v>-300000</v>
      </c>
      <c r="Y13" s="106">
        <v>-100</v>
      </c>
      <c r="Z13" s="121">
        <v>300000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8044078</v>
      </c>
      <c r="D15" s="120">
        <f t="shared" si="2"/>
        <v>12001000</v>
      </c>
      <c r="E15" s="66">
        <f t="shared" si="2"/>
        <v>14049266</v>
      </c>
      <c r="F15" s="66">
        <f t="shared" si="2"/>
        <v>466109</v>
      </c>
      <c r="G15" s="66">
        <f t="shared" si="2"/>
        <v>463577</v>
      </c>
      <c r="H15" s="66">
        <f t="shared" si="2"/>
        <v>1474480</v>
      </c>
      <c r="I15" s="66">
        <f t="shared" si="2"/>
        <v>2404166</v>
      </c>
      <c r="J15" s="66">
        <f t="shared" si="2"/>
        <v>524635</v>
      </c>
      <c r="K15" s="66">
        <f t="shared" si="2"/>
        <v>576298</v>
      </c>
      <c r="L15" s="66">
        <f t="shared" si="2"/>
        <v>537201</v>
      </c>
      <c r="M15" s="66">
        <f t="shared" si="2"/>
        <v>1638134</v>
      </c>
      <c r="N15" s="66">
        <f t="shared" si="2"/>
        <v>1275893</v>
      </c>
      <c r="O15" s="66">
        <f t="shared" si="2"/>
        <v>567408</v>
      </c>
      <c r="P15" s="66">
        <f t="shared" si="2"/>
        <v>1260883</v>
      </c>
      <c r="Q15" s="66">
        <f t="shared" si="2"/>
        <v>3104184</v>
      </c>
      <c r="R15" s="66">
        <f t="shared" si="2"/>
        <v>2288549</v>
      </c>
      <c r="S15" s="66">
        <f t="shared" si="2"/>
        <v>596006</v>
      </c>
      <c r="T15" s="66">
        <f t="shared" si="2"/>
        <v>515742</v>
      </c>
      <c r="U15" s="66">
        <f t="shared" si="2"/>
        <v>3400297</v>
      </c>
      <c r="V15" s="66">
        <f t="shared" si="2"/>
        <v>10546781</v>
      </c>
      <c r="W15" s="66">
        <f t="shared" si="2"/>
        <v>14049266</v>
      </c>
      <c r="X15" s="66">
        <f t="shared" si="2"/>
        <v>-3502485</v>
      </c>
      <c r="Y15" s="103">
        <f>+IF(W15&lt;&gt;0,+(X15/W15)*100,0)</f>
        <v>-24.93002125520294</v>
      </c>
      <c r="Z15" s="119">
        <f>SUM(Z16:Z18)</f>
        <v>14049266</v>
      </c>
    </row>
    <row r="16" spans="1:26" ht="13.5">
      <c r="A16" s="104" t="s">
        <v>84</v>
      </c>
      <c r="B16" s="102"/>
      <c r="C16" s="121">
        <v>3397162</v>
      </c>
      <c r="D16" s="122">
        <v>7424000</v>
      </c>
      <c r="E16" s="26">
        <v>9585266</v>
      </c>
      <c r="F16" s="26">
        <v>58884</v>
      </c>
      <c r="G16" s="26">
        <v>94986</v>
      </c>
      <c r="H16" s="26">
        <v>1165147</v>
      </c>
      <c r="I16" s="26">
        <v>1319017</v>
      </c>
      <c r="J16" s="26">
        <v>129608</v>
      </c>
      <c r="K16" s="26">
        <v>193516</v>
      </c>
      <c r="L16" s="26">
        <v>215264</v>
      </c>
      <c r="M16" s="26">
        <v>538388</v>
      </c>
      <c r="N16" s="26">
        <v>785793</v>
      </c>
      <c r="O16" s="26">
        <v>116398</v>
      </c>
      <c r="P16" s="26">
        <v>866301</v>
      </c>
      <c r="Q16" s="26">
        <v>1768492</v>
      </c>
      <c r="R16" s="26">
        <v>1902235</v>
      </c>
      <c r="S16" s="26">
        <v>143874</v>
      </c>
      <c r="T16" s="26">
        <v>139099</v>
      </c>
      <c r="U16" s="26">
        <v>2185208</v>
      </c>
      <c r="V16" s="26">
        <v>5811105</v>
      </c>
      <c r="W16" s="26">
        <v>9585266</v>
      </c>
      <c r="X16" s="26">
        <v>-3774161</v>
      </c>
      <c r="Y16" s="106">
        <v>-39.37</v>
      </c>
      <c r="Z16" s="121">
        <v>9585266</v>
      </c>
    </row>
    <row r="17" spans="1:26" ht="13.5">
      <c r="A17" s="104" t="s">
        <v>85</v>
      </c>
      <c r="B17" s="102"/>
      <c r="C17" s="121">
        <v>4646916</v>
      </c>
      <c r="D17" s="122">
        <v>4577000</v>
      </c>
      <c r="E17" s="26">
        <v>4464000</v>
      </c>
      <c r="F17" s="26">
        <v>407225</v>
      </c>
      <c r="G17" s="26">
        <v>368591</v>
      </c>
      <c r="H17" s="26">
        <v>309333</v>
      </c>
      <c r="I17" s="26">
        <v>1085149</v>
      </c>
      <c r="J17" s="26">
        <v>395027</v>
      </c>
      <c r="K17" s="26">
        <v>382782</v>
      </c>
      <c r="L17" s="26">
        <v>321937</v>
      </c>
      <c r="M17" s="26">
        <v>1099746</v>
      </c>
      <c r="N17" s="26">
        <v>490100</v>
      </c>
      <c r="O17" s="26">
        <v>451010</v>
      </c>
      <c r="P17" s="26">
        <v>394582</v>
      </c>
      <c r="Q17" s="26">
        <v>1335692</v>
      </c>
      <c r="R17" s="26">
        <v>386314</v>
      </c>
      <c r="S17" s="26">
        <v>452132</v>
      </c>
      <c r="T17" s="26">
        <v>376643</v>
      </c>
      <c r="U17" s="26">
        <v>1215089</v>
      </c>
      <c r="V17" s="26">
        <v>4735676</v>
      </c>
      <c r="W17" s="26">
        <v>4464000</v>
      </c>
      <c r="X17" s="26">
        <v>271676</v>
      </c>
      <c r="Y17" s="106">
        <v>6.09</v>
      </c>
      <c r="Z17" s="121">
        <v>4464000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105524828</v>
      </c>
      <c r="D19" s="120">
        <f t="shared" si="3"/>
        <v>119215691</v>
      </c>
      <c r="E19" s="66">
        <f t="shared" si="3"/>
        <v>121304744</v>
      </c>
      <c r="F19" s="66">
        <f t="shared" si="3"/>
        <v>10441177</v>
      </c>
      <c r="G19" s="66">
        <f t="shared" si="3"/>
        <v>20322762</v>
      </c>
      <c r="H19" s="66">
        <f t="shared" si="3"/>
        <v>2968238</v>
      </c>
      <c r="I19" s="66">
        <f t="shared" si="3"/>
        <v>33732177</v>
      </c>
      <c r="J19" s="66">
        <f t="shared" si="3"/>
        <v>6455824</v>
      </c>
      <c r="K19" s="66">
        <f t="shared" si="3"/>
        <v>9955051</v>
      </c>
      <c r="L19" s="66">
        <f t="shared" si="3"/>
        <v>9771985</v>
      </c>
      <c r="M19" s="66">
        <f t="shared" si="3"/>
        <v>26182860</v>
      </c>
      <c r="N19" s="66">
        <f t="shared" si="3"/>
        <v>10819800</v>
      </c>
      <c r="O19" s="66">
        <f t="shared" si="3"/>
        <v>10231750</v>
      </c>
      <c r="P19" s="66">
        <f t="shared" si="3"/>
        <v>10751830</v>
      </c>
      <c r="Q19" s="66">
        <f t="shared" si="3"/>
        <v>31803380</v>
      </c>
      <c r="R19" s="66">
        <f t="shared" si="3"/>
        <v>9926631</v>
      </c>
      <c r="S19" s="66">
        <f t="shared" si="3"/>
        <v>9949448</v>
      </c>
      <c r="T19" s="66">
        <f t="shared" si="3"/>
        <v>10142175</v>
      </c>
      <c r="U19" s="66">
        <f t="shared" si="3"/>
        <v>30018254</v>
      </c>
      <c r="V19" s="66">
        <f t="shared" si="3"/>
        <v>121736671</v>
      </c>
      <c r="W19" s="66">
        <f t="shared" si="3"/>
        <v>121304744</v>
      </c>
      <c r="X19" s="66">
        <f t="shared" si="3"/>
        <v>431927</v>
      </c>
      <c r="Y19" s="103">
        <f>+IF(W19&lt;&gt;0,+(X19/W19)*100,0)</f>
        <v>0.35606769014738615</v>
      </c>
      <c r="Z19" s="119">
        <f>SUM(Z20:Z23)</f>
        <v>121304744</v>
      </c>
    </row>
    <row r="20" spans="1:26" ht="13.5">
      <c r="A20" s="104" t="s">
        <v>88</v>
      </c>
      <c r="B20" s="102"/>
      <c r="C20" s="121">
        <v>38463686</v>
      </c>
      <c r="D20" s="122">
        <v>48253691</v>
      </c>
      <c r="E20" s="26">
        <v>49528744</v>
      </c>
      <c r="F20" s="26">
        <v>4738152</v>
      </c>
      <c r="G20" s="26">
        <v>4484018</v>
      </c>
      <c r="H20" s="26">
        <v>4251763</v>
      </c>
      <c r="I20" s="26">
        <v>13473933</v>
      </c>
      <c r="J20" s="26">
        <v>4162849</v>
      </c>
      <c r="K20" s="26">
        <v>4035519</v>
      </c>
      <c r="L20" s="26">
        <v>3889825</v>
      </c>
      <c r="M20" s="26">
        <v>12088193</v>
      </c>
      <c r="N20" s="26">
        <v>3871003</v>
      </c>
      <c r="O20" s="26">
        <v>4027818</v>
      </c>
      <c r="P20" s="26">
        <v>3762855</v>
      </c>
      <c r="Q20" s="26">
        <v>11661676</v>
      </c>
      <c r="R20" s="26">
        <v>3936843</v>
      </c>
      <c r="S20" s="26">
        <v>4144246</v>
      </c>
      <c r="T20" s="26">
        <v>4495306</v>
      </c>
      <c r="U20" s="26">
        <v>12576395</v>
      </c>
      <c r="V20" s="26">
        <v>49800197</v>
      </c>
      <c r="W20" s="26">
        <v>49528744</v>
      </c>
      <c r="X20" s="26">
        <v>271453</v>
      </c>
      <c r="Y20" s="106">
        <v>0.55</v>
      </c>
      <c r="Z20" s="121">
        <v>49528744</v>
      </c>
    </row>
    <row r="21" spans="1:26" ht="13.5">
      <c r="A21" s="104" t="s">
        <v>89</v>
      </c>
      <c r="B21" s="102"/>
      <c r="C21" s="121">
        <v>34263713</v>
      </c>
      <c r="D21" s="122">
        <v>35552000</v>
      </c>
      <c r="E21" s="26">
        <v>35835000</v>
      </c>
      <c r="F21" s="26">
        <v>2855413</v>
      </c>
      <c r="G21" s="26">
        <v>13077745</v>
      </c>
      <c r="H21" s="26">
        <v>-4002839</v>
      </c>
      <c r="I21" s="26">
        <v>11930319</v>
      </c>
      <c r="J21" s="26">
        <v>-509105</v>
      </c>
      <c r="K21" s="26">
        <v>3040918</v>
      </c>
      <c r="L21" s="26">
        <v>2486427</v>
      </c>
      <c r="M21" s="26">
        <v>5018240</v>
      </c>
      <c r="N21" s="26">
        <v>4060074</v>
      </c>
      <c r="O21" s="26">
        <v>3422247</v>
      </c>
      <c r="P21" s="26">
        <v>3322140</v>
      </c>
      <c r="Q21" s="26">
        <v>10804461</v>
      </c>
      <c r="R21" s="26">
        <v>3180961</v>
      </c>
      <c r="S21" s="26">
        <v>2937041</v>
      </c>
      <c r="T21" s="26">
        <v>2783437</v>
      </c>
      <c r="U21" s="26">
        <v>8901439</v>
      </c>
      <c r="V21" s="26">
        <v>36654459</v>
      </c>
      <c r="W21" s="26">
        <v>35835000</v>
      </c>
      <c r="X21" s="26">
        <v>819459</v>
      </c>
      <c r="Y21" s="106">
        <v>2.29</v>
      </c>
      <c r="Z21" s="121">
        <v>35835000</v>
      </c>
    </row>
    <row r="22" spans="1:26" ht="13.5">
      <c r="A22" s="104" t="s">
        <v>90</v>
      </c>
      <c r="B22" s="102"/>
      <c r="C22" s="123">
        <v>16061762</v>
      </c>
      <c r="D22" s="124">
        <v>17195000</v>
      </c>
      <c r="E22" s="125">
        <v>17651000</v>
      </c>
      <c r="F22" s="125">
        <v>1266079</v>
      </c>
      <c r="G22" s="125">
        <v>1249684</v>
      </c>
      <c r="H22" s="125">
        <v>1207527</v>
      </c>
      <c r="I22" s="125">
        <v>3723290</v>
      </c>
      <c r="J22" s="125">
        <v>1273774</v>
      </c>
      <c r="K22" s="125">
        <v>1367263</v>
      </c>
      <c r="L22" s="125">
        <v>1861897</v>
      </c>
      <c r="M22" s="125">
        <v>4502934</v>
      </c>
      <c r="N22" s="125">
        <v>1350762</v>
      </c>
      <c r="O22" s="125">
        <v>1249262</v>
      </c>
      <c r="P22" s="125">
        <v>2124303</v>
      </c>
      <c r="Q22" s="125">
        <v>4724327</v>
      </c>
      <c r="R22" s="125">
        <v>1264183</v>
      </c>
      <c r="S22" s="125">
        <v>1322128</v>
      </c>
      <c r="T22" s="125">
        <v>1312555</v>
      </c>
      <c r="U22" s="125">
        <v>3898866</v>
      </c>
      <c r="V22" s="125">
        <v>16849417</v>
      </c>
      <c r="W22" s="125">
        <v>17651000</v>
      </c>
      <c r="X22" s="125">
        <v>-801583</v>
      </c>
      <c r="Y22" s="107">
        <v>-4.54</v>
      </c>
      <c r="Z22" s="123">
        <v>17651000</v>
      </c>
    </row>
    <row r="23" spans="1:26" ht="13.5">
      <c r="A23" s="104" t="s">
        <v>91</v>
      </c>
      <c r="B23" s="102"/>
      <c r="C23" s="121">
        <v>16735667</v>
      </c>
      <c r="D23" s="122">
        <v>18215000</v>
      </c>
      <c r="E23" s="26">
        <v>18290000</v>
      </c>
      <c r="F23" s="26">
        <v>1581533</v>
      </c>
      <c r="G23" s="26">
        <v>1511315</v>
      </c>
      <c r="H23" s="26">
        <v>1511787</v>
      </c>
      <c r="I23" s="26">
        <v>4604635</v>
      </c>
      <c r="J23" s="26">
        <v>1528306</v>
      </c>
      <c r="K23" s="26">
        <v>1511351</v>
      </c>
      <c r="L23" s="26">
        <v>1533836</v>
      </c>
      <c r="M23" s="26">
        <v>4573493</v>
      </c>
      <c r="N23" s="26">
        <v>1537961</v>
      </c>
      <c r="O23" s="26">
        <v>1532423</v>
      </c>
      <c r="P23" s="26">
        <v>1542532</v>
      </c>
      <c r="Q23" s="26">
        <v>4612916</v>
      </c>
      <c r="R23" s="26">
        <v>1544644</v>
      </c>
      <c r="S23" s="26">
        <v>1546033</v>
      </c>
      <c r="T23" s="26">
        <v>1550877</v>
      </c>
      <c r="U23" s="26">
        <v>4641554</v>
      </c>
      <c r="V23" s="26">
        <v>18432598</v>
      </c>
      <c r="W23" s="26">
        <v>18290000</v>
      </c>
      <c r="X23" s="26">
        <v>142598</v>
      </c>
      <c r="Y23" s="106">
        <v>0.78</v>
      </c>
      <c r="Z23" s="121">
        <v>18290000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251228254</v>
      </c>
      <c r="D25" s="139">
        <f t="shared" si="4"/>
        <v>291753692</v>
      </c>
      <c r="E25" s="39">
        <f t="shared" si="4"/>
        <v>299982141</v>
      </c>
      <c r="F25" s="39">
        <f t="shared" si="4"/>
        <v>55685137</v>
      </c>
      <c r="G25" s="39">
        <f t="shared" si="4"/>
        <v>23079360</v>
      </c>
      <c r="H25" s="39">
        <f t="shared" si="4"/>
        <v>18834528</v>
      </c>
      <c r="I25" s="39">
        <f t="shared" si="4"/>
        <v>97599025</v>
      </c>
      <c r="J25" s="39">
        <f t="shared" si="4"/>
        <v>14846020</v>
      </c>
      <c r="K25" s="39">
        <f t="shared" si="4"/>
        <v>17522062</v>
      </c>
      <c r="L25" s="39">
        <f t="shared" si="4"/>
        <v>34820938</v>
      </c>
      <c r="M25" s="39">
        <f t="shared" si="4"/>
        <v>67189020</v>
      </c>
      <c r="N25" s="39">
        <f t="shared" si="4"/>
        <v>16051457</v>
      </c>
      <c r="O25" s="39">
        <f t="shared" si="4"/>
        <v>19611275</v>
      </c>
      <c r="P25" s="39">
        <f t="shared" si="4"/>
        <v>31300873</v>
      </c>
      <c r="Q25" s="39">
        <f t="shared" si="4"/>
        <v>66963605</v>
      </c>
      <c r="R25" s="39">
        <f t="shared" si="4"/>
        <v>19757434</v>
      </c>
      <c r="S25" s="39">
        <f t="shared" si="4"/>
        <v>17700071</v>
      </c>
      <c r="T25" s="39">
        <f t="shared" si="4"/>
        <v>15943055</v>
      </c>
      <c r="U25" s="39">
        <f t="shared" si="4"/>
        <v>53400560</v>
      </c>
      <c r="V25" s="39">
        <f t="shared" si="4"/>
        <v>285152210</v>
      </c>
      <c r="W25" s="39">
        <f t="shared" si="4"/>
        <v>299982141</v>
      </c>
      <c r="X25" s="39">
        <f t="shared" si="4"/>
        <v>-14829931</v>
      </c>
      <c r="Y25" s="140">
        <f>+IF(W25&lt;&gt;0,+(X25/W25)*100,0)</f>
        <v>-4.943604626116726</v>
      </c>
      <c r="Z25" s="138">
        <f>+Z5+Z9+Z15+Z19+Z24</f>
        <v>299982141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98170239</v>
      </c>
      <c r="D28" s="120">
        <f t="shared" si="5"/>
        <v>91379164</v>
      </c>
      <c r="E28" s="66">
        <f t="shared" si="5"/>
        <v>96592950</v>
      </c>
      <c r="F28" s="66">
        <f t="shared" si="5"/>
        <v>5608115</v>
      </c>
      <c r="G28" s="66">
        <f t="shared" si="5"/>
        <v>6422709</v>
      </c>
      <c r="H28" s="66">
        <f t="shared" si="5"/>
        <v>6256508</v>
      </c>
      <c r="I28" s="66">
        <f t="shared" si="5"/>
        <v>18287332</v>
      </c>
      <c r="J28" s="66">
        <f t="shared" si="5"/>
        <v>6540634</v>
      </c>
      <c r="K28" s="66">
        <f t="shared" si="5"/>
        <v>6685271</v>
      </c>
      <c r="L28" s="66">
        <f t="shared" si="5"/>
        <v>6949522</v>
      </c>
      <c r="M28" s="66">
        <f t="shared" si="5"/>
        <v>20175427</v>
      </c>
      <c r="N28" s="66">
        <f t="shared" si="5"/>
        <v>5851517</v>
      </c>
      <c r="O28" s="66">
        <f t="shared" si="5"/>
        <v>5818011</v>
      </c>
      <c r="P28" s="66">
        <f t="shared" si="5"/>
        <v>6358276</v>
      </c>
      <c r="Q28" s="66">
        <f t="shared" si="5"/>
        <v>18027804</v>
      </c>
      <c r="R28" s="66">
        <f t="shared" si="5"/>
        <v>7001455</v>
      </c>
      <c r="S28" s="66">
        <f t="shared" si="5"/>
        <v>5775878</v>
      </c>
      <c r="T28" s="66">
        <f t="shared" si="5"/>
        <v>9788055</v>
      </c>
      <c r="U28" s="66">
        <f t="shared" si="5"/>
        <v>22565388</v>
      </c>
      <c r="V28" s="66">
        <f t="shared" si="5"/>
        <v>79055951</v>
      </c>
      <c r="W28" s="66">
        <f t="shared" si="5"/>
        <v>96592950</v>
      </c>
      <c r="X28" s="66">
        <f t="shared" si="5"/>
        <v>-17536999</v>
      </c>
      <c r="Y28" s="103">
        <f>+IF(W28&lt;&gt;0,+(X28/W28)*100,0)</f>
        <v>-18.155568289404144</v>
      </c>
      <c r="Z28" s="119">
        <f>SUM(Z29:Z31)</f>
        <v>96592950</v>
      </c>
    </row>
    <row r="29" spans="1:26" ht="13.5">
      <c r="A29" s="104" t="s">
        <v>74</v>
      </c>
      <c r="B29" s="102"/>
      <c r="C29" s="121">
        <v>8910803</v>
      </c>
      <c r="D29" s="122">
        <v>15482013</v>
      </c>
      <c r="E29" s="26">
        <v>15681984</v>
      </c>
      <c r="F29" s="26">
        <v>1076462</v>
      </c>
      <c r="G29" s="26">
        <v>1181755</v>
      </c>
      <c r="H29" s="26">
        <v>1143496</v>
      </c>
      <c r="I29" s="26">
        <v>3401713</v>
      </c>
      <c r="J29" s="26">
        <v>1121490</v>
      </c>
      <c r="K29" s="26">
        <v>1106778</v>
      </c>
      <c r="L29" s="26">
        <v>1337224</v>
      </c>
      <c r="M29" s="26">
        <v>3565492</v>
      </c>
      <c r="N29" s="26">
        <v>1297929</v>
      </c>
      <c r="O29" s="26">
        <v>1178503</v>
      </c>
      <c r="P29" s="26">
        <v>1232711</v>
      </c>
      <c r="Q29" s="26">
        <v>3709143</v>
      </c>
      <c r="R29" s="26">
        <v>1550138</v>
      </c>
      <c r="S29" s="26">
        <v>979960</v>
      </c>
      <c r="T29" s="26">
        <v>2033355</v>
      </c>
      <c r="U29" s="26">
        <v>4563453</v>
      </c>
      <c r="V29" s="26">
        <v>15239801</v>
      </c>
      <c r="W29" s="26">
        <v>15681984</v>
      </c>
      <c r="X29" s="26">
        <v>-442183</v>
      </c>
      <c r="Y29" s="106">
        <v>-2.82</v>
      </c>
      <c r="Z29" s="121">
        <v>15681984</v>
      </c>
    </row>
    <row r="30" spans="1:26" ht="13.5">
      <c r="A30" s="104" t="s">
        <v>75</v>
      </c>
      <c r="B30" s="102"/>
      <c r="C30" s="123">
        <v>46625977</v>
      </c>
      <c r="D30" s="124">
        <v>38159992</v>
      </c>
      <c r="E30" s="125">
        <v>40947753</v>
      </c>
      <c r="F30" s="125">
        <v>2330404</v>
      </c>
      <c r="G30" s="125">
        <v>2203883</v>
      </c>
      <c r="H30" s="125">
        <v>2576004</v>
      </c>
      <c r="I30" s="125">
        <v>7110291</v>
      </c>
      <c r="J30" s="125">
        <v>3154798</v>
      </c>
      <c r="K30" s="125">
        <v>3248794</v>
      </c>
      <c r="L30" s="125">
        <v>3237860</v>
      </c>
      <c r="M30" s="125">
        <v>9641452</v>
      </c>
      <c r="N30" s="125">
        <v>2540632</v>
      </c>
      <c r="O30" s="125">
        <v>2106199</v>
      </c>
      <c r="P30" s="125">
        <v>2531095</v>
      </c>
      <c r="Q30" s="125">
        <v>7177926</v>
      </c>
      <c r="R30" s="125">
        <v>2824856</v>
      </c>
      <c r="S30" s="125">
        <v>2670482</v>
      </c>
      <c r="T30" s="125">
        <v>3978774</v>
      </c>
      <c r="U30" s="125">
        <v>9474112</v>
      </c>
      <c r="V30" s="125">
        <v>33403781</v>
      </c>
      <c r="W30" s="125">
        <v>40947753</v>
      </c>
      <c r="X30" s="125">
        <v>-7543972</v>
      </c>
      <c r="Y30" s="107">
        <v>-18.42</v>
      </c>
      <c r="Z30" s="123">
        <v>40947753</v>
      </c>
    </row>
    <row r="31" spans="1:26" ht="13.5">
      <c r="A31" s="104" t="s">
        <v>76</v>
      </c>
      <c r="B31" s="102"/>
      <c r="C31" s="121">
        <v>42633459</v>
      </c>
      <c r="D31" s="122">
        <v>37737159</v>
      </c>
      <c r="E31" s="26">
        <v>39963213</v>
      </c>
      <c r="F31" s="26">
        <v>2201249</v>
      </c>
      <c r="G31" s="26">
        <v>3037071</v>
      </c>
      <c r="H31" s="26">
        <v>2537008</v>
      </c>
      <c r="I31" s="26">
        <v>7775328</v>
      </c>
      <c r="J31" s="26">
        <v>2264346</v>
      </c>
      <c r="K31" s="26">
        <v>2329699</v>
      </c>
      <c r="L31" s="26">
        <v>2374438</v>
      </c>
      <c r="M31" s="26">
        <v>6968483</v>
      </c>
      <c r="N31" s="26">
        <v>2012956</v>
      </c>
      <c r="O31" s="26">
        <v>2533309</v>
      </c>
      <c r="P31" s="26">
        <v>2594470</v>
      </c>
      <c r="Q31" s="26">
        <v>7140735</v>
      </c>
      <c r="R31" s="26">
        <v>2626461</v>
      </c>
      <c r="S31" s="26">
        <v>2125436</v>
      </c>
      <c r="T31" s="26">
        <v>3775926</v>
      </c>
      <c r="U31" s="26">
        <v>8527823</v>
      </c>
      <c r="V31" s="26">
        <v>30412369</v>
      </c>
      <c r="W31" s="26">
        <v>39963213</v>
      </c>
      <c r="X31" s="26">
        <v>-9550844</v>
      </c>
      <c r="Y31" s="106">
        <v>-23.9</v>
      </c>
      <c r="Z31" s="121">
        <v>39963213</v>
      </c>
    </row>
    <row r="32" spans="1:26" ht="13.5">
      <c r="A32" s="101" t="s">
        <v>77</v>
      </c>
      <c r="B32" s="102"/>
      <c r="C32" s="119">
        <f aca="true" t="shared" si="6" ref="C32:X32">SUM(C33:C37)</f>
        <v>18914131</v>
      </c>
      <c r="D32" s="120">
        <f t="shared" si="6"/>
        <v>20507271</v>
      </c>
      <c r="E32" s="66">
        <f t="shared" si="6"/>
        <v>21798574</v>
      </c>
      <c r="F32" s="66">
        <f t="shared" si="6"/>
        <v>1309227</v>
      </c>
      <c r="G32" s="66">
        <f t="shared" si="6"/>
        <v>1498126</v>
      </c>
      <c r="H32" s="66">
        <f t="shared" si="6"/>
        <v>1461018</v>
      </c>
      <c r="I32" s="66">
        <f t="shared" si="6"/>
        <v>4268371</v>
      </c>
      <c r="J32" s="66">
        <f t="shared" si="6"/>
        <v>1512673</v>
      </c>
      <c r="K32" s="66">
        <f t="shared" si="6"/>
        <v>1857487</v>
      </c>
      <c r="L32" s="66">
        <f t="shared" si="6"/>
        <v>1836835</v>
      </c>
      <c r="M32" s="66">
        <f t="shared" si="6"/>
        <v>5206995</v>
      </c>
      <c r="N32" s="66">
        <f t="shared" si="6"/>
        <v>1450126</v>
      </c>
      <c r="O32" s="66">
        <f t="shared" si="6"/>
        <v>1562882</v>
      </c>
      <c r="P32" s="66">
        <f t="shared" si="6"/>
        <v>1694379</v>
      </c>
      <c r="Q32" s="66">
        <f t="shared" si="6"/>
        <v>4707387</v>
      </c>
      <c r="R32" s="66">
        <f t="shared" si="6"/>
        <v>1493707</v>
      </c>
      <c r="S32" s="66">
        <f t="shared" si="6"/>
        <v>1746158</v>
      </c>
      <c r="T32" s="66">
        <f t="shared" si="6"/>
        <v>2438313</v>
      </c>
      <c r="U32" s="66">
        <f t="shared" si="6"/>
        <v>5678178</v>
      </c>
      <c r="V32" s="66">
        <f t="shared" si="6"/>
        <v>19860931</v>
      </c>
      <c r="W32" s="66">
        <f t="shared" si="6"/>
        <v>21798574</v>
      </c>
      <c r="X32" s="66">
        <f t="shared" si="6"/>
        <v>-1937643</v>
      </c>
      <c r="Y32" s="103">
        <f>+IF(W32&lt;&gt;0,+(X32/W32)*100,0)</f>
        <v>-8.888852087297087</v>
      </c>
      <c r="Z32" s="119">
        <f>SUM(Z33:Z37)</f>
        <v>21798574</v>
      </c>
    </row>
    <row r="33" spans="1:26" ht="13.5">
      <c r="A33" s="104" t="s">
        <v>78</v>
      </c>
      <c r="B33" s="102"/>
      <c r="C33" s="121">
        <v>3176898</v>
      </c>
      <c r="D33" s="122">
        <v>3870588</v>
      </c>
      <c r="E33" s="26">
        <v>3715288</v>
      </c>
      <c r="F33" s="26">
        <v>270925</v>
      </c>
      <c r="G33" s="26">
        <v>286469</v>
      </c>
      <c r="H33" s="26">
        <v>292847</v>
      </c>
      <c r="I33" s="26">
        <v>850241</v>
      </c>
      <c r="J33" s="26">
        <v>271582</v>
      </c>
      <c r="K33" s="26">
        <v>355172</v>
      </c>
      <c r="L33" s="26">
        <v>297397</v>
      </c>
      <c r="M33" s="26">
        <v>924151</v>
      </c>
      <c r="N33" s="26">
        <v>265588</v>
      </c>
      <c r="O33" s="26">
        <v>266997</v>
      </c>
      <c r="P33" s="26">
        <v>250798</v>
      </c>
      <c r="Q33" s="26">
        <v>783383</v>
      </c>
      <c r="R33" s="26">
        <v>282049</v>
      </c>
      <c r="S33" s="26">
        <v>278586</v>
      </c>
      <c r="T33" s="26">
        <v>294352</v>
      </c>
      <c r="U33" s="26">
        <v>854987</v>
      </c>
      <c r="V33" s="26">
        <v>3412762</v>
      </c>
      <c r="W33" s="26">
        <v>3715288</v>
      </c>
      <c r="X33" s="26">
        <v>-302526</v>
      </c>
      <c r="Y33" s="106">
        <v>-8.14</v>
      </c>
      <c r="Z33" s="121">
        <v>3715288</v>
      </c>
    </row>
    <row r="34" spans="1:26" ht="13.5">
      <c r="A34" s="104" t="s">
        <v>79</v>
      </c>
      <c r="B34" s="102"/>
      <c r="C34" s="121">
        <v>4981653</v>
      </c>
      <c r="D34" s="122">
        <v>4865968</v>
      </c>
      <c r="E34" s="26">
        <v>5233075</v>
      </c>
      <c r="F34" s="26">
        <v>349750</v>
      </c>
      <c r="G34" s="26">
        <v>381094</v>
      </c>
      <c r="H34" s="26">
        <v>370238</v>
      </c>
      <c r="I34" s="26">
        <v>1101082</v>
      </c>
      <c r="J34" s="26">
        <v>387382</v>
      </c>
      <c r="K34" s="26">
        <v>484610</v>
      </c>
      <c r="L34" s="26">
        <v>461668</v>
      </c>
      <c r="M34" s="26">
        <v>1333660</v>
      </c>
      <c r="N34" s="26">
        <v>343551</v>
      </c>
      <c r="O34" s="26">
        <v>373024</v>
      </c>
      <c r="P34" s="26">
        <v>389638</v>
      </c>
      <c r="Q34" s="26">
        <v>1106213</v>
      </c>
      <c r="R34" s="26">
        <v>376047</v>
      </c>
      <c r="S34" s="26">
        <v>367231</v>
      </c>
      <c r="T34" s="26">
        <v>487829</v>
      </c>
      <c r="U34" s="26">
        <v>1231107</v>
      </c>
      <c r="V34" s="26">
        <v>4772062</v>
      </c>
      <c r="W34" s="26">
        <v>5233075</v>
      </c>
      <c r="X34" s="26">
        <v>-461013</v>
      </c>
      <c r="Y34" s="106">
        <v>-8.81</v>
      </c>
      <c r="Z34" s="121">
        <v>5233075</v>
      </c>
    </row>
    <row r="35" spans="1:26" ht="13.5">
      <c r="A35" s="104" t="s">
        <v>80</v>
      </c>
      <c r="B35" s="102"/>
      <c r="C35" s="121">
        <v>7091592</v>
      </c>
      <c r="D35" s="122">
        <v>7070035</v>
      </c>
      <c r="E35" s="26">
        <v>8600280</v>
      </c>
      <c r="F35" s="26">
        <v>490639</v>
      </c>
      <c r="G35" s="26">
        <v>608147</v>
      </c>
      <c r="H35" s="26">
        <v>588424</v>
      </c>
      <c r="I35" s="26">
        <v>1687210</v>
      </c>
      <c r="J35" s="26">
        <v>609411</v>
      </c>
      <c r="K35" s="26">
        <v>733288</v>
      </c>
      <c r="L35" s="26">
        <v>869784</v>
      </c>
      <c r="M35" s="26">
        <v>2212483</v>
      </c>
      <c r="N35" s="26">
        <v>632671</v>
      </c>
      <c r="O35" s="26">
        <v>700682</v>
      </c>
      <c r="P35" s="26">
        <v>798747</v>
      </c>
      <c r="Q35" s="26">
        <v>2132100</v>
      </c>
      <c r="R35" s="26">
        <v>610038</v>
      </c>
      <c r="S35" s="26">
        <v>711343</v>
      </c>
      <c r="T35" s="26">
        <v>1222691</v>
      </c>
      <c r="U35" s="26">
        <v>2544072</v>
      </c>
      <c r="V35" s="26">
        <v>8575865</v>
      </c>
      <c r="W35" s="26">
        <v>8600280</v>
      </c>
      <c r="X35" s="26">
        <v>-24415</v>
      </c>
      <c r="Y35" s="106">
        <v>-0.28</v>
      </c>
      <c r="Z35" s="121">
        <v>8600280</v>
      </c>
    </row>
    <row r="36" spans="1:26" ht="13.5">
      <c r="A36" s="104" t="s">
        <v>81</v>
      </c>
      <c r="B36" s="102"/>
      <c r="C36" s="121">
        <v>3663988</v>
      </c>
      <c r="D36" s="122">
        <v>4700680</v>
      </c>
      <c r="E36" s="26">
        <v>4249931</v>
      </c>
      <c r="F36" s="26">
        <v>197913</v>
      </c>
      <c r="G36" s="26">
        <v>222416</v>
      </c>
      <c r="H36" s="26">
        <v>209509</v>
      </c>
      <c r="I36" s="26">
        <v>629838</v>
      </c>
      <c r="J36" s="26">
        <v>244298</v>
      </c>
      <c r="K36" s="26">
        <v>284417</v>
      </c>
      <c r="L36" s="26">
        <v>207986</v>
      </c>
      <c r="M36" s="26">
        <v>736701</v>
      </c>
      <c r="N36" s="26">
        <v>208316</v>
      </c>
      <c r="O36" s="26">
        <v>222179</v>
      </c>
      <c r="P36" s="26">
        <v>255196</v>
      </c>
      <c r="Q36" s="26">
        <v>685691</v>
      </c>
      <c r="R36" s="26">
        <v>225573</v>
      </c>
      <c r="S36" s="26">
        <v>388998</v>
      </c>
      <c r="T36" s="26">
        <v>433441</v>
      </c>
      <c r="U36" s="26">
        <v>1048012</v>
      </c>
      <c r="V36" s="26">
        <v>3100242</v>
      </c>
      <c r="W36" s="26">
        <v>4249931</v>
      </c>
      <c r="X36" s="26">
        <v>-1149689</v>
      </c>
      <c r="Y36" s="106">
        <v>-27.05</v>
      </c>
      <c r="Z36" s="121">
        <v>4249931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21754655</v>
      </c>
      <c r="D38" s="120">
        <f t="shared" si="7"/>
        <v>30511612</v>
      </c>
      <c r="E38" s="66">
        <f t="shared" si="7"/>
        <v>31680350</v>
      </c>
      <c r="F38" s="66">
        <f t="shared" si="7"/>
        <v>1284129</v>
      </c>
      <c r="G38" s="66">
        <f t="shared" si="7"/>
        <v>1636530</v>
      </c>
      <c r="H38" s="66">
        <f t="shared" si="7"/>
        <v>1786911</v>
      </c>
      <c r="I38" s="66">
        <f t="shared" si="7"/>
        <v>4707570</v>
      </c>
      <c r="J38" s="66">
        <f t="shared" si="7"/>
        <v>1416086</v>
      </c>
      <c r="K38" s="66">
        <f t="shared" si="7"/>
        <v>1651580</v>
      </c>
      <c r="L38" s="66">
        <f t="shared" si="7"/>
        <v>2439436</v>
      </c>
      <c r="M38" s="66">
        <f t="shared" si="7"/>
        <v>5507102</v>
      </c>
      <c r="N38" s="66">
        <f t="shared" si="7"/>
        <v>1577081</v>
      </c>
      <c r="O38" s="66">
        <f t="shared" si="7"/>
        <v>1518695</v>
      </c>
      <c r="P38" s="66">
        <f t="shared" si="7"/>
        <v>2334663</v>
      </c>
      <c r="Q38" s="66">
        <f t="shared" si="7"/>
        <v>5430439</v>
      </c>
      <c r="R38" s="66">
        <f t="shared" si="7"/>
        <v>1684521</v>
      </c>
      <c r="S38" s="66">
        <f t="shared" si="7"/>
        <v>1510836</v>
      </c>
      <c r="T38" s="66">
        <f t="shared" si="7"/>
        <v>3135753</v>
      </c>
      <c r="U38" s="66">
        <f t="shared" si="7"/>
        <v>6331110</v>
      </c>
      <c r="V38" s="66">
        <f t="shared" si="7"/>
        <v>21976221</v>
      </c>
      <c r="W38" s="66">
        <f t="shared" si="7"/>
        <v>31680350</v>
      </c>
      <c r="X38" s="66">
        <f t="shared" si="7"/>
        <v>-9704129</v>
      </c>
      <c r="Y38" s="103">
        <f>+IF(W38&lt;&gt;0,+(X38/W38)*100,0)</f>
        <v>-30.63138191339426</v>
      </c>
      <c r="Z38" s="119">
        <f>SUM(Z39:Z41)</f>
        <v>31680350</v>
      </c>
    </row>
    <row r="39" spans="1:26" ht="13.5">
      <c r="A39" s="104" t="s">
        <v>84</v>
      </c>
      <c r="B39" s="102"/>
      <c r="C39" s="121">
        <v>6054913</v>
      </c>
      <c r="D39" s="122">
        <v>8858781</v>
      </c>
      <c r="E39" s="26">
        <v>10877750</v>
      </c>
      <c r="F39" s="26">
        <v>334124</v>
      </c>
      <c r="G39" s="26">
        <v>369770</v>
      </c>
      <c r="H39" s="26">
        <v>544411</v>
      </c>
      <c r="I39" s="26">
        <v>1248305</v>
      </c>
      <c r="J39" s="26">
        <v>380729</v>
      </c>
      <c r="K39" s="26">
        <v>352516</v>
      </c>
      <c r="L39" s="26">
        <v>536403</v>
      </c>
      <c r="M39" s="26">
        <v>1269648</v>
      </c>
      <c r="N39" s="26">
        <v>482951</v>
      </c>
      <c r="O39" s="26">
        <v>441093</v>
      </c>
      <c r="P39" s="26">
        <v>997257</v>
      </c>
      <c r="Q39" s="26">
        <v>1921301</v>
      </c>
      <c r="R39" s="26">
        <v>609229</v>
      </c>
      <c r="S39" s="26">
        <v>424206</v>
      </c>
      <c r="T39" s="26">
        <v>854925</v>
      </c>
      <c r="U39" s="26">
        <v>1888360</v>
      </c>
      <c r="V39" s="26">
        <v>6327614</v>
      </c>
      <c r="W39" s="26">
        <v>10877750</v>
      </c>
      <c r="X39" s="26">
        <v>-4550136</v>
      </c>
      <c r="Y39" s="106">
        <v>-41.83</v>
      </c>
      <c r="Z39" s="121">
        <v>10877750</v>
      </c>
    </row>
    <row r="40" spans="1:26" ht="13.5">
      <c r="A40" s="104" t="s">
        <v>85</v>
      </c>
      <c r="B40" s="102"/>
      <c r="C40" s="121">
        <v>15675089</v>
      </c>
      <c r="D40" s="122">
        <v>21629831</v>
      </c>
      <c r="E40" s="26">
        <v>20779600</v>
      </c>
      <c r="F40" s="26">
        <v>950005</v>
      </c>
      <c r="G40" s="26">
        <v>1266760</v>
      </c>
      <c r="H40" s="26">
        <v>1242500</v>
      </c>
      <c r="I40" s="26">
        <v>3459265</v>
      </c>
      <c r="J40" s="26">
        <v>1035357</v>
      </c>
      <c r="K40" s="26">
        <v>1299064</v>
      </c>
      <c r="L40" s="26">
        <v>1903033</v>
      </c>
      <c r="M40" s="26">
        <v>4237454</v>
      </c>
      <c r="N40" s="26">
        <v>1094130</v>
      </c>
      <c r="O40" s="26">
        <v>1077602</v>
      </c>
      <c r="P40" s="26">
        <v>1337406</v>
      </c>
      <c r="Q40" s="26">
        <v>3509138</v>
      </c>
      <c r="R40" s="26">
        <v>1075292</v>
      </c>
      <c r="S40" s="26">
        <v>1086630</v>
      </c>
      <c r="T40" s="26">
        <v>2273207</v>
      </c>
      <c r="U40" s="26">
        <v>4435129</v>
      </c>
      <c r="V40" s="26">
        <v>15640986</v>
      </c>
      <c r="W40" s="26">
        <v>20779600</v>
      </c>
      <c r="X40" s="26">
        <v>-5138614</v>
      </c>
      <c r="Y40" s="106">
        <v>-24.73</v>
      </c>
      <c r="Z40" s="121">
        <v>20779600</v>
      </c>
    </row>
    <row r="41" spans="1:26" ht="13.5">
      <c r="A41" s="104" t="s">
        <v>86</v>
      </c>
      <c r="B41" s="102"/>
      <c r="C41" s="121">
        <v>24653</v>
      </c>
      <c r="D41" s="122">
        <v>23000</v>
      </c>
      <c r="E41" s="26">
        <v>23000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v>7621</v>
      </c>
      <c r="U41" s="26">
        <v>7621</v>
      </c>
      <c r="V41" s="26">
        <v>7621</v>
      </c>
      <c r="W41" s="26">
        <v>23000</v>
      </c>
      <c r="X41" s="26">
        <v>-15379</v>
      </c>
      <c r="Y41" s="106">
        <v>-66.87</v>
      </c>
      <c r="Z41" s="121">
        <v>23000</v>
      </c>
    </row>
    <row r="42" spans="1:26" ht="13.5">
      <c r="A42" s="101" t="s">
        <v>87</v>
      </c>
      <c r="B42" s="108"/>
      <c r="C42" s="119">
        <f aca="true" t="shared" si="8" ref="C42:X42">SUM(C43:C46)</f>
        <v>85582504</v>
      </c>
      <c r="D42" s="120">
        <f t="shared" si="8"/>
        <v>93279269</v>
      </c>
      <c r="E42" s="66">
        <f t="shared" si="8"/>
        <v>92387746</v>
      </c>
      <c r="F42" s="66">
        <f t="shared" si="8"/>
        <v>2730050</v>
      </c>
      <c r="G42" s="66">
        <f t="shared" si="8"/>
        <v>7161604</v>
      </c>
      <c r="H42" s="66">
        <f t="shared" si="8"/>
        <v>9128564</v>
      </c>
      <c r="I42" s="66">
        <f t="shared" si="8"/>
        <v>19020218</v>
      </c>
      <c r="J42" s="66">
        <f t="shared" si="8"/>
        <v>6622954</v>
      </c>
      <c r="K42" s="66">
        <f t="shared" si="8"/>
        <v>5755011</v>
      </c>
      <c r="L42" s="66">
        <f t="shared" si="8"/>
        <v>8078685</v>
      </c>
      <c r="M42" s="66">
        <f t="shared" si="8"/>
        <v>20456650</v>
      </c>
      <c r="N42" s="66">
        <f t="shared" si="8"/>
        <v>5549323</v>
      </c>
      <c r="O42" s="66">
        <f t="shared" si="8"/>
        <v>5941835</v>
      </c>
      <c r="P42" s="66">
        <f t="shared" si="8"/>
        <v>7823159</v>
      </c>
      <c r="Q42" s="66">
        <f t="shared" si="8"/>
        <v>19314317</v>
      </c>
      <c r="R42" s="66">
        <f t="shared" si="8"/>
        <v>5964380</v>
      </c>
      <c r="S42" s="66">
        <f t="shared" si="8"/>
        <v>5117640</v>
      </c>
      <c r="T42" s="66">
        <f t="shared" si="8"/>
        <v>8702420</v>
      </c>
      <c r="U42" s="66">
        <f t="shared" si="8"/>
        <v>19784440</v>
      </c>
      <c r="V42" s="66">
        <f t="shared" si="8"/>
        <v>78575625</v>
      </c>
      <c r="W42" s="66">
        <f t="shared" si="8"/>
        <v>92387746</v>
      </c>
      <c r="X42" s="66">
        <f t="shared" si="8"/>
        <v>-13812121</v>
      </c>
      <c r="Y42" s="103">
        <f>+IF(W42&lt;&gt;0,+(X42/W42)*100,0)</f>
        <v>-14.95016557715349</v>
      </c>
      <c r="Z42" s="119">
        <f>SUM(Z43:Z46)</f>
        <v>92387746</v>
      </c>
    </row>
    <row r="43" spans="1:26" ht="13.5">
      <c r="A43" s="104" t="s">
        <v>88</v>
      </c>
      <c r="B43" s="102"/>
      <c r="C43" s="121">
        <v>30180499</v>
      </c>
      <c r="D43" s="122">
        <v>39238276</v>
      </c>
      <c r="E43" s="26">
        <v>38138418</v>
      </c>
      <c r="F43" s="26">
        <v>824597</v>
      </c>
      <c r="G43" s="26">
        <v>4058741</v>
      </c>
      <c r="H43" s="26">
        <v>4167770</v>
      </c>
      <c r="I43" s="26">
        <v>9051108</v>
      </c>
      <c r="J43" s="26">
        <v>3332490</v>
      </c>
      <c r="K43" s="26">
        <v>2531906</v>
      </c>
      <c r="L43" s="26">
        <v>2863282</v>
      </c>
      <c r="M43" s="26">
        <v>8727678</v>
      </c>
      <c r="N43" s="26">
        <v>2398308</v>
      </c>
      <c r="O43" s="26">
        <v>2416608</v>
      </c>
      <c r="P43" s="26">
        <v>2773741</v>
      </c>
      <c r="Q43" s="26">
        <v>7588657</v>
      </c>
      <c r="R43" s="26">
        <v>2511806</v>
      </c>
      <c r="S43" s="26">
        <v>2443137</v>
      </c>
      <c r="T43" s="26">
        <v>3010842</v>
      </c>
      <c r="U43" s="26">
        <v>7965785</v>
      </c>
      <c r="V43" s="26">
        <v>33333228</v>
      </c>
      <c r="W43" s="26">
        <v>38138418</v>
      </c>
      <c r="X43" s="26">
        <v>-4805190</v>
      </c>
      <c r="Y43" s="106">
        <v>-12.6</v>
      </c>
      <c r="Z43" s="121">
        <v>38138418</v>
      </c>
    </row>
    <row r="44" spans="1:26" ht="13.5">
      <c r="A44" s="104" t="s">
        <v>89</v>
      </c>
      <c r="B44" s="102"/>
      <c r="C44" s="121">
        <v>21389169</v>
      </c>
      <c r="D44" s="122">
        <v>24252745</v>
      </c>
      <c r="E44" s="26">
        <v>24882770</v>
      </c>
      <c r="F44" s="26">
        <v>639032</v>
      </c>
      <c r="G44" s="26">
        <v>1526188</v>
      </c>
      <c r="H44" s="26">
        <v>2564138</v>
      </c>
      <c r="I44" s="26">
        <v>4729358</v>
      </c>
      <c r="J44" s="26">
        <v>1597288</v>
      </c>
      <c r="K44" s="26">
        <v>1152919</v>
      </c>
      <c r="L44" s="26">
        <v>2694581</v>
      </c>
      <c r="M44" s="26">
        <v>5444788</v>
      </c>
      <c r="N44" s="26">
        <v>1121208</v>
      </c>
      <c r="O44" s="26">
        <v>1768555</v>
      </c>
      <c r="P44" s="26">
        <v>2724487</v>
      </c>
      <c r="Q44" s="26">
        <v>5614250</v>
      </c>
      <c r="R44" s="26">
        <v>1857402</v>
      </c>
      <c r="S44" s="26">
        <v>1037254</v>
      </c>
      <c r="T44" s="26">
        <v>2687715</v>
      </c>
      <c r="U44" s="26">
        <v>5582371</v>
      </c>
      <c r="V44" s="26">
        <v>21370767</v>
      </c>
      <c r="W44" s="26">
        <v>24882770</v>
      </c>
      <c r="X44" s="26">
        <v>-3512003</v>
      </c>
      <c r="Y44" s="106">
        <v>-14.11</v>
      </c>
      <c r="Z44" s="121">
        <v>24882770</v>
      </c>
    </row>
    <row r="45" spans="1:26" ht="13.5">
      <c r="A45" s="104" t="s">
        <v>90</v>
      </c>
      <c r="B45" s="102"/>
      <c r="C45" s="123">
        <v>16612110</v>
      </c>
      <c r="D45" s="124">
        <v>15623122</v>
      </c>
      <c r="E45" s="125">
        <v>14600013</v>
      </c>
      <c r="F45" s="125">
        <v>558273</v>
      </c>
      <c r="G45" s="125">
        <v>618892</v>
      </c>
      <c r="H45" s="125">
        <v>1244930</v>
      </c>
      <c r="I45" s="125">
        <v>2422095</v>
      </c>
      <c r="J45" s="125">
        <v>633665</v>
      </c>
      <c r="K45" s="125">
        <v>855872</v>
      </c>
      <c r="L45" s="125">
        <v>1051882</v>
      </c>
      <c r="M45" s="125">
        <v>2541419</v>
      </c>
      <c r="N45" s="125">
        <v>700178</v>
      </c>
      <c r="O45" s="125">
        <v>633095</v>
      </c>
      <c r="P45" s="125">
        <v>1148584</v>
      </c>
      <c r="Q45" s="125">
        <v>2481857</v>
      </c>
      <c r="R45" s="125">
        <v>579484</v>
      </c>
      <c r="S45" s="125">
        <v>680736</v>
      </c>
      <c r="T45" s="125">
        <v>1363313</v>
      </c>
      <c r="U45" s="125">
        <v>2623533</v>
      </c>
      <c r="V45" s="125">
        <v>10068904</v>
      </c>
      <c r="W45" s="125">
        <v>14600013</v>
      </c>
      <c r="X45" s="125">
        <v>-4531109</v>
      </c>
      <c r="Y45" s="107">
        <v>-31.03</v>
      </c>
      <c r="Z45" s="123">
        <v>14600013</v>
      </c>
    </row>
    <row r="46" spans="1:26" ht="13.5">
      <c r="A46" s="104" t="s">
        <v>91</v>
      </c>
      <c r="B46" s="102"/>
      <c r="C46" s="121">
        <v>17400726</v>
      </c>
      <c r="D46" s="122">
        <v>14165126</v>
      </c>
      <c r="E46" s="26">
        <v>14766545</v>
      </c>
      <c r="F46" s="26">
        <v>708148</v>
      </c>
      <c r="G46" s="26">
        <v>957783</v>
      </c>
      <c r="H46" s="26">
        <v>1151726</v>
      </c>
      <c r="I46" s="26">
        <v>2817657</v>
      </c>
      <c r="J46" s="26">
        <v>1059511</v>
      </c>
      <c r="K46" s="26">
        <v>1214314</v>
      </c>
      <c r="L46" s="26">
        <v>1468940</v>
      </c>
      <c r="M46" s="26">
        <v>3742765</v>
      </c>
      <c r="N46" s="26">
        <v>1329629</v>
      </c>
      <c r="O46" s="26">
        <v>1123577</v>
      </c>
      <c r="P46" s="26">
        <v>1176347</v>
      </c>
      <c r="Q46" s="26">
        <v>3629553</v>
      </c>
      <c r="R46" s="26">
        <v>1015688</v>
      </c>
      <c r="S46" s="26">
        <v>956513</v>
      </c>
      <c r="T46" s="26">
        <v>1640550</v>
      </c>
      <c r="U46" s="26">
        <v>3612751</v>
      </c>
      <c r="V46" s="26">
        <v>13802726</v>
      </c>
      <c r="W46" s="26">
        <v>14766545</v>
      </c>
      <c r="X46" s="26">
        <v>-963819</v>
      </c>
      <c r="Y46" s="106">
        <v>-6.53</v>
      </c>
      <c r="Z46" s="121">
        <v>14766545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224421529</v>
      </c>
      <c r="D48" s="139">
        <f t="shared" si="9"/>
        <v>235677316</v>
      </c>
      <c r="E48" s="39">
        <f t="shared" si="9"/>
        <v>242459620</v>
      </c>
      <c r="F48" s="39">
        <f t="shared" si="9"/>
        <v>10931521</v>
      </c>
      <c r="G48" s="39">
        <f t="shared" si="9"/>
        <v>16718969</v>
      </c>
      <c r="H48" s="39">
        <f t="shared" si="9"/>
        <v>18633001</v>
      </c>
      <c r="I48" s="39">
        <f t="shared" si="9"/>
        <v>46283491</v>
      </c>
      <c r="J48" s="39">
        <f t="shared" si="9"/>
        <v>16092347</v>
      </c>
      <c r="K48" s="39">
        <f t="shared" si="9"/>
        <v>15949349</v>
      </c>
      <c r="L48" s="39">
        <f t="shared" si="9"/>
        <v>19304478</v>
      </c>
      <c r="M48" s="39">
        <f t="shared" si="9"/>
        <v>51346174</v>
      </c>
      <c r="N48" s="39">
        <f t="shared" si="9"/>
        <v>14428047</v>
      </c>
      <c r="O48" s="39">
        <f t="shared" si="9"/>
        <v>14841423</v>
      </c>
      <c r="P48" s="39">
        <f t="shared" si="9"/>
        <v>18210477</v>
      </c>
      <c r="Q48" s="39">
        <f t="shared" si="9"/>
        <v>47479947</v>
      </c>
      <c r="R48" s="39">
        <f t="shared" si="9"/>
        <v>16144063</v>
      </c>
      <c r="S48" s="39">
        <f t="shared" si="9"/>
        <v>14150512</v>
      </c>
      <c r="T48" s="39">
        <f t="shared" si="9"/>
        <v>24064541</v>
      </c>
      <c r="U48" s="39">
        <f t="shared" si="9"/>
        <v>54359116</v>
      </c>
      <c r="V48" s="39">
        <f t="shared" si="9"/>
        <v>199468728</v>
      </c>
      <c r="W48" s="39">
        <f t="shared" si="9"/>
        <v>242459620</v>
      </c>
      <c r="X48" s="39">
        <f t="shared" si="9"/>
        <v>-42990892</v>
      </c>
      <c r="Y48" s="140">
        <f>+IF(W48&lt;&gt;0,+(X48/W48)*100,0)</f>
        <v>-17.73115539816486</v>
      </c>
      <c r="Z48" s="138">
        <f>+Z28+Z32+Z38+Z42+Z47</f>
        <v>242459620</v>
      </c>
    </row>
    <row r="49" spans="1:26" ht="13.5">
      <c r="A49" s="114" t="s">
        <v>48</v>
      </c>
      <c r="B49" s="115"/>
      <c r="C49" s="141">
        <f aca="true" t="shared" si="10" ref="C49:X49">+C25-C48</f>
        <v>26806725</v>
      </c>
      <c r="D49" s="142">
        <f t="shared" si="10"/>
        <v>56076376</v>
      </c>
      <c r="E49" s="143">
        <f t="shared" si="10"/>
        <v>57522521</v>
      </c>
      <c r="F49" s="143">
        <f t="shared" si="10"/>
        <v>44753616</v>
      </c>
      <c r="G49" s="143">
        <f t="shared" si="10"/>
        <v>6360391</v>
      </c>
      <c r="H49" s="143">
        <f t="shared" si="10"/>
        <v>201527</v>
      </c>
      <c r="I49" s="143">
        <f t="shared" si="10"/>
        <v>51315534</v>
      </c>
      <c r="J49" s="143">
        <f t="shared" si="10"/>
        <v>-1246327</v>
      </c>
      <c r="K49" s="143">
        <f t="shared" si="10"/>
        <v>1572713</v>
      </c>
      <c r="L49" s="143">
        <f t="shared" si="10"/>
        <v>15516460</v>
      </c>
      <c r="M49" s="143">
        <f t="shared" si="10"/>
        <v>15842846</v>
      </c>
      <c r="N49" s="143">
        <f t="shared" si="10"/>
        <v>1623410</v>
      </c>
      <c r="O49" s="143">
        <f t="shared" si="10"/>
        <v>4769852</v>
      </c>
      <c r="P49" s="143">
        <f t="shared" si="10"/>
        <v>13090396</v>
      </c>
      <c r="Q49" s="143">
        <f t="shared" si="10"/>
        <v>19483658</v>
      </c>
      <c r="R49" s="143">
        <f t="shared" si="10"/>
        <v>3613371</v>
      </c>
      <c r="S49" s="143">
        <f t="shared" si="10"/>
        <v>3549559</v>
      </c>
      <c r="T49" s="143">
        <f t="shared" si="10"/>
        <v>-8121486</v>
      </c>
      <c r="U49" s="143">
        <f t="shared" si="10"/>
        <v>-958556</v>
      </c>
      <c r="V49" s="143">
        <f t="shared" si="10"/>
        <v>85683482</v>
      </c>
      <c r="W49" s="143">
        <f>IF(E25=E48,0,W25-W48)</f>
        <v>57522521</v>
      </c>
      <c r="X49" s="143">
        <f t="shared" si="10"/>
        <v>28160961</v>
      </c>
      <c r="Y49" s="144">
        <f>+IF(W49&lt;&gt;0,+(X49/W49)*100,0)</f>
        <v>48.95640961215869</v>
      </c>
      <c r="Z49" s="141">
        <f>+Z25-Z48</f>
        <v>57522521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40514074</v>
      </c>
      <c r="D5" s="122">
        <v>55400000</v>
      </c>
      <c r="E5" s="26">
        <v>43000000</v>
      </c>
      <c r="F5" s="26">
        <v>20829160</v>
      </c>
      <c r="G5" s="26">
        <v>2122543</v>
      </c>
      <c r="H5" s="26">
        <v>2131838</v>
      </c>
      <c r="I5" s="26">
        <v>25083541</v>
      </c>
      <c r="J5" s="26">
        <v>2074801</v>
      </c>
      <c r="K5" s="26">
        <v>2158636</v>
      </c>
      <c r="L5" s="26">
        <v>1131030</v>
      </c>
      <c r="M5" s="26">
        <v>5364467</v>
      </c>
      <c r="N5" s="26">
        <v>2085165</v>
      </c>
      <c r="O5" s="26">
        <v>2079836</v>
      </c>
      <c r="P5" s="26">
        <v>1909935</v>
      </c>
      <c r="Q5" s="26">
        <v>6074936</v>
      </c>
      <c r="R5" s="26">
        <v>2041151</v>
      </c>
      <c r="S5" s="26">
        <v>1959816</v>
      </c>
      <c r="T5" s="26">
        <v>1987594</v>
      </c>
      <c r="U5" s="26">
        <v>5988561</v>
      </c>
      <c r="V5" s="26">
        <v>42511505</v>
      </c>
      <c r="W5" s="26">
        <v>43000000</v>
      </c>
      <c r="X5" s="26">
        <v>-488495</v>
      </c>
      <c r="Y5" s="106">
        <v>-1.14</v>
      </c>
      <c r="Z5" s="121">
        <v>43000000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37931233</v>
      </c>
      <c r="D7" s="122">
        <v>48253691</v>
      </c>
      <c r="E7" s="26">
        <v>48203744</v>
      </c>
      <c r="F7" s="26">
        <v>4738152</v>
      </c>
      <c r="G7" s="26">
        <v>4484018</v>
      </c>
      <c r="H7" s="26">
        <v>4251763</v>
      </c>
      <c r="I7" s="26">
        <v>13473933</v>
      </c>
      <c r="J7" s="26">
        <v>4162849</v>
      </c>
      <c r="K7" s="26">
        <v>4035519</v>
      </c>
      <c r="L7" s="26">
        <v>3889825</v>
      </c>
      <c r="M7" s="26">
        <v>12088193</v>
      </c>
      <c r="N7" s="26">
        <v>3871003</v>
      </c>
      <c r="O7" s="26">
        <v>4027818</v>
      </c>
      <c r="P7" s="26">
        <v>3762855</v>
      </c>
      <c r="Q7" s="26">
        <v>11661676</v>
      </c>
      <c r="R7" s="26">
        <v>3936843</v>
      </c>
      <c r="S7" s="26">
        <v>4144246</v>
      </c>
      <c r="T7" s="26">
        <v>4495306</v>
      </c>
      <c r="U7" s="26">
        <v>12576395</v>
      </c>
      <c r="V7" s="26">
        <v>49800197</v>
      </c>
      <c r="W7" s="26">
        <v>48203744</v>
      </c>
      <c r="X7" s="26">
        <v>1596453</v>
      </c>
      <c r="Y7" s="106">
        <v>3.31</v>
      </c>
      <c r="Z7" s="121">
        <v>48203744</v>
      </c>
    </row>
    <row r="8" spans="1:26" ht="13.5">
      <c r="A8" s="159" t="s">
        <v>103</v>
      </c>
      <c r="B8" s="158" t="s">
        <v>95</v>
      </c>
      <c r="C8" s="121">
        <v>31259234</v>
      </c>
      <c r="D8" s="122">
        <v>35552000</v>
      </c>
      <c r="E8" s="26">
        <v>35835000</v>
      </c>
      <c r="F8" s="26">
        <v>2855413</v>
      </c>
      <c r="G8" s="26">
        <v>13077745</v>
      </c>
      <c r="H8" s="26">
        <v>-4002839</v>
      </c>
      <c r="I8" s="26">
        <v>11930319</v>
      </c>
      <c r="J8" s="26">
        <v>-509105</v>
      </c>
      <c r="K8" s="26">
        <v>3040918</v>
      </c>
      <c r="L8" s="26">
        <v>2486427</v>
      </c>
      <c r="M8" s="26">
        <v>5018240</v>
      </c>
      <c r="N8" s="26">
        <v>4060074</v>
      </c>
      <c r="O8" s="26">
        <v>3422247</v>
      </c>
      <c r="P8" s="26">
        <v>3322140</v>
      </c>
      <c r="Q8" s="26">
        <v>10804461</v>
      </c>
      <c r="R8" s="26">
        <v>3180961</v>
      </c>
      <c r="S8" s="26">
        <v>2937041</v>
      </c>
      <c r="T8" s="26">
        <v>2783437</v>
      </c>
      <c r="U8" s="26">
        <v>8901439</v>
      </c>
      <c r="V8" s="26">
        <v>36654459</v>
      </c>
      <c r="W8" s="26">
        <v>35835000</v>
      </c>
      <c r="X8" s="26">
        <v>819459</v>
      </c>
      <c r="Y8" s="106">
        <v>2.29</v>
      </c>
      <c r="Z8" s="121">
        <v>35835000</v>
      </c>
    </row>
    <row r="9" spans="1:26" ht="13.5">
      <c r="A9" s="159" t="s">
        <v>104</v>
      </c>
      <c r="B9" s="158" t="s">
        <v>95</v>
      </c>
      <c r="C9" s="121">
        <v>12878806</v>
      </c>
      <c r="D9" s="122">
        <v>17195000</v>
      </c>
      <c r="E9" s="26">
        <v>17651000</v>
      </c>
      <c r="F9" s="26">
        <v>1266079</v>
      </c>
      <c r="G9" s="26">
        <v>1249684</v>
      </c>
      <c r="H9" s="26">
        <v>1207527</v>
      </c>
      <c r="I9" s="26">
        <v>3723290</v>
      </c>
      <c r="J9" s="26">
        <v>1273774</v>
      </c>
      <c r="K9" s="26">
        <v>1367263</v>
      </c>
      <c r="L9" s="26">
        <v>1861897</v>
      </c>
      <c r="M9" s="26">
        <v>4502934</v>
      </c>
      <c r="N9" s="26">
        <v>1350762</v>
      </c>
      <c r="O9" s="26">
        <v>1249262</v>
      </c>
      <c r="P9" s="26">
        <v>2124303</v>
      </c>
      <c r="Q9" s="26">
        <v>4724327</v>
      </c>
      <c r="R9" s="26">
        <v>1264183</v>
      </c>
      <c r="S9" s="26">
        <v>1322128</v>
      </c>
      <c r="T9" s="26">
        <v>1312555</v>
      </c>
      <c r="U9" s="26">
        <v>3898866</v>
      </c>
      <c r="V9" s="26">
        <v>16849417</v>
      </c>
      <c r="W9" s="26">
        <v>17651000</v>
      </c>
      <c r="X9" s="26">
        <v>-801583</v>
      </c>
      <c r="Y9" s="106">
        <v>-4.54</v>
      </c>
      <c r="Z9" s="121">
        <v>17651000</v>
      </c>
    </row>
    <row r="10" spans="1:26" ht="13.5">
      <c r="A10" s="159" t="s">
        <v>105</v>
      </c>
      <c r="B10" s="158" t="s">
        <v>95</v>
      </c>
      <c r="C10" s="121">
        <v>13145598</v>
      </c>
      <c r="D10" s="122">
        <v>18215000</v>
      </c>
      <c r="E10" s="20">
        <v>18290000</v>
      </c>
      <c r="F10" s="20">
        <v>1581533</v>
      </c>
      <c r="G10" s="20">
        <v>1511315</v>
      </c>
      <c r="H10" s="20">
        <v>1511787</v>
      </c>
      <c r="I10" s="20">
        <v>4604635</v>
      </c>
      <c r="J10" s="20">
        <v>1528306</v>
      </c>
      <c r="K10" s="20">
        <v>1511351</v>
      </c>
      <c r="L10" s="20">
        <v>1533836</v>
      </c>
      <c r="M10" s="20">
        <v>4573493</v>
      </c>
      <c r="N10" s="20">
        <v>1537961</v>
      </c>
      <c r="O10" s="20">
        <v>1532423</v>
      </c>
      <c r="P10" s="20">
        <v>1542532</v>
      </c>
      <c r="Q10" s="20">
        <v>4612916</v>
      </c>
      <c r="R10" s="20">
        <v>1544644</v>
      </c>
      <c r="S10" s="20">
        <v>1546033</v>
      </c>
      <c r="T10" s="20">
        <v>1550877</v>
      </c>
      <c r="U10" s="20">
        <v>4641554</v>
      </c>
      <c r="V10" s="20">
        <v>18432598</v>
      </c>
      <c r="W10" s="20">
        <v>18290000</v>
      </c>
      <c r="X10" s="20">
        <v>142598</v>
      </c>
      <c r="Y10" s="160">
        <v>0.78</v>
      </c>
      <c r="Z10" s="96">
        <v>18290000</v>
      </c>
    </row>
    <row r="11" spans="1:26" ht="13.5">
      <c r="A11" s="159" t="s">
        <v>106</v>
      </c>
      <c r="B11" s="161"/>
      <c r="C11" s="121">
        <v>1545580</v>
      </c>
      <c r="D11" s="122">
        <v>1493000</v>
      </c>
      <c r="E11" s="26">
        <v>1506000</v>
      </c>
      <c r="F11" s="26">
        <v>74718</v>
      </c>
      <c r="G11" s="26">
        <v>95543</v>
      </c>
      <c r="H11" s="26">
        <v>130883</v>
      </c>
      <c r="I11" s="26">
        <v>301144</v>
      </c>
      <c r="J11" s="26">
        <v>104168</v>
      </c>
      <c r="K11" s="26">
        <v>232113</v>
      </c>
      <c r="L11" s="26">
        <v>72486</v>
      </c>
      <c r="M11" s="26">
        <v>408767</v>
      </c>
      <c r="N11" s="26">
        <v>126014</v>
      </c>
      <c r="O11" s="26">
        <v>127020</v>
      </c>
      <c r="P11" s="26">
        <v>102984</v>
      </c>
      <c r="Q11" s="26">
        <v>356018</v>
      </c>
      <c r="R11" s="26">
        <v>85538</v>
      </c>
      <c r="S11" s="26">
        <v>130801</v>
      </c>
      <c r="T11" s="26">
        <v>147260</v>
      </c>
      <c r="U11" s="26">
        <v>363599</v>
      </c>
      <c r="V11" s="26">
        <v>1429528</v>
      </c>
      <c r="W11" s="26">
        <v>1506000</v>
      </c>
      <c r="X11" s="26">
        <v>-76472</v>
      </c>
      <c r="Y11" s="106">
        <v>-5.08</v>
      </c>
      <c r="Z11" s="121">
        <v>1506000</v>
      </c>
    </row>
    <row r="12" spans="1:26" ht="13.5">
      <c r="A12" s="159" t="s">
        <v>107</v>
      </c>
      <c r="B12" s="161"/>
      <c r="C12" s="121">
        <v>2004364</v>
      </c>
      <c r="D12" s="122">
        <v>1850000</v>
      </c>
      <c r="E12" s="26">
        <v>1780000</v>
      </c>
      <c r="F12" s="26">
        <v>50319</v>
      </c>
      <c r="G12" s="26">
        <v>165184</v>
      </c>
      <c r="H12" s="26">
        <v>136380</v>
      </c>
      <c r="I12" s="26">
        <v>351883</v>
      </c>
      <c r="J12" s="26">
        <v>139882</v>
      </c>
      <c r="K12" s="26">
        <v>121720</v>
      </c>
      <c r="L12" s="26">
        <v>495388</v>
      </c>
      <c r="M12" s="26">
        <v>756990</v>
      </c>
      <c r="N12" s="26">
        <v>143166</v>
      </c>
      <c r="O12" s="26">
        <v>374378</v>
      </c>
      <c r="P12" s="26">
        <v>190455</v>
      </c>
      <c r="Q12" s="26">
        <v>707999</v>
      </c>
      <c r="R12" s="26">
        <v>145954</v>
      </c>
      <c r="S12" s="26">
        <v>160173</v>
      </c>
      <c r="T12" s="26">
        <v>77182</v>
      </c>
      <c r="U12" s="26">
        <v>383309</v>
      </c>
      <c r="V12" s="26">
        <v>2200181</v>
      </c>
      <c r="W12" s="26">
        <v>1780000</v>
      </c>
      <c r="X12" s="26">
        <v>420181</v>
      </c>
      <c r="Y12" s="106">
        <v>23.61</v>
      </c>
      <c r="Z12" s="121">
        <v>1780000</v>
      </c>
    </row>
    <row r="13" spans="1:26" ht="13.5">
      <c r="A13" s="157" t="s">
        <v>108</v>
      </c>
      <c r="B13" s="161"/>
      <c r="C13" s="121">
        <v>2757556</v>
      </c>
      <c r="D13" s="122">
        <v>2605701</v>
      </c>
      <c r="E13" s="26">
        <v>1700000</v>
      </c>
      <c r="F13" s="26">
        <v>48701</v>
      </c>
      <c r="G13" s="26">
        <v>144538</v>
      </c>
      <c r="H13" s="26">
        <v>110123</v>
      </c>
      <c r="I13" s="26">
        <v>303362</v>
      </c>
      <c r="J13" s="26">
        <v>261202</v>
      </c>
      <c r="K13" s="26">
        <v>108243</v>
      </c>
      <c r="L13" s="26">
        <v>167034</v>
      </c>
      <c r="M13" s="26">
        <v>536479</v>
      </c>
      <c r="N13" s="26">
        <v>104967</v>
      </c>
      <c r="O13" s="26">
        <v>171962</v>
      </c>
      <c r="P13" s="26">
        <v>83907</v>
      </c>
      <c r="Q13" s="26">
        <v>360836</v>
      </c>
      <c r="R13" s="26">
        <v>101316</v>
      </c>
      <c r="S13" s="26">
        <v>234872</v>
      </c>
      <c r="T13" s="26">
        <v>127099</v>
      </c>
      <c r="U13" s="26">
        <v>463287</v>
      </c>
      <c r="V13" s="26">
        <v>1663964</v>
      </c>
      <c r="W13" s="26">
        <v>1700000</v>
      </c>
      <c r="X13" s="26">
        <v>-36036</v>
      </c>
      <c r="Y13" s="106">
        <v>-2.12</v>
      </c>
      <c r="Z13" s="121">
        <v>1700000</v>
      </c>
    </row>
    <row r="14" spans="1:26" ht="13.5">
      <c r="A14" s="157" t="s">
        <v>109</v>
      </c>
      <c r="B14" s="161"/>
      <c r="C14" s="121">
        <v>6351554</v>
      </c>
      <c r="D14" s="122">
        <v>6600000</v>
      </c>
      <c r="E14" s="26">
        <v>8000000</v>
      </c>
      <c r="F14" s="26">
        <v>648042</v>
      </c>
      <c r="G14" s="26">
        <v>640197</v>
      </c>
      <c r="H14" s="26">
        <v>656747</v>
      </c>
      <c r="I14" s="26">
        <v>1944986</v>
      </c>
      <c r="J14" s="26">
        <v>743266</v>
      </c>
      <c r="K14" s="26">
        <v>679230</v>
      </c>
      <c r="L14" s="26">
        <v>336674</v>
      </c>
      <c r="M14" s="26">
        <v>1759170</v>
      </c>
      <c r="N14" s="26">
        <v>549460</v>
      </c>
      <c r="O14" s="26">
        <v>614115</v>
      </c>
      <c r="P14" s="26">
        <v>689297</v>
      </c>
      <c r="Q14" s="26">
        <v>1852872</v>
      </c>
      <c r="R14" s="26">
        <v>516643</v>
      </c>
      <c r="S14" s="26">
        <v>472160</v>
      </c>
      <c r="T14" s="26">
        <v>459308</v>
      </c>
      <c r="U14" s="26">
        <v>1448111</v>
      </c>
      <c r="V14" s="26">
        <v>7005139</v>
      </c>
      <c r="W14" s="26">
        <v>8000000</v>
      </c>
      <c r="X14" s="26">
        <v>-994861</v>
      </c>
      <c r="Y14" s="106">
        <v>-12.44</v>
      </c>
      <c r="Z14" s="121">
        <v>8000000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3591737</v>
      </c>
      <c r="D16" s="122">
        <v>5074300</v>
      </c>
      <c r="E16" s="26">
        <v>4073300</v>
      </c>
      <c r="F16" s="26">
        <v>152683</v>
      </c>
      <c r="G16" s="26">
        <v>154280</v>
      </c>
      <c r="H16" s="26">
        <v>305673</v>
      </c>
      <c r="I16" s="26">
        <v>612636</v>
      </c>
      <c r="J16" s="26">
        <v>229539</v>
      </c>
      <c r="K16" s="26">
        <v>312373</v>
      </c>
      <c r="L16" s="26">
        <v>149282</v>
      </c>
      <c r="M16" s="26">
        <v>691194</v>
      </c>
      <c r="N16" s="26">
        <v>353565</v>
      </c>
      <c r="O16" s="26">
        <v>330337</v>
      </c>
      <c r="P16" s="26">
        <v>485498</v>
      </c>
      <c r="Q16" s="26">
        <v>1169400</v>
      </c>
      <c r="R16" s="26">
        <v>227035</v>
      </c>
      <c r="S16" s="26">
        <v>338564</v>
      </c>
      <c r="T16" s="26">
        <v>568752</v>
      </c>
      <c r="U16" s="26">
        <v>1134351</v>
      </c>
      <c r="V16" s="26">
        <v>3607581</v>
      </c>
      <c r="W16" s="26">
        <v>4073300</v>
      </c>
      <c r="X16" s="26">
        <v>-465719</v>
      </c>
      <c r="Y16" s="106">
        <v>-11.43</v>
      </c>
      <c r="Z16" s="121">
        <v>4073300</v>
      </c>
    </row>
    <row r="17" spans="1:26" ht="13.5">
      <c r="A17" s="157" t="s">
        <v>112</v>
      </c>
      <c r="B17" s="161"/>
      <c r="C17" s="121">
        <v>62434</v>
      </c>
      <c r="D17" s="122">
        <v>75000</v>
      </c>
      <c r="E17" s="26">
        <v>75000</v>
      </c>
      <c r="F17" s="26">
        <v>6427</v>
      </c>
      <c r="G17" s="26">
        <v>3064</v>
      </c>
      <c r="H17" s="26">
        <v>2940</v>
      </c>
      <c r="I17" s="26">
        <v>12431</v>
      </c>
      <c r="J17" s="26">
        <v>14266</v>
      </c>
      <c r="K17" s="26">
        <v>4064</v>
      </c>
      <c r="L17" s="26">
        <v>3140</v>
      </c>
      <c r="M17" s="26">
        <v>21470</v>
      </c>
      <c r="N17" s="26">
        <v>7136</v>
      </c>
      <c r="O17" s="26">
        <v>7443</v>
      </c>
      <c r="P17" s="26">
        <v>8570</v>
      </c>
      <c r="Q17" s="26">
        <v>23149</v>
      </c>
      <c r="R17" s="26">
        <v>10676</v>
      </c>
      <c r="S17" s="26">
        <v>4010</v>
      </c>
      <c r="T17" s="26">
        <v>6082</v>
      </c>
      <c r="U17" s="26">
        <v>20768</v>
      </c>
      <c r="V17" s="26">
        <v>77818</v>
      </c>
      <c r="W17" s="26">
        <v>75000</v>
      </c>
      <c r="X17" s="26">
        <v>2818</v>
      </c>
      <c r="Y17" s="106">
        <v>3.76</v>
      </c>
      <c r="Z17" s="121">
        <v>75000</v>
      </c>
    </row>
    <row r="18" spans="1:26" ht="13.5">
      <c r="A18" s="159" t="s">
        <v>113</v>
      </c>
      <c r="B18" s="158"/>
      <c r="C18" s="121">
        <v>1973519</v>
      </c>
      <c r="D18" s="122">
        <v>1700000</v>
      </c>
      <c r="E18" s="26">
        <v>1730000</v>
      </c>
      <c r="F18" s="26">
        <v>136256</v>
      </c>
      <c r="G18" s="26">
        <v>145824</v>
      </c>
      <c r="H18" s="26">
        <v>117988</v>
      </c>
      <c r="I18" s="26">
        <v>400068</v>
      </c>
      <c r="J18" s="26">
        <v>178384</v>
      </c>
      <c r="K18" s="26">
        <v>141779</v>
      </c>
      <c r="L18" s="26">
        <v>142373</v>
      </c>
      <c r="M18" s="26">
        <v>462536</v>
      </c>
      <c r="N18" s="26">
        <v>194688</v>
      </c>
      <c r="O18" s="26">
        <v>150476</v>
      </c>
      <c r="P18" s="26">
        <v>142063</v>
      </c>
      <c r="Q18" s="26">
        <v>487227</v>
      </c>
      <c r="R18" s="26">
        <v>117822</v>
      </c>
      <c r="S18" s="26">
        <v>169077</v>
      </c>
      <c r="T18" s="26">
        <v>141426</v>
      </c>
      <c r="U18" s="26">
        <v>428325</v>
      </c>
      <c r="V18" s="26">
        <v>1778156</v>
      </c>
      <c r="W18" s="26">
        <v>1730000</v>
      </c>
      <c r="X18" s="26">
        <v>48156</v>
      </c>
      <c r="Y18" s="106">
        <v>2.78</v>
      </c>
      <c r="Z18" s="121">
        <v>1730000</v>
      </c>
    </row>
    <row r="19" spans="1:26" ht="13.5">
      <c r="A19" s="157" t="s">
        <v>33</v>
      </c>
      <c r="B19" s="161"/>
      <c r="C19" s="121">
        <v>39085811</v>
      </c>
      <c r="D19" s="122">
        <v>48735000</v>
      </c>
      <c r="E19" s="26">
        <v>50568366</v>
      </c>
      <c r="F19" s="26">
        <v>18512906</v>
      </c>
      <c r="G19" s="26">
        <v>-6000</v>
      </c>
      <c r="H19" s="26">
        <v>374660</v>
      </c>
      <c r="I19" s="26">
        <v>18881566</v>
      </c>
      <c r="J19" s="26">
        <v>641845</v>
      </c>
      <c r="K19" s="26">
        <v>157022</v>
      </c>
      <c r="L19" s="26">
        <v>14930268</v>
      </c>
      <c r="M19" s="26">
        <v>15729135</v>
      </c>
      <c r="N19" s="26">
        <v>198515</v>
      </c>
      <c r="O19" s="26">
        <v>361459</v>
      </c>
      <c r="P19" s="26">
        <v>11058335</v>
      </c>
      <c r="Q19" s="26">
        <v>11618309</v>
      </c>
      <c r="R19" s="26">
        <v>377477</v>
      </c>
      <c r="S19" s="26">
        <v>277792</v>
      </c>
      <c r="T19" s="26">
        <v>720523</v>
      </c>
      <c r="U19" s="26">
        <v>1375792</v>
      </c>
      <c r="V19" s="26">
        <v>47604802</v>
      </c>
      <c r="W19" s="26">
        <v>50568366</v>
      </c>
      <c r="X19" s="26">
        <v>-2963564</v>
      </c>
      <c r="Y19" s="106">
        <v>-5.86</v>
      </c>
      <c r="Z19" s="121">
        <v>50568366</v>
      </c>
    </row>
    <row r="20" spans="1:26" ht="13.5">
      <c r="A20" s="157" t="s">
        <v>34</v>
      </c>
      <c r="B20" s="161" t="s">
        <v>95</v>
      </c>
      <c r="C20" s="121">
        <v>5119916</v>
      </c>
      <c r="D20" s="122">
        <v>1735000</v>
      </c>
      <c r="E20" s="20">
        <v>12688470</v>
      </c>
      <c r="F20" s="20">
        <v>945390</v>
      </c>
      <c r="G20" s="20">
        <v>-708575</v>
      </c>
      <c r="H20" s="20">
        <v>1149148</v>
      </c>
      <c r="I20" s="20">
        <v>1385963</v>
      </c>
      <c r="J20" s="20">
        <v>434480</v>
      </c>
      <c r="K20" s="20">
        <v>459404</v>
      </c>
      <c r="L20" s="20">
        <v>496468</v>
      </c>
      <c r="M20" s="20">
        <v>1390352</v>
      </c>
      <c r="N20" s="20">
        <v>1106476</v>
      </c>
      <c r="O20" s="20">
        <v>547071</v>
      </c>
      <c r="P20" s="20">
        <v>1457770</v>
      </c>
      <c r="Q20" s="20">
        <v>3111317</v>
      </c>
      <c r="R20" s="20">
        <v>2358492</v>
      </c>
      <c r="S20" s="20">
        <v>437970</v>
      </c>
      <c r="T20" s="20">
        <v>448737</v>
      </c>
      <c r="U20" s="20">
        <v>3245199</v>
      </c>
      <c r="V20" s="20">
        <v>9132831</v>
      </c>
      <c r="W20" s="20">
        <v>12688470</v>
      </c>
      <c r="X20" s="20">
        <v>-3555639</v>
      </c>
      <c r="Y20" s="160">
        <v>-28.02</v>
      </c>
      <c r="Z20" s="96">
        <v>12688470</v>
      </c>
    </row>
    <row r="21" spans="1:26" ht="13.5">
      <c r="A21" s="157" t="s">
        <v>114</v>
      </c>
      <c r="B21" s="161"/>
      <c r="C21" s="121">
        <v>520671</v>
      </c>
      <c r="D21" s="122">
        <v>0</v>
      </c>
      <c r="E21" s="26">
        <v>2000000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2000000</v>
      </c>
      <c r="X21" s="26">
        <v>-2000000</v>
      </c>
      <c r="Y21" s="106">
        <v>-100</v>
      </c>
      <c r="Z21" s="121">
        <v>2000000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198742087</v>
      </c>
      <c r="D22" s="165">
        <f t="shared" si="0"/>
        <v>244483692</v>
      </c>
      <c r="E22" s="166">
        <f t="shared" si="0"/>
        <v>247100880</v>
      </c>
      <c r="F22" s="166">
        <f t="shared" si="0"/>
        <v>51845779</v>
      </c>
      <c r="G22" s="166">
        <f t="shared" si="0"/>
        <v>23079360</v>
      </c>
      <c r="H22" s="166">
        <f t="shared" si="0"/>
        <v>8084618</v>
      </c>
      <c r="I22" s="166">
        <f t="shared" si="0"/>
        <v>83009757</v>
      </c>
      <c r="J22" s="166">
        <f t="shared" si="0"/>
        <v>11277657</v>
      </c>
      <c r="K22" s="166">
        <f t="shared" si="0"/>
        <v>14329635</v>
      </c>
      <c r="L22" s="166">
        <f t="shared" si="0"/>
        <v>27696128</v>
      </c>
      <c r="M22" s="166">
        <f t="shared" si="0"/>
        <v>53303420</v>
      </c>
      <c r="N22" s="166">
        <f t="shared" si="0"/>
        <v>15688952</v>
      </c>
      <c r="O22" s="166">
        <f t="shared" si="0"/>
        <v>14995847</v>
      </c>
      <c r="P22" s="166">
        <f t="shared" si="0"/>
        <v>26880644</v>
      </c>
      <c r="Q22" s="166">
        <f t="shared" si="0"/>
        <v>57565443</v>
      </c>
      <c r="R22" s="166">
        <f t="shared" si="0"/>
        <v>15908735</v>
      </c>
      <c r="S22" s="166">
        <f t="shared" si="0"/>
        <v>14134683</v>
      </c>
      <c r="T22" s="166">
        <f t="shared" si="0"/>
        <v>14826138</v>
      </c>
      <c r="U22" s="166">
        <f t="shared" si="0"/>
        <v>44869556</v>
      </c>
      <c r="V22" s="166">
        <f t="shared" si="0"/>
        <v>238748176</v>
      </c>
      <c r="W22" s="166">
        <f t="shared" si="0"/>
        <v>247100880</v>
      </c>
      <c r="X22" s="166">
        <f t="shared" si="0"/>
        <v>-8352704</v>
      </c>
      <c r="Y22" s="167">
        <f>+IF(W22&lt;&gt;0,+(X22/W22)*100,0)</f>
        <v>-3.380280960553439</v>
      </c>
      <c r="Z22" s="164">
        <f>SUM(Z5:Z21)</f>
        <v>247100880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82437891</v>
      </c>
      <c r="D25" s="122">
        <v>88911269</v>
      </c>
      <c r="E25" s="26">
        <v>92131805</v>
      </c>
      <c r="F25" s="26">
        <v>7132481</v>
      </c>
      <c r="G25" s="26">
        <v>7202736</v>
      </c>
      <c r="H25" s="26">
        <v>7134423</v>
      </c>
      <c r="I25" s="26">
        <v>21469640</v>
      </c>
      <c r="J25" s="26">
        <v>6987577</v>
      </c>
      <c r="K25" s="26">
        <v>8185144</v>
      </c>
      <c r="L25" s="26">
        <v>8034654</v>
      </c>
      <c r="M25" s="26">
        <v>23207375</v>
      </c>
      <c r="N25" s="26">
        <v>7150570</v>
      </c>
      <c r="O25" s="26">
        <v>7240702</v>
      </c>
      <c r="P25" s="26">
        <v>7179418</v>
      </c>
      <c r="Q25" s="26">
        <v>21570690</v>
      </c>
      <c r="R25" s="26">
        <v>7885297</v>
      </c>
      <c r="S25" s="26">
        <v>7330688</v>
      </c>
      <c r="T25" s="26">
        <v>10088046</v>
      </c>
      <c r="U25" s="26">
        <v>25304031</v>
      </c>
      <c r="V25" s="26">
        <v>91551736</v>
      </c>
      <c r="W25" s="26">
        <v>92131805</v>
      </c>
      <c r="X25" s="26">
        <v>-580069</v>
      </c>
      <c r="Y25" s="106">
        <v>-0.63</v>
      </c>
      <c r="Z25" s="121">
        <v>92131805</v>
      </c>
    </row>
    <row r="26" spans="1:26" ht="13.5">
      <c r="A26" s="159" t="s">
        <v>37</v>
      </c>
      <c r="B26" s="158"/>
      <c r="C26" s="121">
        <v>5654539</v>
      </c>
      <c r="D26" s="122">
        <v>6328798</v>
      </c>
      <c r="E26" s="26">
        <v>6082000</v>
      </c>
      <c r="F26" s="26">
        <v>480009</v>
      </c>
      <c r="G26" s="26">
        <v>480028</v>
      </c>
      <c r="H26" s="26">
        <v>472493</v>
      </c>
      <c r="I26" s="26">
        <v>1432530</v>
      </c>
      <c r="J26" s="26">
        <v>465375</v>
      </c>
      <c r="K26" s="26">
        <v>467027</v>
      </c>
      <c r="L26" s="26">
        <v>491314</v>
      </c>
      <c r="M26" s="26">
        <v>1423716</v>
      </c>
      <c r="N26" s="26">
        <v>645926</v>
      </c>
      <c r="O26" s="26">
        <v>504059</v>
      </c>
      <c r="P26" s="26">
        <v>504054</v>
      </c>
      <c r="Q26" s="26">
        <v>1654039</v>
      </c>
      <c r="R26" s="26">
        <v>472823</v>
      </c>
      <c r="S26" s="26">
        <v>267853</v>
      </c>
      <c r="T26" s="26">
        <v>771401</v>
      </c>
      <c r="U26" s="26">
        <v>1512077</v>
      </c>
      <c r="V26" s="26">
        <v>6022362</v>
      </c>
      <c r="W26" s="26">
        <v>6082000</v>
      </c>
      <c r="X26" s="26">
        <v>-59638</v>
      </c>
      <c r="Y26" s="106">
        <v>-0.98</v>
      </c>
      <c r="Z26" s="121">
        <v>6082000</v>
      </c>
    </row>
    <row r="27" spans="1:26" ht="13.5">
      <c r="A27" s="159" t="s">
        <v>117</v>
      </c>
      <c r="B27" s="158" t="s">
        <v>98</v>
      </c>
      <c r="C27" s="121">
        <v>18276732</v>
      </c>
      <c r="D27" s="122">
        <v>5688499</v>
      </c>
      <c r="E27" s="26">
        <v>7158499</v>
      </c>
      <c r="F27" s="26">
        <v>474059</v>
      </c>
      <c r="G27" s="26">
        <v>474040</v>
      </c>
      <c r="H27" s="26">
        <v>474040</v>
      </c>
      <c r="I27" s="26">
        <v>1422139</v>
      </c>
      <c r="J27" s="26">
        <v>474040</v>
      </c>
      <c r="K27" s="26">
        <v>474040</v>
      </c>
      <c r="L27" s="26">
        <v>474040</v>
      </c>
      <c r="M27" s="26">
        <v>1422120</v>
      </c>
      <c r="N27" s="26">
        <v>474040</v>
      </c>
      <c r="O27" s="26">
        <v>474040</v>
      </c>
      <c r="P27" s="26">
        <v>474040</v>
      </c>
      <c r="Q27" s="26">
        <v>1422120</v>
      </c>
      <c r="R27" s="26">
        <v>474040</v>
      </c>
      <c r="S27" s="26">
        <v>474040</v>
      </c>
      <c r="T27" s="26">
        <v>1944040</v>
      </c>
      <c r="U27" s="26">
        <v>2892120</v>
      </c>
      <c r="V27" s="26">
        <v>7158499</v>
      </c>
      <c r="W27" s="26">
        <v>7158499</v>
      </c>
      <c r="X27" s="26">
        <v>0</v>
      </c>
      <c r="Y27" s="106">
        <v>0</v>
      </c>
      <c r="Z27" s="121">
        <v>7158499</v>
      </c>
    </row>
    <row r="28" spans="1:26" ht="13.5">
      <c r="A28" s="159" t="s">
        <v>38</v>
      </c>
      <c r="B28" s="158" t="s">
        <v>95</v>
      </c>
      <c r="C28" s="121">
        <v>20542730</v>
      </c>
      <c r="D28" s="122">
        <v>22135947</v>
      </c>
      <c r="E28" s="26">
        <v>22135947</v>
      </c>
      <c r="F28" s="26">
        <v>0</v>
      </c>
      <c r="G28" s="26">
        <v>0</v>
      </c>
      <c r="H28" s="26">
        <v>679779</v>
      </c>
      <c r="I28" s="26">
        <v>679779</v>
      </c>
      <c r="J28" s="26">
        <v>5098</v>
      </c>
      <c r="K28" s="26">
        <v>0</v>
      </c>
      <c r="L28" s="26">
        <v>1178816</v>
      </c>
      <c r="M28" s="26">
        <v>1183914</v>
      </c>
      <c r="N28" s="26">
        <v>118652</v>
      </c>
      <c r="O28" s="26">
        <v>0</v>
      </c>
      <c r="P28" s="26">
        <v>731560</v>
      </c>
      <c r="Q28" s="26">
        <v>850212</v>
      </c>
      <c r="R28" s="26">
        <v>0</v>
      </c>
      <c r="S28" s="26">
        <v>0</v>
      </c>
      <c r="T28" s="26">
        <v>1072717</v>
      </c>
      <c r="U28" s="26">
        <v>1072717</v>
      </c>
      <c r="V28" s="26">
        <v>3786622</v>
      </c>
      <c r="W28" s="26">
        <v>22135947</v>
      </c>
      <c r="X28" s="26">
        <v>-18349325</v>
      </c>
      <c r="Y28" s="106">
        <v>-82.89</v>
      </c>
      <c r="Z28" s="121">
        <v>22135947</v>
      </c>
    </row>
    <row r="29" spans="1:26" ht="13.5">
      <c r="A29" s="159" t="s">
        <v>39</v>
      </c>
      <c r="B29" s="158"/>
      <c r="C29" s="121">
        <v>10091751</v>
      </c>
      <c r="D29" s="122">
        <v>10945213</v>
      </c>
      <c r="E29" s="26">
        <v>10855905</v>
      </c>
      <c r="F29" s="26">
        <v>0</v>
      </c>
      <c r="G29" s="26">
        <v>0</v>
      </c>
      <c r="H29" s="26">
        <v>2776758</v>
      </c>
      <c r="I29" s="26">
        <v>2776758</v>
      </c>
      <c r="J29" s="26">
        <v>-5098</v>
      </c>
      <c r="K29" s="26">
        <v>0</v>
      </c>
      <c r="L29" s="26">
        <v>1608472</v>
      </c>
      <c r="M29" s="26">
        <v>1603374</v>
      </c>
      <c r="N29" s="26">
        <v>247622</v>
      </c>
      <c r="O29" s="26">
        <v>0</v>
      </c>
      <c r="P29" s="26">
        <v>2721925</v>
      </c>
      <c r="Q29" s="26">
        <v>2969547</v>
      </c>
      <c r="R29" s="26">
        <v>0</v>
      </c>
      <c r="S29" s="26">
        <v>0</v>
      </c>
      <c r="T29" s="26">
        <v>1927159</v>
      </c>
      <c r="U29" s="26">
        <v>1927159</v>
      </c>
      <c r="V29" s="26">
        <v>9276838</v>
      </c>
      <c r="W29" s="26">
        <v>10855905</v>
      </c>
      <c r="X29" s="26">
        <v>-1579067</v>
      </c>
      <c r="Y29" s="106">
        <v>-14.55</v>
      </c>
      <c r="Z29" s="121">
        <v>10855905</v>
      </c>
    </row>
    <row r="30" spans="1:26" ht="13.5">
      <c r="A30" s="159" t="s">
        <v>118</v>
      </c>
      <c r="B30" s="158" t="s">
        <v>95</v>
      </c>
      <c r="C30" s="121">
        <v>25913358</v>
      </c>
      <c r="D30" s="122">
        <v>35476225</v>
      </c>
      <c r="E30" s="26">
        <v>34128718</v>
      </c>
      <c r="F30" s="26">
        <v>369044</v>
      </c>
      <c r="G30" s="26">
        <v>4267530</v>
      </c>
      <c r="H30" s="26">
        <v>3364375</v>
      </c>
      <c r="I30" s="26">
        <v>8000949</v>
      </c>
      <c r="J30" s="26">
        <v>3706509</v>
      </c>
      <c r="K30" s="26">
        <v>1986888</v>
      </c>
      <c r="L30" s="26">
        <v>2825135</v>
      </c>
      <c r="M30" s="26">
        <v>8518532</v>
      </c>
      <c r="N30" s="26">
        <v>1898939</v>
      </c>
      <c r="O30" s="26">
        <v>2906301</v>
      </c>
      <c r="P30" s="26">
        <v>1926882</v>
      </c>
      <c r="Q30" s="26">
        <v>6732122</v>
      </c>
      <c r="R30" s="26">
        <v>3054514</v>
      </c>
      <c r="S30" s="26">
        <v>2036284</v>
      </c>
      <c r="T30" s="26">
        <v>3010276</v>
      </c>
      <c r="U30" s="26">
        <v>8101074</v>
      </c>
      <c r="V30" s="26">
        <v>31352677</v>
      </c>
      <c r="W30" s="26">
        <v>34128718</v>
      </c>
      <c r="X30" s="26">
        <v>-2776041</v>
      </c>
      <c r="Y30" s="106">
        <v>-8.13</v>
      </c>
      <c r="Z30" s="121">
        <v>34128718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8653411</v>
      </c>
      <c r="D32" s="122">
        <v>13519432</v>
      </c>
      <c r="E32" s="26">
        <v>14005931</v>
      </c>
      <c r="F32" s="26">
        <v>218755</v>
      </c>
      <c r="G32" s="26">
        <v>671572</v>
      </c>
      <c r="H32" s="26">
        <v>547231</v>
      </c>
      <c r="I32" s="26">
        <v>1437558</v>
      </c>
      <c r="J32" s="26">
        <v>765127</v>
      </c>
      <c r="K32" s="26">
        <v>868516</v>
      </c>
      <c r="L32" s="26">
        <v>668876</v>
      </c>
      <c r="M32" s="26">
        <v>2302519</v>
      </c>
      <c r="N32" s="26">
        <v>923826</v>
      </c>
      <c r="O32" s="26">
        <v>805854</v>
      </c>
      <c r="P32" s="26">
        <v>1511848</v>
      </c>
      <c r="Q32" s="26">
        <v>3241528</v>
      </c>
      <c r="R32" s="26">
        <v>712986</v>
      </c>
      <c r="S32" s="26">
        <v>766722</v>
      </c>
      <c r="T32" s="26">
        <v>1262731</v>
      </c>
      <c r="U32" s="26">
        <v>2742439</v>
      </c>
      <c r="V32" s="26">
        <v>9724044</v>
      </c>
      <c r="W32" s="26">
        <v>14005931</v>
      </c>
      <c r="X32" s="26">
        <v>-4281887</v>
      </c>
      <c r="Y32" s="106">
        <v>-30.57</v>
      </c>
      <c r="Z32" s="121">
        <v>14005931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52851117</v>
      </c>
      <c r="D34" s="122">
        <v>52671933</v>
      </c>
      <c r="E34" s="26">
        <v>55960815</v>
      </c>
      <c r="F34" s="26">
        <v>2257173</v>
      </c>
      <c r="G34" s="26">
        <v>3623063</v>
      </c>
      <c r="H34" s="26">
        <v>3183902</v>
      </c>
      <c r="I34" s="26">
        <v>9064138</v>
      </c>
      <c r="J34" s="26">
        <v>3693719</v>
      </c>
      <c r="K34" s="26">
        <v>3967734</v>
      </c>
      <c r="L34" s="26">
        <v>4023171</v>
      </c>
      <c r="M34" s="26">
        <v>11684624</v>
      </c>
      <c r="N34" s="26">
        <v>2968472</v>
      </c>
      <c r="O34" s="26">
        <v>2910467</v>
      </c>
      <c r="P34" s="26">
        <v>3160750</v>
      </c>
      <c r="Q34" s="26">
        <v>9039689</v>
      </c>
      <c r="R34" s="26">
        <v>3544403</v>
      </c>
      <c r="S34" s="26">
        <v>3274925</v>
      </c>
      <c r="T34" s="26">
        <v>3988171</v>
      </c>
      <c r="U34" s="26">
        <v>10807499</v>
      </c>
      <c r="V34" s="26">
        <v>40595950</v>
      </c>
      <c r="W34" s="26">
        <v>55960815</v>
      </c>
      <c r="X34" s="26">
        <v>-15364865</v>
      </c>
      <c r="Y34" s="106">
        <v>-27.46</v>
      </c>
      <c r="Z34" s="121">
        <v>55960815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224421529</v>
      </c>
      <c r="D36" s="165">
        <f t="shared" si="1"/>
        <v>235677316</v>
      </c>
      <c r="E36" s="166">
        <f t="shared" si="1"/>
        <v>242459620</v>
      </c>
      <c r="F36" s="166">
        <f t="shared" si="1"/>
        <v>10931521</v>
      </c>
      <c r="G36" s="166">
        <f t="shared" si="1"/>
        <v>16718969</v>
      </c>
      <c r="H36" s="166">
        <f t="shared" si="1"/>
        <v>18633001</v>
      </c>
      <c r="I36" s="166">
        <f t="shared" si="1"/>
        <v>46283491</v>
      </c>
      <c r="J36" s="166">
        <f t="shared" si="1"/>
        <v>16092347</v>
      </c>
      <c r="K36" s="166">
        <f t="shared" si="1"/>
        <v>15949349</v>
      </c>
      <c r="L36" s="166">
        <f t="shared" si="1"/>
        <v>19304478</v>
      </c>
      <c r="M36" s="166">
        <f t="shared" si="1"/>
        <v>51346174</v>
      </c>
      <c r="N36" s="166">
        <f t="shared" si="1"/>
        <v>14428047</v>
      </c>
      <c r="O36" s="166">
        <f t="shared" si="1"/>
        <v>14841423</v>
      </c>
      <c r="P36" s="166">
        <f t="shared" si="1"/>
        <v>18210477</v>
      </c>
      <c r="Q36" s="166">
        <f t="shared" si="1"/>
        <v>47479947</v>
      </c>
      <c r="R36" s="166">
        <f t="shared" si="1"/>
        <v>16144063</v>
      </c>
      <c r="S36" s="166">
        <f t="shared" si="1"/>
        <v>14150512</v>
      </c>
      <c r="T36" s="166">
        <f t="shared" si="1"/>
        <v>24064541</v>
      </c>
      <c r="U36" s="166">
        <f t="shared" si="1"/>
        <v>54359116</v>
      </c>
      <c r="V36" s="166">
        <f t="shared" si="1"/>
        <v>199468728</v>
      </c>
      <c r="W36" s="166">
        <f t="shared" si="1"/>
        <v>242459620</v>
      </c>
      <c r="X36" s="166">
        <f t="shared" si="1"/>
        <v>-42990892</v>
      </c>
      <c r="Y36" s="167">
        <f>+IF(W36&lt;&gt;0,+(X36/W36)*100,0)</f>
        <v>-17.73115539816486</v>
      </c>
      <c r="Z36" s="164">
        <f>SUM(Z25:Z35)</f>
        <v>242459620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-25679442</v>
      </c>
      <c r="D38" s="176">
        <f t="shared" si="2"/>
        <v>8806376</v>
      </c>
      <c r="E38" s="72">
        <f t="shared" si="2"/>
        <v>4641260</v>
      </c>
      <c r="F38" s="72">
        <f t="shared" si="2"/>
        <v>40914258</v>
      </c>
      <c r="G38" s="72">
        <f t="shared" si="2"/>
        <v>6360391</v>
      </c>
      <c r="H38" s="72">
        <f t="shared" si="2"/>
        <v>-10548383</v>
      </c>
      <c r="I38" s="72">
        <f t="shared" si="2"/>
        <v>36726266</v>
      </c>
      <c r="J38" s="72">
        <f t="shared" si="2"/>
        <v>-4814690</v>
      </c>
      <c r="K38" s="72">
        <f t="shared" si="2"/>
        <v>-1619714</v>
      </c>
      <c r="L38" s="72">
        <f t="shared" si="2"/>
        <v>8391650</v>
      </c>
      <c r="M38" s="72">
        <f t="shared" si="2"/>
        <v>1957246</v>
      </c>
      <c r="N38" s="72">
        <f t="shared" si="2"/>
        <v>1260905</v>
      </c>
      <c r="O38" s="72">
        <f t="shared" si="2"/>
        <v>154424</v>
      </c>
      <c r="P38" s="72">
        <f t="shared" si="2"/>
        <v>8670167</v>
      </c>
      <c r="Q38" s="72">
        <f t="shared" si="2"/>
        <v>10085496</v>
      </c>
      <c r="R38" s="72">
        <f t="shared" si="2"/>
        <v>-235328</v>
      </c>
      <c r="S38" s="72">
        <f t="shared" si="2"/>
        <v>-15829</v>
      </c>
      <c r="T38" s="72">
        <f t="shared" si="2"/>
        <v>-9238403</v>
      </c>
      <c r="U38" s="72">
        <f t="shared" si="2"/>
        <v>-9489560</v>
      </c>
      <c r="V38" s="72">
        <f t="shared" si="2"/>
        <v>39279448</v>
      </c>
      <c r="W38" s="72">
        <f>IF(E22=E36,0,W22-W36)</f>
        <v>4641260</v>
      </c>
      <c r="X38" s="72">
        <f t="shared" si="2"/>
        <v>34638188</v>
      </c>
      <c r="Y38" s="177">
        <f>+IF(W38&lt;&gt;0,+(X38/W38)*100,0)</f>
        <v>746.3100106436614</v>
      </c>
      <c r="Z38" s="175">
        <f>+Z22-Z36</f>
        <v>4641260</v>
      </c>
    </row>
    <row r="39" spans="1:26" ht="13.5">
      <c r="A39" s="157" t="s">
        <v>45</v>
      </c>
      <c r="B39" s="161"/>
      <c r="C39" s="121">
        <v>52486167</v>
      </c>
      <c r="D39" s="122">
        <v>47270000</v>
      </c>
      <c r="E39" s="26">
        <v>52881261</v>
      </c>
      <c r="F39" s="26">
        <v>3839358</v>
      </c>
      <c r="G39" s="26">
        <v>0</v>
      </c>
      <c r="H39" s="26">
        <v>10749910</v>
      </c>
      <c r="I39" s="26">
        <v>14589268</v>
      </c>
      <c r="J39" s="26">
        <v>3568363</v>
      </c>
      <c r="K39" s="26">
        <v>3192427</v>
      </c>
      <c r="L39" s="26">
        <v>7124810</v>
      </c>
      <c r="M39" s="26">
        <v>13885600</v>
      </c>
      <c r="N39" s="26">
        <v>362505</v>
      </c>
      <c r="O39" s="26">
        <v>4615428</v>
      </c>
      <c r="P39" s="26">
        <v>4420229</v>
      </c>
      <c r="Q39" s="26">
        <v>9398162</v>
      </c>
      <c r="R39" s="26">
        <v>3848699</v>
      </c>
      <c r="S39" s="26">
        <v>3565388</v>
      </c>
      <c r="T39" s="26">
        <v>1116917</v>
      </c>
      <c r="U39" s="26">
        <v>8531004</v>
      </c>
      <c r="V39" s="26">
        <v>46404034</v>
      </c>
      <c r="W39" s="26">
        <v>52881261</v>
      </c>
      <c r="X39" s="26">
        <v>-6477227</v>
      </c>
      <c r="Y39" s="106">
        <v>-12.25</v>
      </c>
      <c r="Z39" s="121">
        <v>52881261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26806725</v>
      </c>
      <c r="D42" s="183">
        <f t="shared" si="3"/>
        <v>56076376</v>
      </c>
      <c r="E42" s="54">
        <f t="shared" si="3"/>
        <v>57522521</v>
      </c>
      <c r="F42" s="54">
        <f t="shared" si="3"/>
        <v>44753616</v>
      </c>
      <c r="G42" s="54">
        <f t="shared" si="3"/>
        <v>6360391</v>
      </c>
      <c r="H42" s="54">
        <f t="shared" si="3"/>
        <v>201527</v>
      </c>
      <c r="I42" s="54">
        <f t="shared" si="3"/>
        <v>51315534</v>
      </c>
      <c r="J42" s="54">
        <f t="shared" si="3"/>
        <v>-1246327</v>
      </c>
      <c r="K42" s="54">
        <f t="shared" si="3"/>
        <v>1572713</v>
      </c>
      <c r="L42" s="54">
        <f t="shared" si="3"/>
        <v>15516460</v>
      </c>
      <c r="M42" s="54">
        <f t="shared" si="3"/>
        <v>15842846</v>
      </c>
      <c r="N42" s="54">
        <f t="shared" si="3"/>
        <v>1623410</v>
      </c>
      <c r="O42" s="54">
        <f t="shared" si="3"/>
        <v>4769852</v>
      </c>
      <c r="P42" s="54">
        <f t="shared" si="3"/>
        <v>13090396</v>
      </c>
      <c r="Q42" s="54">
        <f t="shared" si="3"/>
        <v>19483658</v>
      </c>
      <c r="R42" s="54">
        <f t="shared" si="3"/>
        <v>3613371</v>
      </c>
      <c r="S42" s="54">
        <f t="shared" si="3"/>
        <v>3549559</v>
      </c>
      <c r="T42" s="54">
        <f t="shared" si="3"/>
        <v>-8121486</v>
      </c>
      <c r="U42" s="54">
        <f t="shared" si="3"/>
        <v>-958556</v>
      </c>
      <c r="V42" s="54">
        <f t="shared" si="3"/>
        <v>85683482</v>
      </c>
      <c r="W42" s="54">
        <f t="shared" si="3"/>
        <v>57522521</v>
      </c>
      <c r="X42" s="54">
        <f t="shared" si="3"/>
        <v>28160961</v>
      </c>
      <c r="Y42" s="184">
        <f>+IF(W42&lt;&gt;0,+(X42/W42)*100,0)</f>
        <v>48.95640961215869</v>
      </c>
      <c r="Z42" s="182">
        <f>SUM(Z38:Z41)</f>
        <v>57522521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26806725</v>
      </c>
      <c r="D44" s="187">
        <f t="shared" si="4"/>
        <v>56076376</v>
      </c>
      <c r="E44" s="43">
        <f t="shared" si="4"/>
        <v>57522521</v>
      </c>
      <c r="F44" s="43">
        <f t="shared" si="4"/>
        <v>44753616</v>
      </c>
      <c r="G44" s="43">
        <f t="shared" si="4"/>
        <v>6360391</v>
      </c>
      <c r="H44" s="43">
        <f t="shared" si="4"/>
        <v>201527</v>
      </c>
      <c r="I44" s="43">
        <f t="shared" si="4"/>
        <v>51315534</v>
      </c>
      <c r="J44" s="43">
        <f t="shared" si="4"/>
        <v>-1246327</v>
      </c>
      <c r="K44" s="43">
        <f t="shared" si="4"/>
        <v>1572713</v>
      </c>
      <c r="L44" s="43">
        <f t="shared" si="4"/>
        <v>15516460</v>
      </c>
      <c r="M44" s="43">
        <f t="shared" si="4"/>
        <v>15842846</v>
      </c>
      <c r="N44" s="43">
        <f t="shared" si="4"/>
        <v>1623410</v>
      </c>
      <c r="O44" s="43">
        <f t="shared" si="4"/>
        <v>4769852</v>
      </c>
      <c r="P44" s="43">
        <f t="shared" si="4"/>
        <v>13090396</v>
      </c>
      <c r="Q44" s="43">
        <f t="shared" si="4"/>
        <v>19483658</v>
      </c>
      <c r="R44" s="43">
        <f t="shared" si="4"/>
        <v>3613371</v>
      </c>
      <c r="S44" s="43">
        <f t="shared" si="4"/>
        <v>3549559</v>
      </c>
      <c r="T44" s="43">
        <f t="shared" si="4"/>
        <v>-8121486</v>
      </c>
      <c r="U44" s="43">
        <f t="shared" si="4"/>
        <v>-958556</v>
      </c>
      <c r="V44" s="43">
        <f t="shared" si="4"/>
        <v>85683482</v>
      </c>
      <c r="W44" s="43">
        <f t="shared" si="4"/>
        <v>57522521</v>
      </c>
      <c r="X44" s="43">
        <f t="shared" si="4"/>
        <v>28160961</v>
      </c>
      <c r="Y44" s="188">
        <f>+IF(W44&lt;&gt;0,+(X44/W44)*100,0)</f>
        <v>48.95640961215869</v>
      </c>
      <c r="Z44" s="186">
        <f>+Z42-Z43</f>
        <v>57522521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26806725</v>
      </c>
      <c r="D46" s="183">
        <f t="shared" si="5"/>
        <v>56076376</v>
      </c>
      <c r="E46" s="54">
        <f t="shared" si="5"/>
        <v>57522521</v>
      </c>
      <c r="F46" s="54">
        <f t="shared" si="5"/>
        <v>44753616</v>
      </c>
      <c r="G46" s="54">
        <f t="shared" si="5"/>
        <v>6360391</v>
      </c>
      <c r="H46" s="54">
        <f t="shared" si="5"/>
        <v>201527</v>
      </c>
      <c r="I46" s="54">
        <f t="shared" si="5"/>
        <v>51315534</v>
      </c>
      <c r="J46" s="54">
        <f t="shared" si="5"/>
        <v>-1246327</v>
      </c>
      <c r="K46" s="54">
        <f t="shared" si="5"/>
        <v>1572713</v>
      </c>
      <c r="L46" s="54">
        <f t="shared" si="5"/>
        <v>15516460</v>
      </c>
      <c r="M46" s="54">
        <f t="shared" si="5"/>
        <v>15842846</v>
      </c>
      <c r="N46" s="54">
        <f t="shared" si="5"/>
        <v>1623410</v>
      </c>
      <c r="O46" s="54">
        <f t="shared" si="5"/>
        <v>4769852</v>
      </c>
      <c r="P46" s="54">
        <f t="shared" si="5"/>
        <v>13090396</v>
      </c>
      <c r="Q46" s="54">
        <f t="shared" si="5"/>
        <v>19483658</v>
      </c>
      <c r="R46" s="54">
        <f t="shared" si="5"/>
        <v>3613371</v>
      </c>
      <c r="S46" s="54">
        <f t="shared" si="5"/>
        <v>3549559</v>
      </c>
      <c r="T46" s="54">
        <f t="shared" si="5"/>
        <v>-8121486</v>
      </c>
      <c r="U46" s="54">
        <f t="shared" si="5"/>
        <v>-958556</v>
      </c>
      <c r="V46" s="54">
        <f t="shared" si="5"/>
        <v>85683482</v>
      </c>
      <c r="W46" s="54">
        <f t="shared" si="5"/>
        <v>57522521</v>
      </c>
      <c r="X46" s="54">
        <f t="shared" si="5"/>
        <v>28160961</v>
      </c>
      <c r="Y46" s="184">
        <f>+IF(W46&lt;&gt;0,+(X46/W46)*100,0)</f>
        <v>48.95640961215869</v>
      </c>
      <c r="Z46" s="182">
        <f>SUM(Z44:Z45)</f>
        <v>57522521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26806725</v>
      </c>
      <c r="D48" s="194">
        <f t="shared" si="6"/>
        <v>56076376</v>
      </c>
      <c r="E48" s="195">
        <f t="shared" si="6"/>
        <v>57522521</v>
      </c>
      <c r="F48" s="195">
        <f t="shared" si="6"/>
        <v>44753616</v>
      </c>
      <c r="G48" s="196">
        <f t="shared" si="6"/>
        <v>6360391</v>
      </c>
      <c r="H48" s="196">
        <f t="shared" si="6"/>
        <v>201527</v>
      </c>
      <c r="I48" s="196">
        <f t="shared" si="6"/>
        <v>51315534</v>
      </c>
      <c r="J48" s="196">
        <f t="shared" si="6"/>
        <v>-1246327</v>
      </c>
      <c r="K48" s="196">
        <f t="shared" si="6"/>
        <v>1572713</v>
      </c>
      <c r="L48" s="195">
        <f t="shared" si="6"/>
        <v>15516460</v>
      </c>
      <c r="M48" s="195">
        <f t="shared" si="6"/>
        <v>15842846</v>
      </c>
      <c r="N48" s="196">
        <f t="shared" si="6"/>
        <v>1623410</v>
      </c>
      <c r="O48" s="196">
        <f t="shared" si="6"/>
        <v>4769852</v>
      </c>
      <c r="P48" s="196">
        <f t="shared" si="6"/>
        <v>13090396</v>
      </c>
      <c r="Q48" s="196">
        <f t="shared" si="6"/>
        <v>19483658</v>
      </c>
      <c r="R48" s="196">
        <f t="shared" si="6"/>
        <v>3613371</v>
      </c>
      <c r="S48" s="195">
        <f t="shared" si="6"/>
        <v>3549559</v>
      </c>
      <c r="T48" s="195">
        <f t="shared" si="6"/>
        <v>-8121486</v>
      </c>
      <c r="U48" s="196">
        <f t="shared" si="6"/>
        <v>-958556</v>
      </c>
      <c r="V48" s="196">
        <f t="shared" si="6"/>
        <v>85683482</v>
      </c>
      <c r="W48" s="196">
        <f t="shared" si="6"/>
        <v>57522521</v>
      </c>
      <c r="X48" s="196">
        <f t="shared" si="6"/>
        <v>28160961</v>
      </c>
      <c r="Y48" s="197">
        <f>+IF(W48&lt;&gt;0,+(X48/W48)*100,0)</f>
        <v>48.95640961215869</v>
      </c>
      <c r="Z48" s="198">
        <f>SUM(Z46:Z47)</f>
        <v>57522521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5055678</v>
      </c>
      <c r="D5" s="120">
        <f t="shared" si="0"/>
        <v>1842700</v>
      </c>
      <c r="E5" s="66">
        <f t="shared" si="0"/>
        <v>4261276</v>
      </c>
      <c r="F5" s="66">
        <f t="shared" si="0"/>
        <v>0</v>
      </c>
      <c r="G5" s="66">
        <f t="shared" si="0"/>
        <v>509</v>
      </c>
      <c r="H5" s="66">
        <f t="shared" si="0"/>
        <v>238443</v>
      </c>
      <c r="I5" s="66">
        <f t="shared" si="0"/>
        <v>238952</v>
      </c>
      <c r="J5" s="66">
        <f t="shared" si="0"/>
        <v>82032</v>
      </c>
      <c r="K5" s="66">
        <f t="shared" si="0"/>
        <v>350337</v>
      </c>
      <c r="L5" s="66">
        <f t="shared" si="0"/>
        <v>145665</v>
      </c>
      <c r="M5" s="66">
        <f t="shared" si="0"/>
        <v>578034</v>
      </c>
      <c r="N5" s="66">
        <f t="shared" si="0"/>
        <v>311075</v>
      </c>
      <c r="O5" s="66">
        <f t="shared" si="0"/>
        <v>272174</v>
      </c>
      <c r="P5" s="66">
        <f t="shared" si="0"/>
        <v>490781</v>
      </c>
      <c r="Q5" s="66">
        <f t="shared" si="0"/>
        <v>1074030</v>
      </c>
      <c r="R5" s="66">
        <f t="shared" si="0"/>
        <v>337109</v>
      </c>
      <c r="S5" s="66">
        <f t="shared" si="0"/>
        <v>400478</v>
      </c>
      <c r="T5" s="66">
        <f t="shared" si="0"/>
        <v>787862</v>
      </c>
      <c r="U5" s="66">
        <f t="shared" si="0"/>
        <v>1525449</v>
      </c>
      <c r="V5" s="66">
        <f t="shared" si="0"/>
        <v>3416465</v>
      </c>
      <c r="W5" s="66">
        <f t="shared" si="0"/>
        <v>4261276</v>
      </c>
      <c r="X5" s="66">
        <f t="shared" si="0"/>
        <v>-844811</v>
      </c>
      <c r="Y5" s="103">
        <f>+IF(W5&lt;&gt;0,+(X5/W5)*100,0)</f>
        <v>-19.82530584735652</v>
      </c>
      <c r="Z5" s="119">
        <f>SUM(Z6:Z8)</f>
        <v>4261276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>
        <v>1506290</v>
      </c>
      <c r="D7" s="124">
        <v>1842700</v>
      </c>
      <c r="E7" s="125">
        <v>3460835</v>
      </c>
      <c r="F7" s="125"/>
      <c r="G7" s="125">
        <v>509</v>
      </c>
      <c r="H7" s="125">
        <v>205918</v>
      </c>
      <c r="I7" s="125">
        <v>206427</v>
      </c>
      <c r="J7" s="125">
        <v>82032</v>
      </c>
      <c r="K7" s="125">
        <v>245281</v>
      </c>
      <c r="L7" s="125">
        <v>145665</v>
      </c>
      <c r="M7" s="125">
        <v>472978</v>
      </c>
      <c r="N7" s="125">
        <v>303385</v>
      </c>
      <c r="O7" s="125">
        <v>272174</v>
      </c>
      <c r="P7" s="125">
        <v>399996</v>
      </c>
      <c r="Q7" s="125">
        <v>975555</v>
      </c>
      <c r="R7" s="125">
        <v>261773</v>
      </c>
      <c r="S7" s="125">
        <v>369551</v>
      </c>
      <c r="T7" s="125">
        <v>580282</v>
      </c>
      <c r="U7" s="125">
        <v>1211606</v>
      </c>
      <c r="V7" s="125">
        <v>2866566</v>
      </c>
      <c r="W7" s="125">
        <v>3460835</v>
      </c>
      <c r="X7" s="125">
        <v>-594269</v>
      </c>
      <c r="Y7" s="107">
        <v>-17.17</v>
      </c>
      <c r="Z7" s="200">
        <v>3460835</v>
      </c>
    </row>
    <row r="8" spans="1:26" ht="13.5">
      <c r="A8" s="104" t="s">
        <v>76</v>
      </c>
      <c r="B8" s="102"/>
      <c r="C8" s="121">
        <v>3549388</v>
      </c>
      <c r="D8" s="122"/>
      <c r="E8" s="26">
        <v>800441</v>
      </c>
      <c r="F8" s="26"/>
      <c r="G8" s="26"/>
      <c r="H8" s="26">
        <v>32525</v>
      </c>
      <c r="I8" s="26">
        <v>32525</v>
      </c>
      <c r="J8" s="26"/>
      <c r="K8" s="26">
        <v>105056</v>
      </c>
      <c r="L8" s="26"/>
      <c r="M8" s="26">
        <v>105056</v>
      </c>
      <c r="N8" s="26">
        <v>7690</v>
      </c>
      <c r="O8" s="26"/>
      <c r="P8" s="26">
        <v>90785</v>
      </c>
      <c r="Q8" s="26">
        <v>98475</v>
      </c>
      <c r="R8" s="26">
        <v>75336</v>
      </c>
      <c r="S8" s="26">
        <v>30927</v>
      </c>
      <c r="T8" s="26">
        <v>207580</v>
      </c>
      <c r="U8" s="26">
        <v>313843</v>
      </c>
      <c r="V8" s="26">
        <v>549899</v>
      </c>
      <c r="W8" s="26">
        <v>800441</v>
      </c>
      <c r="X8" s="26">
        <v>-250542</v>
      </c>
      <c r="Y8" s="106">
        <v>-31.3</v>
      </c>
      <c r="Z8" s="28">
        <v>800441</v>
      </c>
    </row>
    <row r="9" spans="1:26" ht="13.5">
      <c r="A9" s="101" t="s">
        <v>77</v>
      </c>
      <c r="B9" s="102"/>
      <c r="C9" s="119">
        <f aca="true" t="shared" si="1" ref="C9:X9">SUM(C10:C14)</f>
        <v>272445</v>
      </c>
      <c r="D9" s="120">
        <f t="shared" si="1"/>
        <v>29330000</v>
      </c>
      <c r="E9" s="66">
        <f t="shared" si="1"/>
        <v>30035606</v>
      </c>
      <c r="F9" s="66">
        <f t="shared" si="1"/>
        <v>3280977</v>
      </c>
      <c r="G9" s="66">
        <f t="shared" si="1"/>
        <v>1488504</v>
      </c>
      <c r="H9" s="66">
        <f t="shared" si="1"/>
        <v>4420685</v>
      </c>
      <c r="I9" s="66">
        <f t="shared" si="1"/>
        <v>9190166</v>
      </c>
      <c r="J9" s="66">
        <f t="shared" si="1"/>
        <v>1927651</v>
      </c>
      <c r="K9" s="66">
        <f t="shared" si="1"/>
        <v>2172223</v>
      </c>
      <c r="L9" s="66">
        <f t="shared" si="1"/>
        <v>5740949</v>
      </c>
      <c r="M9" s="66">
        <f t="shared" si="1"/>
        <v>9840823</v>
      </c>
      <c r="N9" s="66">
        <f t="shared" si="1"/>
        <v>145710</v>
      </c>
      <c r="O9" s="66">
        <f t="shared" si="1"/>
        <v>3432649</v>
      </c>
      <c r="P9" s="66">
        <f t="shared" si="1"/>
        <v>1610080</v>
      </c>
      <c r="Q9" s="66">
        <f t="shared" si="1"/>
        <v>5188439</v>
      </c>
      <c r="R9" s="66">
        <f t="shared" si="1"/>
        <v>3670138</v>
      </c>
      <c r="S9" s="66">
        <f t="shared" si="1"/>
        <v>2491143</v>
      </c>
      <c r="T9" s="66">
        <f t="shared" si="1"/>
        <v>681963</v>
      </c>
      <c r="U9" s="66">
        <f t="shared" si="1"/>
        <v>6843244</v>
      </c>
      <c r="V9" s="66">
        <f t="shared" si="1"/>
        <v>31062672</v>
      </c>
      <c r="W9" s="66">
        <f t="shared" si="1"/>
        <v>30035606</v>
      </c>
      <c r="X9" s="66">
        <f t="shared" si="1"/>
        <v>1027066</v>
      </c>
      <c r="Y9" s="103">
        <f>+IF(W9&lt;&gt;0,+(X9/W9)*100,0)</f>
        <v>3.419494848880359</v>
      </c>
      <c r="Z9" s="68">
        <f>SUM(Z10:Z14)</f>
        <v>30035606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>
        <v>272445</v>
      </c>
      <c r="D11" s="122"/>
      <c r="E11" s="26">
        <v>691688</v>
      </c>
      <c r="F11" s="26"/>
      <c r="G11" s="26"/>
      <c r="H11" s="26">
        <v>84507</v>
      </c>
      <c r="I11" s="26">
        <v>84507</v>
      </c>
      <c r="J11" s="26">
        <v>32949</v>
      </c>
      <c r="K11" s="26">
        <v>147363</v>
      </c>
      <c r="L11" s="26">
        <v>198124</v>
      </c>
      <c r="M11" s="26">
        <v>378436</v>
      </c>
      <c r="N11" s="26">
        <v>145710</v>
      </c>
      <c r="O11" s="26">
        <v>45359</v>
      </c>
      <c r="P11" s="26">
        <v>1800</v>
      </c>
      <c r="Q11" s="26">
        <v>192869</v>
      </c>
      <c r="R11" s="26">
        <v>4293</v>
      </c>
      <c r="S11" s="26">
        <v>22915</v>
      </c>
      <c r="T11" s="26"/>
      <c r="U11" s="26">
        <v>27208</v>
      </c>
      <c r="V11" s="26">
        <v>683020</v>
      </c>
      <c r="W11" s="26">
        <v>691688</v>
      </c>
      <c r="X11" s="26">
        <v>-8668</v>
      </c>
      <c r="Y11" s="106">
        <v>-1.25</v>
      </c>
      <c r="Z11" s="28">
        <v>691688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>
        <v>29330000</v>
      </c>
      <c r="E13" s="26">
        <v>29343918</v>
      </c>
      <c r="F13" s="26">
        <v>3280977</v>
      </c>
      <c r="G13" s="26">
        <v>1488504</v>
      </c>
      <c r="H13" s="26">
        <v>4336178</v>
      </c>
      <c r="I13" s="26">
        <v>9105659</v>
      </c>
      <c r="J13" s="26">
        <v>1894702</v>
      </c>
      <c r="K13" s="26">
        <v>2024860</v>
      </c>
      <c r="L13" s="26">
        <v>5542825</v>
      </c>
      <c r="M13" s="26">
        <v>9462387</v>
      </c>
      <c r="N13" s="26"/>
      <c r="O13" s="26">
        <v>3387290</v>
      </c>
      <c r="P13" s="26">
        <v>1608280</v>
      </c>
      <c r="Q13" s="26">
        <v>4995570</v>
      </c>
      <c r="R13" s="26">
        <v>3665845</v>
      </c>
      <c r="S13" s="26">
        <v>2468228</v>
      </c>
      <c r="T13" s="26">
        <v>681963</v>
      </c>
      <c r="U13" s="26">
        <v>6816036</v>
      </c>
      <c r="V13" s="26">
        <v>30379652</v>
      </c>
      <c r="W13" s="26">
        <v>29343918</v>
      </c>
      <c r="X13" s="26">
        <v>1035734</v>
      </c>
      <c r="Y13" s="106">
        <v>3.53</v>
      </c>
      <c r="Z13" s="28">
        <v>29343918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9781107</v>
      </c>
      <c r="D15" s="120">
        <f t="shared" si="2"/>
        <v>16019432</v>
      </c>
      <c r="E15" s="66">
        <f t="shared" si="2"/>
        <v>13602355</v>
      </c>
      <c r="F15" s="66">
        <f t="shared" si="2"/>
        <v>1003023</v>
      </c>
      <c r="G15" s="66">
        <f t="shared" si="2"/>
        <v>976904</v>
      </c>
      <c r="H15" s="66">
        <f t="shared" si="2"/>
        <v>1181098</v>
      </c>
      <c r="I15" s="66">
        <f t="shared" si="2"/>
        <v>3161025</v>
      </c>
      <c r="J15" s="66">
        <f t="shared" si="2"/>
        <v>1214916</v>
      </c>
      <c r="K15" s="66">
        <f t="shared" si="2"/>
        <v>975542</v>
      </c>
      <c r="L15" s="66">
        <f t="shared" si="2"/>
        <v>1597685</v>
      </c>
      <c r="M15" s="66">
        <f t="shared" si="2"/>
        <v>3788143</v>
      </c>
      <c r="N15" s="66">
        <f t="shared" si="2"/>
        <v>429870</v>
      </c>
      <c r="O15" s="66">
        <f t="shared" si="2"/>
        <v>238228</v>
      </c>
      <c r="P15" s="66">
        <f t="shared" si="2"/>
        <v>550288</v>
      </c>
      <c r="Q15" s="66">
        <f t="shared" si="2"/>
        <v>1218386</v>
      </c>
      <c r="R15" s="66">
        <f t="shared" si="2"/>
        <v>278414</v>
      </c>
      <c r="S15" s="66">
        <f t="shared" si="2"/>
        <v>89143</v>
      </c>
      <c r="T15" s="66">
        <f t="shared" si="2"/>
        <v>469664</v>
      </c>
      <c r="U15" s="66">
        <f t="shared" si="2"/>
        <v>837221</v>
      </c>
      <c r="V15" s="66">
        <f t="shared" si="2"/>
        <v>9004775</v>
      </c>
      <c r="W15" s="66">
        <f t="shared" si="2"/>
        <v>13602355</v>
      </c>
      <c r="X15" s="66">
        <f t="shared" si="2"/>
        <v>-4597580</v>
      </c>
      <c r="Y15" s="103">
        <f>+IF(W15&lt;&gt;0,+(X15/W15)*100,0)</f>
        <v>-33.7998824468263</v>
      </c>
      <c r="Z15" s="68">
        <f>SUM(Z16:Z18)</f>
        <v>13602355</v>
      </c>
    </row>
    <row r="16" spans="1:26" ht="13.5">
      <c r="A16" s="104" t="s">
        <v>84</v>
      </c>
      <c r="B16" s="102"/>
      <c r="C16" s="121">
        <v>276573</v>
      </c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9504534</v>
      </c>
      <c r="D17" s="122">
        <v>16019432</v>
      </c>
      <c r="E17" s="26">
        <v>13602355</v>
      </c>
      <c r="F17" s="26">
        <v>1003023</v>
      </c>
      <c r="G17" s="26">
        <v>976904</v>
      </c>
      <c r="H17" s="26">
        <v>1181098</v>
      </c>
      <c r="I17" s="26">
        <v>3161025</v>
      </c>
      <c r="J17" s="26">
        <v>1214916</v>
      </c>
      <c r="K17" s="26">
        <v>975542</v>
      </c>
      <c r="L17" s="26">
        <v>1597685</v>
      </c>
      <c r="M17" s="26">
        <v>3788143</v>
      </c>
      <c r="N17" s="26">
        <v>429870</v>
      </c>
      <c r="O17" s="26">
        <v>238228</v>
      </c>
      <c r="P17" s="26">
        <v>550288</v>
      </c>
      <c r="Q17" s="26">
        <v>1218386</v>
      </c>
      <c r="R17" s="26">
        <v>278414</v>
      </c>
      <c r="S17" s="26">
        <v>89143</v>
      </c>
      <c r="T17" s="26">
        <v>469664</v>
      </c>
      <c r="U17" s="26">
        <v>837221</v>
      </c>
      <c r="V17" s="26">
        <v>9004775</v>
      </c>
      <c r="W17" s="26">
        <v>13602355</v>
      </c>
      <c r="X17" s="26">
        <v>-4597580</v>
      </c>
      <c r="Y17" s="106">
        <v>-33.8</v>
      </c>
      <c r="Z17" s="28">
        <v>13602355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29032870</v>
      </c>
      <c r="D19" s="120">
        <f t="shared" si="3"/>
        <v>35859768</v>
      </c>
      <c r="E19" s="66">
        <f t="shared" si="3"/>
        <v>34143794</v>
      </c>
      <c r="F19" s="66">
        <f t="shared" si="3"/>
        <v>572481</v>
      </c>
      <c r="G19" s="66">
        <f t="shared" si="3"/>
        <v>345133</v>
      </c>
      <c r="H19" s="66">
        <f t="shared" si="3"/>
        <v>3329328</v>
      </c>
      <c r="I19" s="66">
        <f t="shared" si="3"/>
        <v>4246942</v>
      </c>
      <c r="J19" s="66">
        <f t="shared" si="3"/>
        <v>1585543</v>
      </c>
      <c r="K19" s="66">
        <f t="shared" si="3"/>
        <v>916425</v>
      </c>
      <c r="L19" s="66">
        <f t="shared" si="3"/>
        <v>2476676</v>
      </c>
      <c r="M19" s="66">
        <f t="shared" si="3"/>
        <v>4978644</v>
      </c>
      <c r="N19" s="66">
        <f t="shared" si="3"/>
        <v>745132</v>
      </c>
      <c r="O19" s="66">
        <f t="shared" si="3"/>
        <v>1342022</v>
      </c>
      <c r="P19" s="66">
        <f t="shared" si="3"/>
        <v>3431550</v>
      </c>
      <c r="Q19" s="66">
        <f t="shared" si="3"/>
        <v>5518704</v>
      </c>
      <c r="R19" s="66">
        <f t="shared" si="3"/>
        <v>1040194</v>
      </c>
      <c r="S19" s="66">
        <f t="shared" si="3"/>
        <v>1416838</v>
      </c>
      <c r="T19" s="66">
        <f t="shared" si="3"/>
        <v>4307892</v>
      </c>
      <c r="U19" s="66">
        <f t="shared" si="3"/>
        <v>6764924</v>
      </c>
      <c r="V19" s="66">
        <f t="shared" si="3"/>
        <v>21509214</v>
      </c>
      <c r="W19" s="66">
        <f t="shared" si="3"/>
        <v>34143794</v>
      </c>
      <c r="X19" s="66">
        <f t="shared" si="3"/>
        <v>-12634580</v>
      </c>
      <c r="Y19" s="103">
        <f>+IF(W19&lt;&gt;0,+(X19/W19)*100,0)</f>
        <v>-37.004030659275884</v>
      </c>
      <c r="Z19" s="68">
        <f>SUM(Z20:Z23)</f>
        <v>34143794</v>
      </c>
    </row>
    <row r="20" spans="1:26" ht="13.5">
      <c r="A20" s="104" t="s">
        <v>88</v>
      </c>
      <c r="B20" s="102"/>
      <c r="C20" s="121">
        <v>3845491</v>
      </c>
      <c r="D20" s="122">
        <v>5978185</v>
      </c>
      <c r="E20" s="26">
        <v>6002212</v>
      </c>
      <c r="F20" s="26"/>
      <c r="G20" s="26">
        <v>852</v>
      </c>
      <c r="H20" s="26">
        <v>44145</v>
      </c>
      <c r="I20" s="26">
        <v>44997</v>
      </c>
      <c r="J20" s="26"/>
      <c r="K20" s="26">
        <v>5333</v>
      </c>
      <c r="L20" s="26">
        <v>14287</v>
      </c>
      <c r="M20" s="26">
        <v>19620</v>
      </c>
      <c r="N20" s="26"/>
      <c r="O20" s="26">
        <v>221852</v>
      </c>
      <c r="P20" s="26"/>
      <c r="Q20" s="26">
        <v>221852</v>
      </c>
      <c r="R20" s="26">
        <v>794694</v>
      </c>
      <c r="S20" s="26">
        <v>38750</v>
      </c>
      <c r="T20" s="26">
        <v>1713556</v>
      </c>
      <c r="U20" s="26">
        <v>2547000</v>
      </c>
      <c r="V20" s="26">
        <v>2833469</v>
      </c>
      <c r="W20" s="26">
        <v>6002212</v>
      </c>
      <c r="X20" s="26">
        <v>-3168743</v>
      </c>
      <c r="Y20" s="106">
        <v>-52.79</v>
      </c>
      <c r="Z20" s="28">
        <v>6002212</v>
      </c>
    </row>
    <row r="21" spans="1:26" ht="13.5">
      <c r="A21" s="104" t="s">
        <v>89</v>
      </c>
      <c r="B21" s="102"/>
      <c r="C21" s="121">
        <v>21043004</v>
      </c>
      <c r="D21" s="122">
        <v>16590960</v>
      </c>
      <c r="E21" s="26">
        <v>16577195</v>
      </c>
      <c r="F21" s="26">
        <v>37260</v>
      </c>
      <c r="G21" s="26">
        <v>266898</v>
      </c>
      <c r="H21" s="26">
        <v>2400251</v>
      </c>
      <c r="I21" s="26">
        <v>2704409</v>
      </c>
      <c r="J21" s="26">
        <v>914794</v>
      </c>
      <c r="K21" s="26">
        <v>146338</v>
      </c>
      <c r="L21" s="26">
        <v>1769465</v>
      </c>
      <c r="M21" s="26">
        <v>2830597</v>
      </c>
      <c r="N21" s="26">
        <v>634445</v>
      </c>
      <c r="O21" s="26">
        <v>637335</v>
      </c>
      <c r="P21" s="26">
        <v>3263823</v>
      </c>
      <c r="Q21" s="26">
        <v>4535603</v>
      </c>
      <c r="R21" s="26">
        <v>244799</v>
      </c>
      <c r="S21" s="26">
        <v>1223692</v>
      </c>
      <c r="T21" s="26">
        <v>2192003</v>
      </c>
      <c r="U21" s="26">
        <v>3660494</v>
      </c>
      <c r="V21" s="26">
        <v>13731103</v>
      </c>
      <c r="W21" s="26">
        <v>16577195</v>
      </c>
      <c r="X21" s="26">
        <v>-2846092</v>
      </c>
      <c r="Y21" s="106">
        <v>-17.17</v>
      </c>
      <c r="Z21" s="28">
        <v>16577195</v>
      </c>
    </row>
    <row r="22" spans="1:26" ht="13.5">
      <c r="A22" s="104" t="s">
        <v>90</v>
      </c>
      <c r="B22" s="102"/>
      <c r="C22" s="123">
        <v>4144375</v>
      </c>
      <c r="D22" s="124">
        <v>13290623</v>
      </c>
      <c r="E22" s="125">
        <v>11564387</v>
      </c>
      <c r="F22" s="125">
        <v>535221</v>
      </c>
      <c r="G22" s="125">
        <v>77383</v>
      </c>
      <c r="H22" s="125">
        <v>884932</v>
      </c>
      <c r="I22" s="125">
        <v>1497536</v>
      </c>
      <c r="J22" s="125">
        <v>670749</v>
      </c>
      <c r="K22" s="125">
        <v>764754</v>
      </c>
      <c r="L22" s="125">
        <v>692924</v>
      </c>
      <c r="M22" s="125">
        <v>2128427</v>
      </c>
      <c r="N22" s="125">
        <v>110687</v>
      </c>
      <c r="O22" s="125">
        <v>482835</v>
      </c>
      <c r="P22" s="125">
        <v>167727</v>
      </c>
      <c r="Q22" s="125">
        <v>761249</v>
      </c>
      <c r="R22" s="125">
        <v>701</v>
      </c>
      <c r="S22" s="125">
        <v>154396</v>
      </c>
      <c r="T22" s="125">
        <v>402333</v>
      </c>
      <c r="U22" s="125">
        <v>557430</v>
      </c>
      <c r="V22" s="125">
        <v>4944642</v>
      </c>
      <c r="W22" s="125">
        <v>11564387</v>
      </c>
      <c r="X22" s="125">
        <v>-6619745</v>
      </c>
      <c r="Y22" s="107">
        <v>-57.24</v>
      </c>
      <c r="Z22" s="200">
        <v>11564387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44142100</v>
      </c>
      <c r="D25" s="206">
        <f t="shared" si="4"/>
        <v>83051900</v>
      </c>
      <c r="E25" s="195">
        <f t="shared" si="4"/>
        <v>82043031</v>
      </c>
      <c r="F25" s="195">
        <f t="shared" si="4"/>
        <v>4856481</v>
      </c>
      <c r="G25" s="195">
        <f t="shared" si="4"/>
        <v>2811050</v>
      </c>
      <c r="H25" s="195">
        <f t="shared" si="4"/>
        <v>9169554</v>
      </c>
      <c r="I25" s="195">
        <f t="shared" si="4"/>
        <v>16837085</v>
      </c>
      <c r="J25" s="195">
        <f t="shared" si="4"/>
        <v>4810142</v>
      </c>
      <c r="K25" s="195">
        <f t="shared" si="4"/>
        <v>4414527</v>
      </c>
      <c r="L25" s="195">
        <f t="shared" si="4"/>
        <v>9960975</v>
      </c>
      <c r="M25" s="195">
        <f t="shared" si="4"/>
        <v>19185644</v>
      </c>
      <c r="N25" s="195">
        <f t="shared" si="4"/>
        <v>1631787</v>
      </c>
      <c r="O25" s="195">
        <f t="shared" si="4"/>
        <v>5285073</v>
      </c>
      <c r="P25" s="195">
        <f t="shared" si="4"/>
        <v>6082699</v>
      </c>
      <c r="Q25" s="195">
        <f t="shared" si="4"/>
        <v>12999559</v>
      </c>
      <c r="R25" s="195">
        <f t="shared" si="4"/>
        <v>5325855</v>
      </c>
      <c r="S25" s="195">
        <f t="shared" si="4"/>
        <v>4397602</v>
      </c>
      <c r="T25" s="195">
        <f t="shared" si="4"/>
        <v>6247381</v>
      </c>
      <c r="U25" s="195">
        <f t="shared" si="4"/>
        <v>15970838</v>
      </c>
      <c r="V25" s="195">
        <f t="shared" si="4"/>
        <v>64993126</v>
      </c>
      <c r="W25" s="195">
        <f t="shared" si="4"/>
        <v>82043031</v>
      </c>
      <c r="X25" s="195">
        <f t="shared" si="4"/>
        <v>-17049905</v>
      </c>
      <c r="Y25" s="207">
        <f>+IF(W25&lt;&gt;0,+(X25/W25)*100,0)</f>
        <v>-20.781661516137795</v>
      </c>
      <c r="Z25" s="208">
        <f>+Z5+Z9+Z15+Z19+Z24</f>
        <v>82043031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22271584</v>
      </c>
      <c r="D28" s="122">
        <v>17940000</v>
      </c>
      <c r="E28" s="26">
        <v>17940000</v>
      </c>
      <c r="F28" s="26">
        <v>3304137</v>
      </c>
      <c r="G28" s="26">
        <v>33753</v>
      </c>
      <c r="H28" s="26">
        <v>3123652</v>
      </c>
      <c r="I28" s="26">
        <v>6461542</v>
      </c>
      <c r="J28" s="26">
        <v>1499727</v>
      </c>
      <c r="K28" s="26">
        <v>811545</v>
      </c>
      <c r="L28" s="26">
        <v>1179161</v>
      </c>
      <c r="M28" s="26">
        <v>3490433</v>
      </c>
      <c r="N28" s="26">
        <v>304510</v>
      </c>
      <c r="O28" s="26">
        <v>920444</v>
      </c>
      <c r="P28" s="26">
        <v>2820644</v>
      </c>
      <c r="Q28" s="26">
        <v>4045598</v>
      </c>
      <c r="R28" s="26">
        <v>178562</v>
      </c>
      <c r="S28" s="26">
        <v>1218867</v>
      </c>
      <c r="T28" s="26">
        <v>2364610</v>
      </c>
      <c r="U28" s="26">
        <v>3762039</v>
      </c>
      <c r="V28" s="26">
        <v>17759612</v>
      </c>
      <c r="W28" s="26">
        <v>17940000</v>
      </c>
      <c r="X28" s="26">
        <v>-180388</v>
      </c>
      <c r="Y28" s="106">
        <v>-1.01</v>
      </c>
      <c r="Z28" s="121">
        <v>17940000</v>
      </c>
    </row>
    <row r="29" spans="1:26" ht="13.5">
      <c r="A29" s="210" t="s">
        <v>137</v>
      </c>
      <c r="B29" s="102"/>
      <c r="C29" s="121">
        <v>570891</v>
      </c>
      <c r="D29" s="122">
        <v>29330000</v>
      </c>
      <c r="E29" s="26">
        <v>29343918</v>
      </c>
      <c r="F29" s="26"/>
      <c r="G29" s="26">
        <v>1488504</v>
      </c>
      <c r="H29" s="26">
        <v>4336178</v>
      </c>
      <c r="I29" s="26">
        <v>5824682</v>
      </c>
      <c r="J29" s="26">
        <v>1894702</v>
      </c>
      <c r="K29" s="26">
        <v>2024860</v>
      </c>
      <c r="L29" s="26">
        <v>5542825</v>
      </c>
      <c r="M29" s="26">
        <v>9462387</v>
      </c>
      <c r="N29" s="26"/>
      <c r="O29" s="26">
        <v>3387290</v>
      </c>
      <c r="P29" s="26"/>
      <c r="Q29" s="26">
        <v>3387290</v>
      </c>
      <c r="R29" s="26">
        <v>3665845</v>
      </c>
      <c r="S29" s="26">
        <v>2468228</v>
      </c>
      <c r="T29" s="26">
        <v>681963</v>
      </c>
      <c r="U29" s="26">
        <v>6816036</v>
      </c>
      <c r="V29" s="26">
        <v>25490395</v>
      </c>
      <c r="W29" s="26">
        <v>29343918</v>
      </c>
      <c r="X29" s="26">
        <v>-3853523</v>
      </c>
      <c r="Y29" s="106">
        <v>-13.13</v>
      </c>
      <c r="Z29" s="28">
        <v>29343918</v>
      </c>
    </row>
    <row r="30" spans="1:26" ht="13.5">
      <c r="A30" s="210" t="s">
        <v>138</v>
      </c>
      <c r="B30" s="102"/>
      <c r="C30" s="123">
        <v>192040</v>
      </c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23034515</v>
      </c>
      <c r="D32" s="187">
        <f t="shared" si="5"/>
        <v>47270000</v>
      </c>
      <c r="E32" s="43">
        <f t="shared" si="5"/>
        <v>47283918</v>
      </c>
      <c r="F32" s="43">
        <f t="shared" si="5"/>
        <v>3304137</v>
      </c>
      <c r="G32" s="43">
        <f t="shared" si="5"/>
        <v>1522257</v>
      </c>
      <c r="H32" s="43">
        <f t="shared" si="5"/>
        <v>7459830</v>
      </c>
      <c r="I32" s="43">
        <f t="shared" si="5"/>
        <v>12286224</v>
      </c>
      <c r="J32" s="43">
        <f t="shared" si="5"/>
        <v>3394429</v>
      </c>
      <c r="K32" s="43">
        <f t="shared" si="5"/>
        <v>2836405</v>
      </c>
      <c r="L32" s="43">
        <f t="shared" si="5"/>
        <v>6721986</v>
      </c>
      <c r="M32" s="43">
        <f t="shared" si="5"/>
        <v>12952820</v>
      </c>
      <c r="N32" s="43">
        <f t="shared" si="5"/>
        <v>304510</v>
      </c>
      <c r="O32" s="43">
        <f t="shared" si="5"/>
        <v>4307734</v>
      </c>
      <c r="P32" s="43">
        <f t="shared" si="5"/>
        <v>2820644</v>
      </c>
      <c r="Q32" s="43">
        <f t="shared" si="5"/>
        <v>7432888</v>
      </c>
      <c r="R32" s="43">
        <f t="shared" si="5"/>
        <v>3844407</v>
      </c>
      <c r="S32" s="43">
        <f t="shared" si="5"/>
        <v>3687095</v>
      </c>
      <c r="T32" s="43">
        <f t="shared" si="5"/>
        <v>3046573</v>
      </c>
      <c r="U32" s="43">
        <f t="shared" si="5"/>
        <v>10578075</v>
      </c>
      <c r="V32" s="43">
        <f t="shared" si="5"/>
        <v>43250007</v>
      </c>
      <c r="W32" s="43">
        <f t="shared" si="5"/>
        <v>47283918</v>
      </c>
      <c r="X32" s="43">
        <f t="shared" si="5"/>
        <v>-4033911</v>
      </c>
      <c r="Y32" s="188">
        <f>+IF(W32&lt;&gt;0,+(X32/W32)*100,0)</f>
        <v>-8.531253691794321</v>
      </c>
      <c r="Z32" s="45">
        <f>SUM(Z28:Z31)</f>
        <v>47283918</v>
      </c>
    </row>
    <row r="33" spans="1:26" ht="13.5">
      <c r="A33" s="213" t="s">
        <v>50</v>
      </c>
      <c r="B33" s="102" t="s">
        <v>140</v>
      </c>
      <c r="C33" s="121">
        <v>2058257</v>
      </c>
      <c r="D33" s="122">
        <v>17130140</v>
      </c>
      <c r="E33" s="26">
        <v>14489218</v>
      </c>
      <c r="F33" s="26"/>
      <c r="G33" s="26">
        <v>1287941</v>
      </c>
      <c r="H33" s="26">
        <v>1459661</v>
      </c>
      <c r="I33" s="26">
        <v>2747602</v>
      </c>
      <c r="J33" s="26">
        <v>1328425</v>
      </c>
      <c r="K33" s="26">
        <v>1567933</v>
      </c>
      <c r="L33" s="26">
        <v>3022946</v>
      </c>
      <c r="M33" s="26">
        <v>5919304</v>
      </c>
      <c r="N33" s="26">
        <v>637153</v>
      </c>
      <c r="O33" s="26">
        <v>45524</v>
      </c>
      <c r="P33" s="26">
        <v>2187127</v>
      </c>
      <c r="Q33" s="26">
        <v>2869804</v>
      </c>
      <c r="R33" s="26">
        <v>360370</v>
      </c>
      <c r="S33" s="26">
        <v>34638</v>
      </c>
      <c r="T33" s="26">
        <v>773506</v>
      </c>
      <c r="U33" s="26">
        <v>1168514</v>
      </c>
      <c r="V33" s="26">
        <v>12705224</v>
      </c>
      <c r="W33" s="26">
        <v>14489218</v>
      </c>
      <c r="X33" s="26">
        <v>-1783994</v>
      </c>
      <c r="Y33" s="106">
        <v>-12.31</v>
      </c>
      <c r="Z33" s="28">
        <v>14489218</v>
      </c>
    </row>
    <row r="34" spans="1:26" ht="13.5">
      <c r="A34" s="213" t="s">
        <v>51</v>
      </c>
      <c r="B34" s="102" t="s">
        <v>125</v>
      </c>
      <c r="C34" s="121">
        <v>16435048</v>
      </c>
      <c r="D34" s="122">
        <v>11209060</v>
      </c>
      <c r="E34" s="26">
        <v>11209060</v>
      </c>
      <c r="F34" s="26">
        <v>1552344</v>
      </c>
      <c r="G34" s="26">
        <v>852</v>
      </c>
      <c r="H34" s="26">
        <v>44145</v>
      </c>
      <c r="I34" s="26">
        <v>1597341</v>
      </c>
      <c r="J34" s="26">
        <v>5256</v>
      </c>
      <c r="K34" s="26">
        <v>10189</v>
      </c>
      <c r="L34" s="26">
        <v>70377</v>
      </c>
      <c r="M34" s="26">
        <v>85822</v>
      </c>
      <c r="N34" s="26">
        <v>386739</v>
      </c>
      <c r="O34" s="26">
        <v>659641</v>
      </c>
      <c r="P34" s="26">
        <v>674932</v>
      </c>
      <c r="Q34" s="26">
        <v>1721312</v>
      </c>
      <c r="R34" s="26">
        <v>859305</v>
      </c>
      <c r="S34" s="26">
        <v>306318</v>
      </c>
      <c r="T34" s="26">
        <v>1847020</v>
      </c>
      <c r="U34" s="26">
        <v>3012643</v>
      </c>
      <c r="V34" s="26">
        <v>6417118</v>
      </c>
      <c r="W34" s="26">
        <v>11209060</v>
      </c>
      <c r="X34" s="26">
        <v>-4791942</v>
      </c>
      <c r="Y34" s="106">
        <v>-42.75</v>
      </c>
      <c r="Z34" s="28">
        <v>11209060</v>
      </c>
    </row>
    <row r="35" spans="1:26" ht="13.5">
      <c r="A35" s="213" t="s">
        <v>52</v>
      </c>
      <c r="B35" s="102"/>
      <c r="C35" s="121">
        <v>2614280</v>
      </c>
      <c r="D35" s="122">
        <v>7442700</v>
      </c>
      <c r="E35" s="26">
        <v>9060835</v>
      </c>
      <c r="F35" s="26"/>
      <c r="G35" s="26"/>
      <c r="H35" s="26">
        <v>205918</v>
      </c>
      <c r="I35" s="26">
        <v>205918</v>
      </c>
      <c r="J35" s="26">
        <v>82032</v>
      </c>
      <c r="K35" s="26"/>
      <c r="L35" s="26">
        <v>145665</v>
      </c>
      <c r="M35" s="26">
        <v>227697</v>
      </c>
      <c r="N35" s="26">
        <v>303385</v>
      </c>
      <c r="O35" s="26">
        <v>272174</v>
      </c>
      <c r="P35" s="26">
        <v>399996</v>
      </c>
      <c r="Q35" s="26">
        <v>975555</v>
      </c>
      <c r="R35" s="26">
        <v>261773</v>
      </c>
      <c r="S35" s="26">
        <v>369551</v>
      </c>
      <c r="T35" s="26">
        <v>580282</v>
      </c>
      <c r="U35" s="26">
        <v>1211606</v>
      </c>
      <c r="V35" s="26">
        <v>2620776</v>
      </c>
      <c r="W35" s="26">
        <v>9060835</v>
      </c>
      <c r="X35" s="26">
        <v>-6440059</v>
      </c>
      <c r="Y35" s="106">
        <v>-71.08</v>
      </c>
      <c r="Z35" s="28">
        <v>9060835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44142100</v>
      </c>
      <c r="D36" s="194">
        <f t="shared" si="6"/>
        <v>83051900</v>
      </c>
      <c r="E36" s="196">
        <f t="shared" si="6"/>
        <v>82043031</v>
      </c>
      <c r="F36" s="196">
        <f t="shared" si="6"/>
        <v>4856481</v>
      </c>
      <c r="G36" s="196">
        <f t="shared" si="6"/>
        <v>2811050</v>
      </c>
      <c r="H36" s="196">
        <f t="shared" si="6"/>
        <v>9169554</v>
      </c>
      <c r="I36" s="196">
        <f t="shared" si="6"/>
        <v>16837085</v>
      </c>
      <c r="J36" s="196">
        <f t="shared" si="6"/>
        <v>4810142</v>
      </c>
      <c r="K36" s="196">
        <f t="shared" si="6"/>
        <v>4414527</v>
      </c>
      <c r="L36" s="196">
        <f t="shared" si="6"/>
        <v>9960974</v>
      </c>
      <c r="M36" s="196">
        <f t="shared" si="6"/>
        <v>19185643</v>
      </c>
      <c r="N36" s="196">
        <f t="shared" si="6"/>
        <v>1631787</v>
      </c>
      <c r="O36" s="196">
        <f t="shared" si="6"/>
        <v>5285073</v>
      </c>
      <c r="P36" s="196">
        <f t="shared" si="6"/>
        <v>6082699</v>
      </c>
      <c r="Q36" s="196">
        <f t="shared" si="6"/>
        <v>12999559</v>
      </c>
      <c r="R36" s="196">
        <f t="shared" si="6"/>
        <v>5325855</v>
      </c>
      <c r="S36" s="196">
        <f t="shared" si="6"/>
        <v>4397602</v>
      </c>
      <c r="T36" s="196">
        <f t="shared" si="6"/>
        <v>6247381</v>
      </c>
      <c r="U36" s="196">
        <f t="shared" si="6"/>
        <v>15970838</v>
      </c>
      <c r="V36" s="196">
        <f t="shared" si="6"/>
        <v>64993125</v>
      </c>
      <c r="W36" s="196">
        <f t="shared" si="6"/>
        <v>82043031</v>
      </c>
      <c r="X36" s="196">
        <f t="shared" si="6"/>
        <v>-17049906</v>
      </c>
      <c r="Y36" s="197">
        <f>+IF(W36&lt;&gt;0,+(X36/W36)*100,0)</f>
        <v>-20.78166273501036</v>
      </c>
      <c r="Z36" s="215">
        <f>SUM(Z32:Z35)</f>
        <v>82043031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7361750</v>
      </c>
      <c r="D6" s="25">
        <v>4700000</v>
      </c>
      <c r="E6" s="26">
        <v>4700000</v>
      </c>
      <c r="F6" s="26">
        <v>26189408</v>
      </c>
      <c r="G6" s="26">
        <v>33929080</v>
      </c>
      <c r="H6" s="26">
        <v>26550843</v>
      </c>
      <c r="I6" s="26">
        <v>86669331</v>
      </c>
      <c r="J6" s="26">
        <v>21541835</v>
      </c>
      <c r="K6" s="26">
        <v>27640650</v>
      </c>
      <c r="L6" s="26">
        <v>-6749573</v>
      </c>
      <c r="M6" s="26">
        <v>42432912</v>
      </c>
      <c r="N6" s="26">
        <v>31424208</v>
      </c>
      <c r="O6" s="26">
        <v>28268267</v>
      </c>
      <c r="P6" s="26">
        <v>31923856</v>
      </c>
      <c r="Q6" s="26">
        <v>91616331</v>
      </c>
      <c r="R6" s="26">
        <v>27877311</v>
      </c>
      <c r="S6" s="26">
        <v>27569732</v>
      </c>
      <c r="T6" s="26">
        <v>23034614</v>
      </c>
      <c r="U6" s="26">
        <v>78481657</v>
      </c>
      <c r="V6" s="26">
        <v>299200231</v>
      </c>
      <c r="W6" s="26">
        <v>4700000</v>
      </c>
      <c r="X6" s="26">
        <v>294500231</v>
      </c>
      <c r="Y6" s="106">
        <v>6265.96</v>
      </c>
      <c r="Z6" s="28">
        <v>4700000</v>
      </c>
    </row>
    <row r="7" spans="1:26" ht="13.5">
      <c r="A7" s="225" t="s">
        <v>146</v>
      </c>
      <c r="B7" s="158" t="s">
        <v>71</v>
      </c>
      <c r="C7" s="121"/>
      <c r="D7" s="25">
        <v>21000000</v>
      </c>
      <c r="E7" s="26">
        <v>21000000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21000000</v>
      </c>
      <c r="X7" s="26">
        <v>-21000000</v>
      </c>
      <c r="Y7" s="106">
        <v>-100</v>
      </c>
      <c r="Z7" s="28">
        <v>21000000</v>
      </c>
    </row>
    <row r="8" spans="1:26" ht="13.5">
      <c r="A8" s="225" t="s">
        <v>147</v>
      </c>
      <c r="B8" s="158" t="s">
        <v>71</v>
      </c>
      <c r="C8" s="121">
        <v>23256755</v>
      </c>
      <c r="D8" s="25">
        <v>16269363</v>
      </c>
      <c r="E8" s="26">
        <v>16269363</v>
      </c>
      <c r="F8" s="26">
        <v>38035866</v>
      </c>
      <c r="G8" s="26">
        <v>43796603</v>
      </c>
      <c r="H8" s="26">
        <v>32408461</v>
      </c>
      <c r="I8" s="26">
        <v>114240930</v>
      </c>
      <c r="J8" s="26">
        <v>27977034</v>
      </c>
      <c r="K8" s="26">
        <v>26460534</v>
      </c>
      <c r="L8" s="26">
        <v>51334</v>
      </c>
      <c r="M8" s="26">
        <v>54488902</v>
      </c>
      <c r="N8" s="26">
        <v>29349551</v>
      </c>
      <c r="O8" s="26">
        <v>30239120</v>
      </c>
      <c r="P8" s="26">
        <v>32456384</v>
      </c>
      <c r="Q8" s="26">
        <v>92045055</v>
      </c>
      <c r="R8" s="26">
        <v>35313357</v>
      </c>
      <c r="S8" s="26">
        <v>34327017</v>
      </c>
      <c r="T8" s="26">
        <v>33564230</v>
      </c>
      <c r="U8" s="26">
        <v>103204604</v>
      </c>
      <c r="V8" s="26">
        <v>363979491</v>
      </c>
      <c r="W8" s="26">
        <v>16269363</v>
      </c>
      <c r="X8" s="26">
        <v>347710128</v>
      </c>
      <c r="Y8" s="106">
        <v>2137.21</v>
      </c>
      <c r="Z8" s="28">
        <v>16269363</v>
      </c>
    </row>
    <row r="9" spans="1:26" ht="13.5">
      <c r="A9" s="225" t="s">
        <v>148</v>
      </c>
      <c r="B9" s="158"/>
      <c r="C9" s="121">
        <v>5072890</v>
      </c>
      <c r="D9" s="25">
        <v>2700000</v>
      </c>
      <c r="E9" s="26">
        <v>2700000</v>
      </c>
      <c r="F9" s="26">
        <v>2333768</v>
      </c>
      <c r="G9" s="26">
        <v>909822</v>
      </c>
      <c r="H9" s="26">
        <v>1329899</v>
      </c>
      <c r="I9" s="26">
        <v>4573489</v>
      </c>
      <c r="J9" s="26">
        <v>5905249</v>
      </c>
      <c r="K9" s="26">
        <v>5507525</v>
      </c>
      <c r="L9" s="26">
        <v>-350068</v>
      </c>
      <c r="M9" s="26">
        <v>11062706</v>
      </c>
      <c r="N9" s="26">
        <v>5232007</v>
      </c>
      <c r="O9" s="26">
        <v>5210798</v>
      </c>
      <c r="P9" s="26">
        <v>5547260</v>
      </c>
      <c r="Q9" s="26">
        <v>15990065</v>
      </c>
      <c r="R9" s="26">
        <v>6869223</v>
      </c>
      <c r="S9" s="26">
        <v>4762371</v>
      </c>
      <c r="T9" s="26">
        <v>5378091</v>
      </c>
      <c r="U9" s="26">
        <v>17009685</v>
      </c>
      <c r="V9" s="26">
        <v>48635945</v>
      </c>
      <c r="W9" s="26">
        <v>2700000</v>
      </c>
      <c r="X9" s="26">
        <v>45935945</v>
      </c>
      <c r="Y9" s="106">
        <v>1701.33</v>
      </c>
      <c r="Z9" s="28">
        <v>2700000</v>
      </c>
    </row>
    <row r="10" spans="1:26" ht="13.5">
      <c r="A10" s="225" t="s">
        <v>149</v>
      </c>
      <c r="B10" s="158"/>
      <c r="C10" s="121">
        <v>6320</v>
      </c>
      <c r="D10" s="25">
        <v>7000</v>
      </c>
      <c r="E10" s="26">
        <v>7000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7000</v>
      </c>
      <c r="X10" s="125">
        <v>-7000</v>
      </c>
      <c r="Y10" s="107">
        <v>-100</v>
      </c>
      <c r="Z10" s="200">
        <v>7000</v>
      </c>
    </row>
    <row r="11" spans="1:26" ht="13.5">
      <c r="A11" s="225" t="s">
        <v>150</v>
      </c>
      <c r="B11" s="158" t="s">
        <v>95</v>
      </c>
      <c r="C11" s="121">
        <v>97479</v>
      </c>
      <c r="D11" s="25">
        <v>94000</v>
      </c>
      <c r="E11" s="26">
        <v>94000</v>
      </c>
      <c r="F11" s="26">
        <v>97479</v>
      </c>
      <c r="G11" s="26">
        <v>97479</v>
      </c>
      <c r="H11" s="26">
        <v>97479</v>
      </c>
      <c r="I11" s="26">
        <v>292437</v>
      </c>
      <c r="J11" s="26">
        <v>97479</v>
      </c>
      <c r="K11" s="26">
        <v>97479</v>
      </c>
      <c r="L11" s="26"/>
      <c r="M11" s="26">
        <v>194958</v>
      </c>
      <c r="N11" s="26">
        <v>97479</v>
      </c>
      <c r="O11" s="26">
        <v>97479</v>
      </c>
      <c r="P11" s="26">
        <v>97479</v>
      </c>
      <c r="Q11" s="26">
        <v>292437</v>
      </c>
      <c r="R11" s="26">
        <v>97479</v>
      </c>
      <c r="S11" s="26">
        <v>97479</v>
      </c>
      <c r="T11" s="26">
        <v>97479</v>
      </c>
      <c r="U11" s="26">
        <v>292437</v>
      </c>
      <c r="V11" s="26">
        <v>1072269</v>
      </c>
      <c r="W11" s="26">
        <v>94000</v>
      </c>
      <c r="X11" s="26">
        <v>978269</v>
      </c>
      <c r="Y11" s="106">
        <v>1040.71</v>
      </c>
      <c r="Z11" s="28">
        <v>94000</v>
      </c>
    </row>
    <row r="12" spans="1:26" ht="13.5">
      <c r="A12" s="226" t="s">
        <v>55</v>
      </c>
      <c r="B12" s="227"/>
      <c r="C12" s="138">
        <f aca="true" t="shared" si="0" ref="C12:X12">SUM(C6:C11)</f>
        <v>35795194</v>
      </c>
      <c r="D12" s="38">
        <f t="shared" si="0"/>
        <v>44770363</v>
      </c>
      <c r="E12" s="39">
        <f t="shared" si="0"/>
        <v>44770363</v>
      </c>
      <c r="F12" s="39">
        <f t="shared" si="0"/>
        <v>66656521</v>
      </c>
      <c r="G12" s="39">
        <f t="shared" si="0"/>
        <v>78732984</v>
      </c>
      <c r="H12" s="39">
        <f t="shared" si="0"/>
        <v>60386682</v>
      </c>
      <c r="I12" s="39">
        <f t="shared" si="0"/>
        <v>205776187</v>
      </c>
      <c r="J12" s="39">
        <f t="shared" si="0"/>
        <v>55521597</v>
      </c>
      <c r="K12" s="39">
        <f t="shared" si="0"/>
        <v>59706188</v>
      </c>
      <c r="L12" s="39">
        <f t="shared" si="0"/>
        <v>-7048307</v>
      </c>
      <c r="M12" s="39">
        <f t="shared" si="0"/>
        <v>108179478</v>
      </c>
      <c r="N12" s="39">
        <f t="shared" si="0"/>
        <v>66103245</v>
      </c>
      <c r="O12" s="39">
        <f t="shared" si="0"/>
        <v>63815664</v>
      </c>
      <c r="P12" s="39">
        <f t="shared" si="0"/>
        <v>70024979</v>
      </c>
      <c r="Q12" s="39">
        <f t="shared" si="0"/>
        <v>199943888</v>
      </c>
      <c r="R12" s="39">
        <f t="shared" si="0"/>
        <v>70157370</v>
      </c>
      <c r="S12" s="39">
        <f t="shared" si="0"/>
        <v>66756599</v>
      </c>
      <c r="T12" s="39">
        <f t="shared" si="0"/>
        <v>62074414</v>
      </c>
      <c r="U12" s="39">
        <f t="shared" si="0"/>
        <v>198988383</v>
      </c>
      <c r="V12" s="39">
        <f t="shared" si="0"/>
        <v>712887936</v>
      </c>
      <c r="W12" s="39">
        <f t="shared" si="0"/>
        <v>44770363</v>
      </c>
      <c r="X12" s="39">
        <f t="shared" si="0"/>
        <v>668117573</v>
      </c>
      <c r="Y12" s="140">
        <f>+IF(W12&lt;&gt;0,+(X12/W12)*100,0)</f>
        <v>1492.3210986696713</v>
      </c>
      <c r="Z12" s="40">
        <f>SUM(Z6:Z11)</f>
        <v>44770363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43780</v>
      </c>
      <c r="D15" s="25">
        <v>45000</v>
      </c>
      <c r="E15" s="26">
        <v>45000</v>
      </c>
      <c r="F15" s="26">
        <v>49468</v>
      </c>
      <c r="G15" s="26">
        <v>48836</v>
      </c>
      <c r="H15" s="26">
        <v>48203</v>
      </c>
      <c r="I15" s="26">
        <v>146507</v>
      </c>
      <c r="J15" s="26">
        <v>47571</v>
      </c>
      <c r="K15" s="26">
        <v>46939</v>
      </c>
      <c r="L15" s="26">
        <v>632</v>
      </c>
      <c r="M15" s="26">
        <v>95142</v>
      </c>
      <c r="N15" s="26">
        <v>45796</v>
      </c>
      <c r="O15" s="26">
        <v>45286</v>
      </c>
      <c r="P15" s="26">
        <v>44776</v>
      </c>
      <c r="Q15" s="26">
        <v>135858</v>
      </c>
      <c r="R15" s="26">
        <v>41300</v>
      </c>
      <c r="S15" s="26">
        <v>40668</v>
      </c>
      <c r="T15" s="26">
        <v>40035</v>
      </c>
      <c r="U15" s="26">
        <v>122003</v>
      </c>
      <c r="V15" s="26">
        <v>499510</v>
      </c>
      <c r="W15" s="26">
        <v>45000</v>
      </c>
      <c r="X15" s="26">
        <v>454510</v>
      </c>
      <c r="Y15" s="106">
        <v>1010.02</v>
      </c>
      <c r="Z15" s="28">
        <v>45000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>
        <v>18000000</v>
      </c>
      <c r="E17" s="26">
        <v>18000000</v>
      </c>
      <c r="F17" s="26">
        <v>29098356</v>
      </c>
      <c r="G17" s="26">
        <v>29098356</v>
      </c>
      <c r="H17" s="26">
        <v>29098356</v>
      </c>
      <c r="I17" s="26">
        <v>87295068</v>
      </c>
      <c r="J17" s="26">
        <v>29098356</v>
      </c>
      <c r="K17" s="26">
        <v>29098356</v>
      </c>
      <c r="L17" s="26"/>
      <c r="M17" s="26">
        <v>58196712</v>
      </c>
      <c r="N17" s="26">
        <v>29098356</v>
      </c>
      <c r="O17" s="26">
        <v>29098356</v>
      </c>
      <c r="P17" s="26">
        <v>29098356</v>
      </c>
      <c r="Q17" s="26">
        <v>87295068</v>
      </c>
      <c r="R17" s="26">
        <v>29098356</v>
      </c>
      <c r="S17" s="26">
        <v>29098356</v>
      </c>
      <c r="T17" s="26">
        <v>29098356</v>
      </c>
      <c r="U17" s="26">
        <v>87295068</v>
      </c>
      <c r="V17" s="26">
        <v>320081916</v>
      </c>
      <c r="W17" s="26">
        <v>18000000</v>
      </c>
      <c r="X17" s="26">
        <v>302081916</v>
      </c>
      <c r="Y17" s="106">
        <v>1678.23</v>
      </c>
      <c r="Z17" s="28">
        <v>18000000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315110059</v>
      </c>
      <c r="D19" s="25">
        <v>384830647</v>
      </c>
      <c r="E19" s="26">
        <v>384830647</v>
      </c>
      <c r="F19" s="26">
        <v>288514877</v>
      </c>
      <c r="G19" s="26">
        <v>292051399</v>
      </c>
      <c r="H19" s="26">
        <v>301197456</v>
      </c>
      <c r="I19" s="26">
        <v>881763732</v>
      </c>
      <c r="J19" s="26">
        <v>306007596</v>
      </c>
      <c r="K19" s="26">
        <v>310422122</v>
      </c>
      <c r="L19" s="26">
        <v>-9960975</v>
      </c>
      <c r="M19" s="26">
        <v>606468743</v>
      </c>
      <c r="N19" s="26">
        <v>322014883</v>
      </c>
      <c r="O19" s="26">
        <v>327299957</v>
      </c>
      <c r="P19" s="26">
        <v>333382656</v>
      </c>
      <c r="Q19" s="26">
        <v>982697496</v>
      </c>
      <c r="R19" s="26">
        <v>338708513</v>
      </c>
      <c r="S19" s="26">
        <v>343106115</v>
      </c>
      <c r="T19" s="26">
        <v>349354249</v>
      </c>
      <c r="U19" s="26">
        <v>1031168877</v>
      </c>
      <c r="V19" s="26">
        <v>3502098848</v>
      </c>
      <c r="W19" s="26">
        <v>384830647</v>
      </c>
      <c r="X19" s="26">
        <v>3117268201</v>
      </c>
      <c r="Y19" s="106">
        <v>810.04</v>
      </c>
      <c r="Z19" s="28">
        <v>384830647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>
        <v>900000</v>
      </c>
      <c r="E22" s="26">
        <v>900000</v>
      </c>
      <c r="F22" s="26">
        <v>1478445</v>
      </c>
      <c r="G22" s="26">
        <v>1478445</v>
      </c>
      <c r="H22" s="26">
        <v>1478445</v>
      </c>
      <c r="I22" s="26">
        <v>4435335</v>
      </c>
      <c r="J22" s="26">
        <v>1478445</v>
      </c>
      <c r="K22" s="26">
        <v>1478445</v>
      </c>
      <c r="L22" s="26"/>
      <c r="M22" s="26">
        <v>2956890</v>
      </c>
      <c r="N22" s="26">
        <v>1478445</v>
      </c>
      <c r="O22" s="26">
        <v>1478445</v>
      </c>
      <c r="P22" s="26">
        <v>1478445</v>
      </c>
      <c r="Q22" s="26">
        <v>4435335</v>
      </c>
      <c r="R22" s="26">
        <v>1478445</v>
      </c>
      <c r="S22" s="26">
        <v>1478445</v>
      </c>
      <c r="T22" s="26">
        <v>1478445</v>
      </c>
      <c r="U22" s="26">
        <v>4435335</v>
      </c>
      <c r="V22" s="26">
        <v>16262895</v>
      </c>
      <c r="W22" s="26">
        <v>900000</v>
      </c>
      <c r="X22" s="26">
        <v>15362895</v>
      </c>
      <c r="Y22" s="106">
        <v>1706.99</v>
      </c>
      <c r="Z22" s="28">
        <v>900000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315153839</v>
      </c>
      <c r="D24" s="42">
        <f t="shared" si="1"/>
        <v>403775647</v>
      </c>
      <c r="E24" s="43">
        <f t="shared" si="1"/>
        <v>403775647</v>
      </c>
      <c r="F24" s="43">
        <f t="shared" si="1"/>
        <v>319141146</v>
      </c>
      <c r="G24" s="43">
        <f t="shared" si="1"/>
        <v>322677036</v>
      </c>
      <c r="H24" s="43">
        <f t="shared" si="1"/>
        <v>331822460</v>
      </c>
      <c r="I24" s="43">
        <f t="shared" si="1"/>
        <v>973640642</v>
      </c>
      <c r="J24" s="43">
        <f t="shared" si="1"/>
        <v>336631968</v>
      </c>
      <c r="K24" s="43">
        <f t="shared" si="1"/>
        <v>341045862</v>
      </c>
      <c r="L24" s="43">
        <f t="shared" si="1"/>
        <v>-9960343</v>
      </c>
      <c r="M24" s="43">
        <f t="shared" si="1"/>
        <v>667717487</v>
      </c>
      <c r="N24" s="43">
        <f t="shared" si="1"/>
        <v>352637480</v>
      </c>
      <c r="O24" s="43">
        <f t="shared" si="1"/>
        <v>357922044</v>
      </c>
      <c r="P24" s="43">
        <f t="shared" si="1"/>
        <v>364004233</v>
      </c>
      <c r="Q24" s="43">
        <f t="shared" si="1"/>
        <v>1074563757</v>
      </c>
      <c r="R24" s="43">
        <f t="shared" si="1"/>
        <v>369326614</v>
      </c>
      <c r="S24" s="43">
        <f t="shared" si="1"/>
        <v>373723584</v>
      </c>
      <c r="T24" s="43">
        <f t="shared" si="1"/>
        <v>379971085</v>
      </c>
      <c r="U24" s="43">
        <f t="shared" si="1"/>
        <v>1123021283</v>
      </c>
      <c r="V24" s="43">
        <f t="shared" si="1"/>
        <v>3838943169</v>
      </c>
      <c r="W24" s="43">
        <f t="shared" si="1"/>
        <v>403775647</v>
      </c>
      <c r="X24" s="43">
        <f t="shared" si="1"/>
        <v>3435167522</v>
      </c>
      <c r="Y24" s="188">
        <f>+IF(W24&lt;&gt;0,+(X24/W24)*100,0)</f>
        <v>850.7614432724814</v>
      </c>
      <c r="Z24" s="45">
        <f>SUM(Z15:Z23)</f>
        <v>403775647</v>
      </c>
    </row>
    <row r="25" spans="1:26" ht="13.5">
      <c r="A25" s="226" t="s">
        <v>161</v>
      </c>
      <c r="B25" s="227"/>
      <c r="C25" s="138">
        <f aca="true" t="shared" si="2" ref="C25:X25">+C12+C24</f>
        <v>350949033</v>
      </c>
      <c r="D25" s="38">
        <f t="shared" si="2"/>
        <v>448546010</v>
      </c>
      <c r="E25" s="39">
        <f t="shared" si="2"/>
        <v>448546010</v>
      </c>
      <c r="F25" s="39">
        <f t="shared" si="2"/>
        <v>385797667</v>
      </c>
      <c r="G25" s="39">
        <f t="shared" si="2"/>
        <v>401410020</v>
      </c>
      <c r="H25" s="39">
        <f t="shared" si="2"/>
        <v>392209142</v>
      </c>
      <c r="I25" s="39">
        <f t="shared" si="2"/>
        <v>1179416829</v>
      </c>
      <c r="J25" s="39">
        <f t="shared" si="2"/>
        <v>392153565</v>
      </c>
      <c r="K25" s="39">
        <f t="shared" si="2"/>
        <v>400752050</v>
      </c>
      <c r="L25" s="39">
        <f t="shared" si="2"/>
        <v>-17008650</v>
      </c>
      <c r="M25" s="39">
        <f t="shared" si="2"/>
        <v>775896965</v>
      </c>
      <c r="N25" s="39">
        <f t="shared" si="2"/>
        <v>418740725</v>
      </c>
      <c r="O25" s="39">
        <f t="shared" si="2"/>
        <v>421737708</v>
      </c>
      <c r="P25" s="39">
        <f t="shared" si="2"/>
        <v>434029212</v>
      </c>
      <c r="Q25" s="39">
        <f t="shared" si="2"/>
        <v>1274507645</v>
      </c>
      <c r="R25" s="39">
        <f t="shared" si="2"/>
        <v>439483984</v>
      </c>
      <c r="S25" s="39">
        <f t="shared" si="2"/>
        <v>440480183</v>
      </c>
      <c r="T25" s="39">
        <f t="shared" si="2"/>
        <v>442045499</v>
      </c>
      <c r="U25" s="39">
        <f t="shared" si="2"/>
        <v>1322009666</v>
      </c>
      <c r="V25" s="39">
        <f t="shared" si="2"/>
        <v>4551831105</v>
      </c>
      <c r="W25" s="39">
        <f t="shared" si="2"/>
        <v>448546010</v>
      </c>
      <c r="X25" s="39">
        <f t="shared" si="2"/>
        <v>4103285095</v>
      </c>
      <c r="Y25" s="140">
        <f>+IF(W25&lt;&gt;0,+(X25/W25)*100,0)</f>
        <v>914.7969223937585</v>
      </c>
      <c r="Z25" s="40">
        <f>+Z12+Z24</f>
        <v>448546010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4710598</v>
      </c>
      <c r="D30" s="25">
        <v>6000000</v>
      </c>
      <c r="E30" s="26">
        <v>6000000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6000000</v>
      </c>
      <c r="X30" s="26">
        <v>-6000000</v>
      </c>
      <c r="Y30" s="106">
        <v>-100</v>
      </c>
      <c r="Z30" s="28">
        <v>6000000</v>
      </c>
    </row>
    <row r="31" spans="1:26" ht="13.5">
      <c r="A31" s="225" t="s">
        <v>165</v>
      </c>
      <c r="B31" s="158"/>
      <c r="C31" s="121">
        <v>2942496</v>
      </c>
      <c r="D31" s="25">
        <v>3263000</v>
      </c>
      <c r="E31" s="26">
        <v>3263000</v>
      </c>
      <c r="F31" s="26">
        <v>2957968</v>
      </c>
      <c r="G31" s="26">
        <v>2979376</v>
      </c>
      <c r="H31" s="26">
        <v>2863733</v>
      </c>
      <c r="I31" s="26">
        <v>8801077</v>
      </c>
      <c r="J31" s="26">
        <v>3012000</v>
      </c>
      <c r="K31" s="26">
        <v>3034171</v>
      </c>
      <c r="L31" s="26">
        <v>-12102</v>
      </c>
      <c r="M31" s="26">
        <v>6034069</v>
      </c>
      <c r="N31" s="26">
        <v>3081194</v>
      </c>
      <c r="O31" s="26">
        <v>3102612</v>
      </c>
      <c r="P31" s="26">
        <v>3113075</v>
      </c>
      <c r="Q31" s="26">
        <v>9296881</v>
      </c>
      <c r="R31" s="26">
        <v>3117716</v>
      </c>
      <c r="S31" s="26">
        <v>3132078</v>
      </c>
      <c r="T31" s="26">
        <v>3144819</v>
      </c>
      <c r="U31" s="26">
        <v>9394613</v>
      </c>
      <c r="V31" s="26">
        <v>33526640</v>
      </c>
      <c r="W31" s="26">
        <v>3263000</v>
      </c>
      <c r="X31" s="26">
        <v>30263640</v>
      </c>
      <c r="Y31" s="106">
        <v>927.48</v>
      </c>
      <c r="Z31" s="28">
        <v>3263000</v>
      </c>
    </row>
    <row r="32" spans="1:26" ht="13.5">
      <c r="A32" s="225" t="s">
        <v>166</v>
      </c>
      <c r="B32" s="158" t="s">
        <v>93</v>
      </c>
      <c r="C32" s="121">
        <v>31354898</v>
      </c>
      <c r="D32" s="25">
        <v>41221000</v>
      </c>
      <c r="E32" s="26">
        <v>41221000</v>
      </c>
      <c r="F32" s="26">
        <v>23041363</v>
      </c>
      <c r="G32" s="26">
        <v>33121770</v>
      </c>
      <c r="H32" s="26">
        <v>25135286</v>
      </c>
      <c r="I32" s="26">
        <v>81298419</v>
      </c>
      <c r="J32" s="26">
        <v>23754627</v>
      </c>
      <c r="K32" s="26">
        <v>21428820</v>
      </c>
      <c r="L32" s="26">
        <v>-3852498</v>
      </c>
      <c r="M32" s="26">
        <v>41330949</v>
      </c>
      <c r="N32" s="26">
        <v>25541923</v>
      </c>
      <c r="O32" s="26">
        <v>24931243</v>
      </c>
      <c r="P32" s="26">
        <v>25487282</v>
      </c>
      <c r="Q32" s="26">
        <v>75960448</v>
      </c>
      <c r="R32" s="26">
        <v>28515574</v>
      </c>
      <c r="S32" s="26">
        <v>26833538</v>
      </c>
      <c r="T32" s="26">
        <v>26965243</v>
      </c>
      <c r="U32" s="26">
        <v>82314355</v>
      </c>
      <c r="V32" s="26">
        <v>280904171</v>
      </c>
      <c r="W32" s="26">
        <v>41221000</v>
      </c>
      <c r="X32" s="26">
        <v>239683171</v>
      </c>
      <c r="Y32" s="106">
        <v>581.46</v>
      </c>
      <c r="Z32" s="28">
        <v>41221000</v>
      </c>
    </row>
    <row r="33" spans="1:26" ht="13.5">
      <c r="A33" s="225" t="s">
        <v>167</v>
      </c>
      <c r="B33" s="158"/>
      <c r="C33" s="121">
        <v>9637373</v>
      </c>
      <c r="D33" s="25">
        <v>1631285</v>
      </c>
      <c r="E33" s="26">
        <v>1631285</v>
      </c>
      <c r="F33" s="26">
        <v>9947274</v>
      </c>
      <c r="G33" s="26">
        <v>9947274</v>
      </c>
      <c r="H33" s="26">
        <v>9947274</v>
      </c>
      <c r="I33" s="26">
        <v>29841822</v>
      </c>
      <c r="J33" s="26">
        <v>9947274</v>
      </c>
      <c r="K33" s="26">
        <v>9947274</v>
      </c>
      <c r="L33" s="26">
        <v>472849</v>
      </c>
      <c r="M33" s="26">
        <v>20367397</v>
      </c>
      <c r="N33" s="26">
        <v>9474425</v>
      </c>
      <c r="O33" s="26">
        <v>7975838</v>
      </c>
      <c r="P33" s="26">
        <v>7975838</v>
      </c>
      <c r="Q33" s="26">
        <v>25426101</v>
      </c>
      <c r="R33" s="26">
        <v>7975838</v>
      </c>
      <c r="S33" s="26">
        <v>7975838</v>
      </c>
      <c r="T33" s="26">
        <v>7975838</v>
      </c>
      <c r="U33" s="26">
        <v>23927514</v>
      </c>
      <c r="V33" s="26">
        <v>99562834</v>
      </c>
      <c r="W33" s="26">
        <v>1631285</v>
      </c>
      <c r="X33" s="26">
        <v>97931549</v>
      </c>
      <c r="Y33" s="106">
        <v>6003.34</v>
      </c>
      <c r="Z33" s="28">
        <v>1631285</v>
      </c>
    </row>
    <row r="34" spans="1:26" ht="13.5">
      <c r="A34" s="226" t="s">
        <v>57</v>
      </c>
      <c r="B34" s="227"/>
      <c r="C34" s="138">
        <f aca="true" t="shared" si="3" ref="C34:X34">SUM(C29:C33)</f>
        <v>48645365</v>
      </c>
      <c r="D34" s="38">
        <f t="shared" si="3"/>
        <v>52115285</v>
      </c>
      <c r="E34" s="39">
        <f t="shared" si="3"/>
        <v>52115285</v>
      </c>
      <c r="F34" s="39">
        <f t="shared" si="3"/>
        <v>35946605</v>
      </c>
      <c r="G34" s="39">
        <f t="shared" si="3"/>
        <v>46048420</v>
      </c>
      <c r="H34" s="39">
        <f t="shared" si="3"/>
        <v>37946293</v>
      </c>
      <c r="I34" s="39">
        <f t="shared" si="3"/>
        <v>119941318</v>
      </c>
      <c r="J34" s="39">
        <f t="shared" si="3"/>
        <v>36713901</v>
      </c>
      <c r="K34" s="39">
        <f t="shared" si="3"/>
        <v>34410265</v>
      </c>
      <c r="L34" s="39">
        <f t="shared" si="3"/>
        <v>-3391751</v>
      </c>
      <c r="M34" s="39">
        <f t="shared" si="3"/>
        <v>67732415</v>
      </c>
      <c r="N34" s="39">
        <f t="shared" si="3"/>
        <v>38097542</v>
      </c>
      <c r="O34" s="39">
        <f t="shared" si="3"/>
        <v>36009693</v>
      </c>
      <c r="P34" s="39">
        <f t="shared" si="3"/>
        <v>36576195</v>
      </c>
      <c r="Q34" s="39">
        <f t="shared" si="3"/>
        <v>110683430</v>
      </c>
      <c r="R34" s="39">
        <f t="shared" si="3"/>
        <v>39609128</v>
      </c>
      <c r="S34" s="39">
        <f t="shared" si="3"/>
        <v>37941454</v>
      </c>
      <c r="T34" s="39">
        <f t="shared" si="3"/>
        <v>38085900</v>
      </c>
      <c r="U34" s="39">
        <f t="shared" si="3"/>
        <v>115636482</v>
      </c>
      <c r="V34" s="39">
        <f t="shared" si="3"/>
        <v>413993645</v>
      </c>
      <c r="W34" s="39">
        <f t="shared" si="3"/>
        <v>52115285</v>
      </c>
      <c r="X34" s="39">
        <f t="shared" si="3"/>
        <v>361878360</v>
      </c>
      <c r="Y34" s="140">
        <f>+IF(W34&lt;&gt;0,+(X34/W34)*100,0)</f>
        <v>694.3804682253968</v>
      </c>
      <c r="Z34" s="40">
        <f>SUM(Z29:Z33)</f>
        <v>52115285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78104948</v>
      </c>
      <c r="D37" s="25">
        <v>99033417</v>
      </c>
      <c r="E37" s="26">
        <v>99033417</v>
      </c>
      <c r="F37" s="26">
        <v>82656623</v>
      </c>
      <c r="G37" s="26">
        <v>82656623</v>
      </c>
      <c r="H37" s="26">
        <v>82656623</v>
      </c>
      <c r="I37" s="26">
        <v>247969869</v>
      </c>
      <c r="J37" s="26">
        <v>86656623</v>
      </c>
      <c r="K37" s="26">
        <v>97943523</v>
      </c>
      <c r="L37" s="26"/>
      <c r="M37" s="26">
        <v>184600146</v>
      </c>
      <c r="N37" s="26">
        <v>97943523</v>
      </c>
      <c r="O37" s="26">
        <v>97929560</v>
      </c>
      <c r="P37" s="26">
        <v>97929560</v>
      </c>
      <c r="Q37" s="26">
        <v>293802643</v>
      </c>
      <c r="R37" s="26">
        <v>97929560</v>
      </c>
      <c r="S37" s="26">
        <v>97929560</v>
      </c>
      <c r="T37" s="26">
        <v>109138620</v>
      </c>
      <c r="U37" s="26">
        <v>304997740</v>
      </c>
      <c r="V37" s="26">
        <v>1031370398</v>
      </c>
      <c r="W37" s="26">
        <v>99033417</v>
      </c>
      <c r="X37" s="26">
        <v>932336981</v>
      </c>
      <c r="Y37" s="106">
        <v>941.44</v>
      </c>
      <c r="Z37" s="28">
        <v>99033417</v>
      </c>
    </row>
    <row r="38" spans="1:26" ht="13.5">
      <c r="A38" s="225" t="s">
        <v>167</v>
      </c>
      <c r="B38" s="158"/>
      <c r="C38" s="121">
        <v>21379105</v>
      </c>
      <c r="D38" s="25">
        <v>23202000</v>
      </c>
      <c r="E38" s="26">
        <v>23202000</v>
      </c>
      <c r="F38" s="26">
        <v>21427584</v>
      </c>
      <c r="G38" s="26">
        <v>21427584</v>
      </c>
      <c r="H38" s="26">
        <v>21427584</v>
      </c>
      <c r="I38" s="26">
        <v>64282752</v>
      </c>
      <c r="J38" s="26">
        <v>21427584</v>
      </c>
      <c r="K38" s="26">
        <v>21427584</v>
      </c>
      <c r="L38" s="26"/>
      <c r="M38" s="26">
        <v>42855168</v>
      </c>
      <c r="N38" s="26">
        <v>21427584</v>
      </c>
      <c r="O38" s="26">
        <v>21427584</v>
      </c>
      <c r="P38" s="26">
        <v>21427584</v>
      </c>
      <c r="Q38" s="26">
        <v>64282752</v>
      </c>
      <c r="R38" s="26">
        <v>21427584</v>
      </c>
      <c r="S38" s="26">
        <v>21427584</v>
      </c>
      <c r="T38" s="26">
        <v>21427584</v>
      </c>
      <c r="U38" s="26">
        <v>64282752</v>
      </c>
      <c r="V38" s="26">
        <v>235703424</v>
      </c>
      <c r="W38" s="26">
        <v>23202000</v>
      </c>
      <c r="X38" s="26">
        <v>212501424</v>
      </c>
      <c r="Y38" s="106">
        <v>915.88</v>
      </c>
      <c r="Z38" s="28">
        <v>23202000</v>
      </c>
    </row>
    <row r="39" spans="1:26" ht="13.5">
      <c r="A39" s="226" t="s">
        <v>58</v>
      </c>
      <c r="B39" s="229"/>
      <c r="C39" s="138">
        <f aca="true" t="shared" si="4" ref="C39:X39">SUM(C37:C38)</f>
        <v>99484053</v>
      </c>
      <c r="D39" s="42">
        <f t="shared" si="4"/>
        <v>122235417</v>
      </c>
      <c r="E39" s="43">
        <f t="shared" si="4"/>
        <v>122235417</v>
      </c>
      <c r="F39" s="43">
        <f t="shared" si="4"/>
        <v>104084207</v>
      </c>
      <c r="G39" s="43">
        <f t="shared" si="4"/>
        <v>104084207</v>
      </c>
      <c r="H39" s="43">
        <f t="shared" si="4"/>
        <v>104084207</v>
      </c>
      <c r="I39" s="43">
        <f t="shared" si="4"/>
        <v>312252621</v>
      </c>
      <c r="J39" s="43">
        <f t="shared" si="4"/>
        <v>108084207</v>
      </c>
      <c r="K39" s="43">
        <f t="shared" si="4"/>
        <v>119371107</v>
      </c>
      <c r="L39" s="43">
        <f t="shared" si="4"/>
        <v>0</v>
      </c>
      <c r="M39" s="43">
        <f t="shared" si="4"/>
        <v>227455314</v>
      </c>
      <c r="N39" s="43">
        <f t="shared" si="4"/>
        <v>119371107</v>
      </c>
      <c r="O39" s="43">
        <f t="shared" si="4"/>
        <v>119357144</v>
      </c>
      <c r="P39" s="43">
        <f t="shared" si="4"/>
        <v>119357144</v>
      </c>
      <c r="Q39" s="43">
        <f t="shared" si="4"/>
        <v>358085395</v>
      </c>
      <c r="R39" s="43">
        <f t="shared" si="4"/>
        <v>119357144</v>
      </c>
      <c r="S39" s="43">
        <f t="shared" si="4"/>
        <v>119357144</v>
      </c>
      <c r="T39" s="43">
        <f t="shared" si="4"/>
        <v>130566204</v>
      </c>
      <c r="U39" s="43">
        <f t="shared" si="4"/>
        <v>369280492</v>
      </c>
      <c r="V39" s="43">
        <f t="shared" si="4"/>
        <v>1267073822</v>
      </c>
      <c r="W39" s="43">
        <f t="shared" si="4"/>
        <v>122235417</v>
      </c>
      <c r="X39" s="43">
        <f t="shared" si="4"/>
        <v>1144838405</v>
      </c>
      <c r="Y39" s="188">
        <f>+IF(W39&lt;&gt;0,+(X39/W39)*100,0)</f>
        <v>936.5848565804786</v>
      </c>
      <c r="Z39" s="45">
        <f>SUM(Z37:Z38)</f>
        <v>122235417</v>
      </c>
    </row>
    <row r="40" spans="1:26" ht="13.5">
      <c r="A40" s="226" t="s">
        <v>169</v>
      </c>
      <c r="B40" s="227"/>
      <c r="C40" s="138">
        <f aca="true" t="shared" si="5" ref="C40:X40">+C34+C39</f>
        <v>148129418</v>
      </c>
      <c r="D40" s="38">
        <f t="shared" si="5"/>
        <v>174350702</v>
      </c>
      <c r="E40" s="39">
        <f t="shared" si="5"/>
        <v>174350702</v>
      </c>
      <c r="F40" s="39">
        <f t="shared" si="5"/>
        <v>140030812</v>
      </c>
      <c r="G40" s="39">
        <f t="shared" si="5"/>
        <v>150132627</v>
      </c>
      <c r="H40" s="39">
        <f t="shared" si="5"/>
        <v>142030500</v>
      </c>
      <c r="I40" s="39">
        <f t="shared" si="5"/>
        <v>432193939</v>
      </c>
      <c r="J40" s="39">
        <f t="shared" si="5"/>
        <v>144798108</v>
      </c>
      <c r="K40" s="39">
        <f t="shared" si="5"/>
        <v>153781372</v>
      </c>
      <c r="L40" s="39">
        <f t="shared" si="5"/>
        <v>-3391751</v>
      </c>
      <c r="M40" s="39">
        <f t="shared" si="5"/>
        <v>295187729</v>
      </c>
      <c r="N40" s="39">
        <f t="shared" si="5"/>
        <v>157468649</v>
      </c>
      <c r="O40" s="39">
        <f t="shared" si="5"/>
        <v>155366837</v>
      </c>
      <c r="P40" s="39">
        <f t="shared" si="5"/>
        <v>155933339</v>
      </c>
      <c r="Q40" s="39">
        <f t="shared" si="5"/>
        <v>468768825</v>
      </c>
      <c r="R40" s="39">
        <f t="shared" si="5"/>
        <v>158966272</v>
      </c>
      <c r="S40" s="39">
        <f t="shared" si="5"/>
        <v>157298598</v>
      </c>
      <c r="T40" s="39">
        <f t="shared" si="5"/>
        <v>168652104</v>
      </c>
      <c r="U40" s="39">
        <f t="shared" si="5"/>
        <v>484916974</v>
      </c>
      <c r="V40" s="39">
        <f t="shared" si="5"/>
        <v>1681067467</v>
      </c>
      <c r="W40" s="39">
        <f t="shared" si="5"/>
        <v>174350702</v>
      </c>
      <c r="X40" s="39">
        <f t="shared" si="5"/>
        <v>1506716765</v>
      </c>
      <c r="Y40" s="140">
        <f>+IF(W40&lt;&gt;0,+(X40/W40)*100,0)</f>
        <v>864.1873807884066</v>
      </c>
      <c r="Z40" s="40">
        <f>+Z34+Z39</f>
        <v>174350702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202819615</v>
      </c>
      <c r="D42" s="234">
        <f t="shared" si="6"/>
        <v>274195308</v>
      </c>
      <c r="E42" s="235">
        <f t="shared" si="6"/>
        <v>274195308</v>
      </c>
      <c r="F42" s="235">
        <f t="shared" si="6"/>
        <v>245766855</v>
      </c>
      <c r="G42" s="235">
        <f t="shared" si="6"/>
        <v>251277393</v>
      </c>
      <c r="H42" s="235">
        <f t="shared" si="6"/>
        <v>250178642</v>
      </c>
      <c r="I42" s="235">
        <f t="shared" si="6"/>
        <v>747222890</v>
      </c>
      <c r="J42" s="235">
        <f t="shared" si="6"/>
        <v>247355457</v>
      </c>
      <c r="K42" s="235">
        <f t="shared" si="6"/>
        <v>246970678</v>
      </c>
      <c r="L42" s="235">
        <f t="shared" si="6"/>
        <v>-13616899</v>
      </c>
      <c r="M42" s="235">
        <f t="shared" si="6"/>
        <v>480709236</v>
      </c>
      <c r="N42" s="235">
        <f t="shared" si="6"/>
        <v>261272076</v>
      </c>
      <c r="O42" s="235">
        <f t="shared" si="6"/>
        <v>266370871</v>
      </c>
      <c r="P42" s="235">
        <f t="shared" si="6"/>
        <v>278095873</v>
      </c>
      <c r="Q42" s="235">
        <f t="shared" si="6"/>
        <v>805738820</v>
      </c>
      <c r="R42" s="235">
        <f t="shared" si="6"/>
        <v>280517712</v>
      </c>
      <c r="S42" s="235">
        <f t="shared" si="6"/>
        <v>283181585</v>
      </c>
      <c r="T42" s="235">
        <f t="shared" si="6"/>
        <v>273393395</v>
      </c>
      <c r="U42" s="235">
        <f t="shared" si="6"/>
        <v>837092692</v>
      </c>
      <c r="V42" s="235">
        <f t="shared" si="6"/>
        <v>2870763638</v>
      </c>
      <c r="W42" s="235">
        <f t="shared" si="6"/>
        <v>274195308</v>
      </c>
      <c r="X42" s="235">
        <f t="shared" si="6"/>
        <v>2596568330</v>
      </c>
      <c r="Y42" s="236">
        <f>+IF(W42&lt;&gt;0,+(X42/W42)*100,0)</f>
        <v>946.9776667367335</v>
      </c>
      <c r="Z42" s="237">
        <f>+Z25-Z40</f>
        <v>274195308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202788965</v>
      </c>
      <c r="D45" s="25">
        <v>271655308</v>
      </c>
      <c r="E45" s="26">
        <v>271655308</v>
      </c>
      <c r="F45" s="26">
        <v>245736205</v>
      </c>
      <c r="G45" s="26">
        <v>251246743</v>
      </c>
      <c r="H45" s="26">
        <v>250147992</v>
      </c>
      <c r="I45" s="26">
        <v>747130940</v>
      </c>
      <c r="J45" s="26">
        <v>247324807</v>
      </c>
      <c r="K45" s="26">
        <v>246940028</v>
      </c>
      <c r="L45" s="26">
        <v>-13616899</v>
      </c>
      <c r="M45" s="26">
        <v>480647936</v>
      </c>
      <c r="N45" s="26">
        <v>261241426</v>
      </c>
      <c r="O45" s="26">
        <v>266340221</v>
      </c>
      <c r="P45" s="26">
        <v>278065223</v>
      </c>
      <c r="Q45" s="26">
        <v>805646870</v>
      </c>
      <c r="R45" s="26">
        <v>280478512</v>
      </c>
      <c r="S45" s="26">
        <v>283142385</v>
      </c>
      <c r="T45" s="26">
        <v>273354195</v>
      </c>
      <c r="U45" s="26">
        <v>836975092</v>
      </c>
      <c r="V45" s="26">
        <v>2870400838</v>
      </c>
      <c r="W45" s="26">
        <v>271655308</v>
      </c>
      <c r="X45" s="26">
        <v>2598745530</v>
      </c>
      <c r="Y45" s="105">
        <v>956.63</v>
      </c>
      <c r="Z45" s="28">
        <v>271655308</v>
      </c>
    </row>
    <row r="46" spans="1:26" ht="13.5">
      <c r="A46" s="225" t="s">
        <v>173</v>
      </c>
      <c r="B46" s="158" t="s">
        <v>93</v>
      </c>
      <c r="C46" s="121">
        <v>30650</v>
      </c>
      <c r="D46" s="25">
        <v>2540000</v>
      </c>
      <c r="E46" s="26">
        <v>2540000</v>
      </c>
      <c r="F46" s="26">
        <v>30650</v>
      </c>
      <c r="G46" s="26">
        <v>30650</v>
      </c>
      <c r="H46" s="26">
        <v>30650</v>
      </c>
      <c r="I46" s="26">
        <v>91950</v>
      </c>
      <c r="J46" s="26">
        <v>30650</v>
      </c>
      <c r="K46" s="26">
        <v>30650</v>
      </c>
      <c r="L46" s="26"/>
      <c r="M46" s="26">
        <v>61300</v>
      </c>
      <c r="N46" s="26">
        <v>30650</v>
      </c>
      <c r="O46" s="26">
        <v>30650</v>
      </c>
      <c r="P46" s="26">
        <v>30650</v>
      </c>
      <c r="Q46" s="26">
        <v>91950</v>
      </c>
      <c r="R46" s="26">
        <v>39200</v>
      </c>
      <c r="S46" s="26">
        <v>39200</v>
      </c>
      <c r="T46" s="26">
        <v>39200</v>
      </c>
      <c r="U46" s="26">
        <v>117600</v>
      </c>
      <c r="V46" s="26">
        <v>362800</v>
      </c>
      <c r="W46" s="26">
        <v>2540000</v>
      </c>
      <c r="X46" s="26">
        <v>-2177200</v>
      </c>
      <c r="Y46" s="105">
        <v>-85.72</v>
      </c>
      <c r="Z46" s="28">
        <v>2540000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202819615</v>
      </c>
      <c r="D48" s="240">
        <f t="shared" si="7"/>
        <v>274195308</v>
      </c>
      <c r="E48" s="195">
        <f t="shared" si="7"/>
        <v>274195308</v>
      </c>
      <c r="F48" s="195">
        <f t="shared" si="7"/>
        <v>245766855</v>
      </c>
      <c r="G48" s="195">
        <f t="shared" si="7"/>
        <v>251277393</v>
      </c>
      <c r="H48" s="195">
        <f t="shared" si="7"/>
        <v>250178642</v>
      </c>
      <c r="I48" s="195">
        <f t="shared" si="7"/>
        <v>747222890</v>
      </c>
      <c r="J48" s="195">
        <f t="shared" si="7"/>
        <v>247355457</v>
      </c>
      <c r="K48" s="195">
        <f t="shared" si="7"/>
        <v>246970678</v>
      </c>
      <c r="L48" s="195">
        <f t="shared" si="7"/>
        <v>-13616899</v>
      </c>
      <c r="M48" s="195">
        <f t="shared" si="7"/>
        <v>480709236</v>
      </c>
      <c r="N48" s="195">
        <f t="shared" si="7"/>
        <v>261272076</v>
      </c>
      <c r="O48" s="195">
        <f t="shared" si="7"/>
        <v>266370871</v>
      </c>
      <c r="P48" s="195">
        <f t="shared" si="7"/>
        <v>278095873</v>
      </c>
      <c r="Q48" s="195">
        <f t="shared" si="7"/>
        <v>805738820</v>
      </c>
      <c r="R48" s="195">
        <f t="shared" si="7"/>
        <v>280517712</v>
      </c>
      <c r="S48" s="195">
        <f t="shared" si="7"/>
        <v>283181585</v>
      </c>
      <c r="T48" s="195">
        <f t="shared" si="7"/>
        <v>273393395</v>
      </c>
      <c r="U48" s="195">
        <f t="shared" si="7"/>
        <v>837092692</v>
      </c>
      <c r="V48" s="195">
        <f t="shared" si="7"/>
        <v>2870763638</v>
      </c>
      <c r="W48" s="195">
        <f t="shared" si="7"/>
        <v>274195308</v>
      </c>
      <c r="X48" s="195">
        <f t="shared" si="7"/>
        <v>2596568330</v>
      </c>
      <c r="Y48" s="241">
        <f>+IF(W48&lt;&gt;0,+(X48/W48)*100,0)</f>
        <v>946.9776667367335</v>
      </c>
      <c r="Z48" s="208">
        <f>SUM(Z45:Z47)</f>
        <v>274195308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133290082</v>
      </c>
      <c r="D6" s="25">
        <v>209156310</v>
      </c>
      <c r="E6" s="26">
        <v>209156310</v>
      </c>
      <c r="F6" s="26">
        <v>18444429</v>
      </c>
      <c r="G6" s="26">
        <v>19847008</v>
      </c>
      <c r="H6" s="26">
        <v>18475543</v>
      </c>
      <c r="I6" s="26">
        <v>56766980</v>
      </c>
      <c r="J6" s="26">
        <v>19448876</v>
      </c>
      <c r="K6" s="26">
        <v>28287543</v>
      </c>
      <c r="L6" s="26">
        <v>27590138</v>
      </c>
      <c r="M6" s="26">
        <v>75326557</v>
      </c>
      <c r="N6" s="26">
        <v>13688498</v>
      </c>
      <c r="O6" s="26">
        <v>24648745</v>
      </c>
      <c r="P6" s="26">
        <v>25863794</v>
      </c>
      <c r="Q6" s="26">
        <v>64201037</v>
      </c>
      <c r="R6" s="26">
        <v>13074173</v>
      </c>
      <c r="S6" s="26">
        <v>27113861</v>
      </c>
      <c r="T6" s="26">
        <v>35174373</v>
      </c>
      <c r="U6" s="26">
        <v>75362407</v>
      </c>
      <c r="V6" s="26">
        <v>271656981</v>
      </c>
      <c r="W6" s="26">
        <v>209156310</v>
      </c>
      <c r="X6" s="26">
        <v>62500671</v>
      </c>
      <c r="Y6" s="106">
        <v>29.88</v>
      </c>
      <c r="Z6" s="28">
        <v>209156310</v>
      </c>
    </row>
    <row r="7" spans="1:26" ht="13.5">
      <c r="A7" s="225" t="s">
        <v>180</v>
      </c>
      <c r="B7" s="158" t="s">
        <v>71</v>
      </c>
      <c r="C7" s="121">
        <v>37776686</v>
      </c>
      <c r="D7" s="25">
        <v>48735000</v>
      </c>
      <c r="E7" s="26">
        <v>48735000</v>
      </c>
      <c r="F7" s="26">
        <v>18515513</v>
      </c>
      <c r="G7" s="26"/>
      <c r="H7" s="26"/>
      <c r="I7" s="26">
        <v>18515513</v>
      </c>
      <c r="J7" s="26">
        <v>226000</v>
      </c>
      <c r="K7" s="26">
        <v>185000</v>
      </c>
      <c r="L7" s="26"/>
      <c r="M7" s="26">
        <v>411000</v>
      </c>
      <c r="N7" s="26"/>
      <c r="O7" s="26">
        <v>226000</v>
      </c>
      <c r="P7" s="26">
        <v>231000</v>
      </c>
      <c r="Q7" s="26">
        <v>457000</v>
      </c>
      <c r="R7" s="26">
        <v>747000</v>
      </c>
      <c r="S7" s="26">
        <v>192142</v>
      </c>
      <c r="T7" s="26">
        <v>56530</v>
      </c>
      <c r="U7" s="26">
        <v>995672</v>
      </c>
      <c r="V7" s="26">
        <v>20379185</v>
      </c>
      <c r="W7" s="26">
        <v>48735000</v>
      </c>
      <c r="X7" s="26">
        <v>-28355815</v>
      </c>
      <c r="Y7" s="106">
        <v>-58.18</v>
      </c>
      <c r="Z7" s="28">
        <v>48735000</v>
      </c>
    </row>
    <row r="8" spans="1:26" ht="13.5">
      <c r="A8" s="225" t="s">
        <v>181</v>
      </c>
      <c r="B8" s="158" t="s">
        <v>71</v>
      </c>
      <c r="C8" s="121">
        <v>52486167</v>
      </c>
      <c r="D8" s="25">
        <v>47270000</v>
      </c>
      <c r="E8" s="26">
        <v>47270000</v>
      </c>
      <c r="F8" s="26">
        <v>4373004</v>
      </c>
      <c r="G8" s="26">
        <v>7871885</v>
      </c>
      <c r="H8" s="26">
        <v>3810250</v>
      </c>
      <c r="I8" s="26">
        <v>16055139</v>
      </c>
      <c r="J8" s="26">
        <v>2986458</v>
      </c>
      <c r="K8" s="26">
        <v>803030</v>
      </c>
      <c r="L8" s="26">
        <v>12062470</v>
      </c>
      <c r="M8" s="26">
        <v>15851958</v>
      </c>
      <c r="N8" s="26"/>
      <c r="O8" s="26">
        <v>3803092</v>
      </c>
      <c r="P8" s="26">
        <v>4947794</v>
      </c>
      <c r="Q8" s="26">
        <v>8750886</v>
      </c>
      <c r="R8" s="26">
        <v>4850349</v>
      </c>
      <c r="S8" s="26">
        <v>1447895</v>
      </c>
      <c r="T8" s="26">
        <v>2064148</v>
      </c>
      <c r="U8" s="26">
        <v>8362392</v>
      </c>
      <c r="V8" s="26">
        <v>49020375</v>
      </c>
      <c r="W8" s="26">
        <v>47270000</v>
      </c>
      <c r="X8" s="26">
        <v>1750375</v>
      </c>
      <c r="Y8" s="106">
        <v>3.7</v>
      </c>
      <c r="Z8" s="28">
        <v>47270000</v>
      </c>
    </row>
    <row r="9" spans="1:26" ht="13.5">
      <c r="A9" s="225" t="s">
        <v>182</v>
      </c>
      <c r="B9" s="158"/>
      <c r="C9" s="121">
        <v>9109110</v>
      </c>
      <c r="D9" s="25">
        <v>9205700</v>
      </c>
      <c r="E9" s="26">
        <v>9205700</v>
      </c>
      <c r="F9" s="26">
        <v>648042</v>
      </c>
      <c r="G9" s="26">
        <v>784735</v>
      </c>
      <c r="H9" s="26">
        <v>656747</v>
      </c>
      <c r="I9" s="26">
        <v>2089524</v>
      </c>
      <c r="J9" s="26">
        <v>1004468</v>
      </c>
      <c r="K9" s="26">
        <v>679230</v>
      </c>
      <c r="L9" s="26">
        <v>336674</v>
      </c>
      <c r="M9" s="26">
        <v>2020372</v>
      </c>
      <c r="N9" s="26">
        <v>654427</v>
      </c>
      <c r="O9" s="26">
        <v>614115</v>
      </c>
      <c r="P9" s="26">
        <v>773204</v>
      </c>
      <c r="Q9" s="26">
        <v>2041746</v>
      </c>
      <c r="R9" s="26">
        <v>617959</v>
      </c>
      <c r="S9" s="26">
        <v>707032</v>
      </c>
      <c r="T9" s="26">
        <v>586403</v>
      </c>
      <c r="U9" s="26">
        <v>1911394</v>
      </c>
      <c r="V9" s="26">
        <v>8063036</v>
      </c>
      <c r="W9" s="26">
        <v>9205700</v>
      </c>
      <c r="X9" s="26">
        <v>-1142664</v>
      </c>
      <c r="Y9" s="106">
        <v>-12.41</v>
      </c>
      <c r="Z9" s="28">
        <v>9205700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-196781265</v>
      </c>
      <c r="D12" s="25">
        <v>-266172956</v>
      </c>
      <c r="E12" s="26">
        <v>-266172956</v>
      </c>
      <c r="F12" s="26">
        <v>-17989838</v>
      </c>
      <c r="G12" s="26">
        <v>-17942727</v>
      </c>
      <c r="H12" s="26">
        <v>-17708931</v>
      </c>
      <c r="I12" s="26">
        <v>-53641496</v>
      </c>
      <c r="J12" s="26">
        <v>-23864870</v>
      </c>
      <c r="K12" s="26">
        <v>-19443028</v>
      </c>
      <c r="L12" s="26">
        <v>-20492646</v>
      </c>
      <c r="M12" s="26">
        <v>-63800544</v>
      </c>
      <c r="N12" s="26">
        <v>-15332210</v>
      </c>
      <c r="O12" s="26">
        <v>-27184150</v>
      </c>
      <c r="P12" s="26">
        <v>-18624018</v>
      </c>
      <c r="Q12" s="26">
        <v>-61140378</v>
      </c>
      <c r="R12" s="26">
        <v>-18010168</v>
      </c>
      <c r="S12" s="26">
        <v>-25370905</v>
      </c>
      <c r="T12" s="26">
        <v>-33169449</v>
      </c>
      <c r="U12" s="26">
        <v>-76550522</v>
      </c>
      <c r="V12" s="26">
        <v>-255132940</v>
      </c>
      <c r="W12" s="26">
        <v>-266172956</v>
      </c>
      <c r="X12" s="26">
        <v>11040016</v>
      </c>
      <c r="Y12" s="106">
        <v>-4.15</v>
      </c>
      <c r="Z12" s="28">
        <v>-266172956</v>
      </c>
    </row>
    <row r="13" spans="1:26" ht="13.5">
      <c r="A13" s="225" t="s">
        <v>39</v>
      </c>
      <c r="B13" s="158"/>
      <c r="C13" s="121">
        <v>-10091751</v>
      </c>
      <c r="D13" s="25">
        <v>-10945213</v>
      </c>
      <c r="E13" s="26">
        <v>-10945213</v>
      </c>
      <c r="F13" s="26"/>
      <c r="G13" s="26"/>
      <c r="H13" s="26">
        <v>-2776759</v>
      </c>
      <c r="I13" s="26">
        <v>-2776759</v>
      </c>
      <c r="J13" s="26"/>
      <c r="K13" s="26"/>
      <c r="L13" s="26">
        <v>-1608471</v>
      </c>
      <c r="M13" s="26">
        <v>-1608471</v>
      </c>
      <c r="N13" s="26">
        <v>-247622</v>
      </c>
      <c r="O13" s="26"/>
      <c r="P13" s="26">
        <v>-2721924</v>
      </c>
      <c r="Q13" s="26">
        <v>-2969546</v>
      </c>
      <c r="R13" s="26"/>
      <c r="S13" s="26"/>
      <c r="T13" s="26">
        <v>-1927159</v>
      </c>
      <c r="U13" s="26">
        <v>-1927159</v>
      </c>
      <c r="V13" s="26">
        <v>-9281935</v>
      </c>
      <c r="W13" s="26">
        <v>-10945213</v>
      </c>
      <c r="X13" s="26">
        <v>1663278</v>
      </c>
      <c r="Y13" s="106">
        <v>-15.2</v>
      </c>
      <c r="Z13" s="28">
        <v>-10945213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25789029</v>
      </c>
      <c r="D15" s="38">
        <f t="shared" si="0"/>
        <v>37248841</v>
      </c>
      <c r="E15" s="39">
        <f t="shared" si="0"/>
        <v>37248841</v>
      </c>
      <c r="F15" s="39">
        <f t="shared" si="0"/>
        <v>23991150</v>
      </c>
      <c r="G15" s="39">
        <f t="shared" si="0"/>
        <v>10560901</v>
      </c>
      <c r="H15" s="39">
        <f t="shared" si="0"/>
        <v>2456850</v>
      </c>
      <c r="I15" s="39">
        <f t="shared" si="0"/>
        <v>37008901</v>
      </c>
      <c r="J15" s="39">
        <f t="shared" si="0"/>
        <v>-199068</v>
      </c>
      <c r="K15" s="39">
        <f t="shared" si="0"/>
        <v>10511775</v>
      </c>
      <c r="L15" s="39">
        <f t="shared" si="0"/>
        <v>17888165</v>
      </c>
      <c r="M15" s="39">
        <f t="shared" si="0"/>
        <v>28200872</v>
      </c>
      <c r="N15" s="39">
        <f t="shared" si="0"/>
        <v>-1236907</v>
      </c>
      <c r="O15" s="39">
        <f t="shared" si="0"/>
        <v>2107802</v>
      </c>
      <c r="P15" s="39">
        <f t="shared" si="0"/>
        <v>10469850</v>
      </c>
      <c r="Q15" s="39">
        <f t="shared" si="0"/>
        <v>11340745</v>
      </c>
      <c r="R15" s="39">
        <f t="shared" si="0"/>
        <v>1279313</v>
      </c>
      <c r="S15" s="39">
        <f t="shared" si="0"/>
        <v>4090025</v>
      </c>
      <c r="T15" s="39">
        <f t="shared" si="0"/>
        <v>2784846</v>
      </c>
      <c r="U15" s="39">
        <f t="shared" si="0"/>
        <v>8154184</v>
      </c>
      <c r="V15" s="39">
        <f t="shared" si="0"/>
        <v>84704702</v>
      </c>
      <c r="W15" s="39">
        <f t="shared" si="0"/>
        <v>37248841</v>
      </c>
      <c r="X15" s="39">
        <f t="shared" si="0"/>
        <v>47455861</v>
      </c>
      <c r="Y15" s="140">
        <f>+IF(W15&lt;&gt;0,+(X15/W15)*100,0)</f>
        <v>127.40224856929106</v>
      </c>
      <c r="Z15" s="40">
        <f>SUM(Z6:Z14)</f>
        <v>37248841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849878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54013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-45374847</v>
      </c>
      <c r="D24" s="25">
        <v>-83051900</v>
      </c>
      <c r="E24" s="26">
        <v>-83051900</v>
      </c>
      <c r="F24" s="26">
        <v>-5163492</v>
      </c>
      <c r="G24" s="26">
        <v>-2821358</v>
      </c>
      <c r="H24" s="26">
        <v>-9146057</v>
      </c>
      <c r="I24" s="26">
        <v>-17130907</v>
      </c>
      <c r="J24" s="26">
        <v>-4810140</v>
      </c>
      <c r="K24" s="26">
        <v>-4414527</v>
      </c>
      <c r="L24" s="26">
        <v>-9960975</v>
      </c>
      <c r="M24" s="26">
        <v>-19185642</v>
      </c>
      <c r="N24" s="26">
        <v>-1631788</v>
      </c>
      <c r="O24" s="26">
        <v>-5285073</v>
      </c>
      <c r="P24" s="26">
        <v>-6082700</v>
      </c>
      <c r="Q24" s="26">
        <v>-12999561</v>
      </c>
      <c r="R24" s="26">
        <v>-5325856</v>
      </c>
      <c r="S24" s="26">
        <v>-4397602</v>
      </c>
      <c r="T24" s="26">
        <v>-6247380</v>
      </c>
      <c r="U24" s="26">
        <v>-15970838</v>
      </c>
      <c r="V24" s="26">
        <v>-65286948</v>
      </c>
      <c r="W24" s="26">
        <v>-83051900</v>
      </c>
      <c r="X24" s="26">
        <v>17764952</v>
      </c>
      <c r="Y24" s="106">
        <v>-21.39</v>
      </c>
      <c r="Z24" s="28">
        <v>-83051900</v>
      </c>
    </row>
    <row r="25" spans="1:26" ht="13.5">
      <c r="A25" s="226" t="s">
        <v>193</v>
      </c>
      <c r="B25" s="227"/>
      <c r="C25" s="138">
        <f aca="true" t="shared" si="1" ref="C25:X25">SUM(C19:C24)</f>
        <v>-44470956</v>
      </c>
      <c r="D25" s="38">
        <f t="shared" si="1"/>
        <v>-83051900</v>
      </c>
      <c r="E25" s="39">
        <f t="shared" si="1"/>
        <v>-83051900</v>
      </c>
      <c r="F25" s="39">
        <f t="shared" si="1"/>
        <v>-5163492</v>
      </c>
      <c r="G25" s="39">
        <f t="shared" si="1"/>
        <v>-2821358</v>
      </c>
      <c r="H25" s="39">
        <f t="shared" si="1"/>
        <v>-9146057</v>
      </c>
      <c r="I25" s="39">
        <f t="shared" si="1"/>
        <v>-17130907</v>
      </c>
      <c r="J25" s="39">
        <f t="shared" si="1"/>
        <v>-4810140</v>
      </c>
      <c r="K25" s="39">
        <f t="shared" si="1"/>
        <v>-4414527</v>
      </c>
      <c r="L25" s="39">
        <f t="shared" si="1"/>
        <v>-9960975</v>
      </c>
      <c r="M25" s="39">
        <f t="shared" si="1"/>
        <v>-19185642</v>
      </c>
      <c r="N25" s="39">
        <f t="shared" si="1"/>
        <v>-1631788</v>
      </c>
      <c r="O25" s="39">
        <f t="shared" si="1"/>
        <v>-5285073</v>
      </c>
      <c r="P25" s="39">
        <f t="shared" si="1"/>
        <v>-6082700</v>
      </c>
      <c r="Q25" s="39">
        <f t="shared" si="1"/>
        <v>-12999561</v>
      </c>
      <c r="R25" s="39">
        <f t="shared" si="1"/>
        <v>-5325856</v>
      </c>
      <c r="S25" s="39">
        <f t="shared" si="1"/>
        <v>-4397602</v>
      </c>
      <c r="T25" s="39">
        <f t="shared" si="1"/>
        <v>-6247380</v>
      </c>
      <c r="U25" s="39">
        <f t="shared" si="1"/>
        <v>-15970838</v>
      </c>
      <c r="V25" s="39">
        <f t="shared" si="1"/>
        <v>-65286948</v>
      </c>
      <c r="W25" s="39">
        <f t="shared" si="1"/>
        <v>-83051900</v>
      </c>
      <c r="X25" s="39">
        <f t="shared" si="1"/>
        <v>17764952</v>
      </c>
      <c r="Y25" s="140">
        <f>+IF(W25&lt;&gt;0,+(X25/W25)*100,0)</f>
        <v>-21.390181320355104</v>
      </c>
      <c r="Z25" s="40">
        <f>SUM(Z19:Z24)</f>
        <v>-83051900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55171</v>
      </c>
      <c r="D30" s="25">
        <v>26495960</v>
      </c>
      <c r="E30" s="26">
        <v>26495960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26495960</v>
      </c>
      <c r="X30" s="26">
        <v>-26495960</v>
      </c>
      <c r="Y30" s="106">
        <v>-100</v>
      </c>
      <c r="Z30" s="28">
        <v>26495960</v>
      </c>
    </row>
    <row r="31" spans="1:26" ht="13.5">
      <c r="A31" s="225" t="s">
        <v>197</v>
      </c>
      <c r="B31" s="158"/>
      <c r="C31" s="121">
        <v>245374</v>
      </c>
      <c r="D31" s="25">
        <v>189000</v>
      </c>
      <c r="E31" s="26">
        <v>189000</v>
      </c>
      <c r="F31" s="26"/>
      <c r="G31" s="125">
        <v>130</v>
      </c>
      <c r="H31" s="125"/>
      <c r="I31" s="125">
        <v>130</v>
      </c>
      <c r="J31" s="26"/>
      <c r="K31" s="26">
        <v>1567</v>
      </c>
      <c r="L31" s="26"/>
      <c r="M31" s="26">
        <v>1567</v>
      </c>
      <c r="N31" s="125">
        <v>21330</v>
      </c>
      <c r="O31" s="125">
        <v>21330</v>
      </c>
      <c r="P31" s="125"/>
      <c r="Q31" s="26">
        <v>42660</v>
      </c>
      <c r="R31" s="26"/>
      <c r="S31" s="26"/>
      <c r="T31" s="26">
        <v>130</v>
      </c>
      <c r="U31" s="125">
        <v>130</v>
      </c>
      <c r="V31" s="125">
        <v>44487</v>
      </c>
      <c r="W31" s="125">
        <v>189000</v>
      </c>
      <c r="X31" s="26">
        <v>-144513</v>
      </c>
      <c r="Y31" s="106">
        <v>-76.46</v>
      </c>
      <c r="Z31" s="28">
        <v>189000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-5327419</v>
      </c>
      <c r="D33" s="25">
        <v>-10878160</v>
      </c>
      <c r="E33" s="26">
        <v>-10878160</v>
      </c>
      <c r="F33" s="26"/>
      <c r="G33" s="26"/>
      <c r="H33" s="26">
        <v>-684878</v>
      </c>
      <c r="I33" s="26">
        <v>-684878</v>
      </c>
      <c r="J33" s="26"/>
      <c r="K33" s="26"/>
      <c r="L33" s="26">
        <v>-1178816</v>
      </c>
      <c r="M33" s="26">
        <v>-1178816</v>
      </c>
      <c r="N33" s="26">
        <v>-118651</v>
      </c>
      <c r="O33" s="26"/>
      <c r="P33" s="26">
        <v>-731561</v>
      </c>
      <c r="Q33" s="26">
        <v>-850212</v>
      </c>
      <c r="R33" s="26"/>
      <c r="S33" s="26"/>
      <c r="T33" s="26">
        <v>-1072718</v>
      </c>
      <c r="U33" s="26">
        <v>-1072718</v>
      </c>
      <c r="V33" s="26">
        <v>-3786624</v>
      </c>
      <c r="W33" s="26">
        <v>-10878160</v>
      </c>
      <c r="X33" s="26">
        <v>7091536</v>
      </c>
      <c r="Y33" s="106">
        <v>-65.19</v>
      </c>
      <c r="Z33" s="28">
        <v>-10878160</v>
      </c>
    </row>
    <row r="34" spans="1:26" ht="13.5">
      <c r="A34" s="226" t="s">
        <v>199</v>
      </c>
      <c r="B34" s="227"/>
      <c r="C34" s="138">
        <f aca="true" t="shared" si="2" ref="C34:X34">SUM(C29:C33)</f>
        <v>-5026874</v>
      </c>
      <c r="D34" s="38">
        <f t="shared" si="2"/>
        <v>15806800</v>
      </c>
      <c r="E34" s="39">
        <f t="shared" si="2"/>
        <v>15806800</v>
      </c>
      <c r="F34" s="39">
        <f t="shared" si="2"/>
        <v>0</v>
      </c>
      <c r="G34" s="39">
        <f t="shared" si="2"/>
        <v>130</v>
      </c>
      <c r="H34" s="39">
        <f t="shared" si="2"/>
        <v>-684878</v>
      </c>
      <c r="I34" s="39">
        <f t="shared" si="2"/>
        <v>-684748</v>
      </c>
      <c r="J34" s="39">
        <f t="shared" si="2"/>
        <v>0</v>
      </c>
      <c r="K34" s="39">
        <f t="shared" si="2"/>
        <v>1567</v>
      </c>
      <c r="L34" s="39">
        <f t="shared" si="2"/>
        <v>-1178816</v>
      </c>
      <c r="M34" s="39">
        <f t="shared" si="2"/>
        <v>-1177249</v>
      </c>
      <c r="N34" s="39">
        <f t="shared" si="2"/>
        <v>-97321</v>
      </c>
      <c r="O34" s="39">
        <f t="shared" si="2"/>
        <v>21330</v>
      </c>
      <c r="P34" s="39">
        <f t="shared" si="2"/>
        <v>-731561</v>
      </c>
      <c r="Q34" s="39">
        <f t="shared" si="2"/>
        <v>-807552</v>
      </c>
      <c r="R34" s="39">
        <f t="shared" si="2"/>
        <v>0</v>
      </c>
      <c r="S34" s="39">
        <f t="shared" si="2"/>
        <v>0</v>
      </c>
      <c r="T34" s="39">
        <f t="shared" si="2"/>
        <v>-1072588</v>
      </c>
      <c r="U34" s="39">
        <f t="shared" si="2"/>
        <v>-1072588</v>
      </c>
      <c r="V34" s="39">
        <f t="shared" si="2"/>
        <v>-3742137</v>
      </c>
      <c r="W34" s="39">
        <f t="shared" si="2"/>
        <v>15806800</v>
      </c>
      <c r="X34" s="39">
        <f t="shared" si="2"/>
        <v>-19548937</v>
      </c>
      <c r="Y34" s="140">
        <f>+IF(W34&lt;&gt;0,+(X34/W34)*100,0)</f>
        <v>-123.67422248652477</v>
      </c>
      <c r="Z34" s="40">
        <f>SUM(Z29:Z33)</f>
        <v>15806800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-23708801</v>
      </c>
      <c r="D36" s="65">
        <f t="shared" si="3"/>
        <v>-29996259</v>
      </c>
      <c r="E36" s="66">
        <f t="shared" si="3"/>
        <v>-29996259</v>
      </c>
      <c r="F36" s="66">
        <f t="shared" si="3"/>
        <v>18827658</v>
      </c>
      <c r="G36" s="66">
        <f t="shared" si="3"/>
        <v>7739673</v>
      </c>
      <c r="H36" s="66">
        <f t="shared" si="3"/>
        <v>-7374085</v>
      </c>
      <c r="I36" s="66">
        <f t="shared" si="3"/>
        <v>19193246</v>
      </c>
      <c r="J36" s="66">
        <f t="shared" si="3"/>
        <v>-5009208</v>
      </c>
      <c r="K36" s="66">
        <f t="shared" si="3"/>
        <v>6098815</v>
      </c>
      <c r="L36" s="66">
        <f t="shared" si="3"/>
        <v>6748374</v>
      </c>
      <c r="M36" s="66">
        <f t="shared" si="3"/>
        <v>7837981</v>
      </c>
      <c r="N36" s="66">
        <f t="shared" si="3"/>
        <v>-2966016</v>
      </c>
      <c r="O36" s="66">
        <f t="shared" si="3"/>
        <v>-3155941</v>
      </c>
      <c r="P36" s="66">
        <f t="shared" si="3"/>
        <v>3655589</v>
      </c>
      <c r="Q36" s="66">
        <f t="shared" si="3"/>
        <v>-2466368</v>
      </c>
      <c r="R36" s="66">
        <f t="shared" si="3"/>
        <v>-4046543</v>
      </c>
      <c r="S36" s="66">
        <f t="shared" si="3"/>
        <v>-307577</v>
      </c>
      <c r="T36" s="66">
        <f t="shared" si="3"/>
        <v>-4535122</v>
      </c>
      <c r="U36" s="66">
        <f t="shared" si="3"/>
        <v>-8889242</v>
      </c>
      <c r="V36" s="66">
        <f t="shared" si="3"/>
        <v>15675617</v>
      </c>
      <c r="W36" s="66">
        <f t="shared" si="3"/>
        <v>-29996259</v>
      </c>
      <c r="X36" s="66">
        <f t="shared" si="3"/>
        <v>45671876</v>
      </c>
      <c r="Y36" s="103">
        <f>+IF(W36&lt;&gt;0,+(X36/W36)*100,0)</f>
        <v>-152.25857331075852</v>
      </c>
      <c r="Z36" s="68">
        <f>+Z15+Z25+Z34</f>
        <v>-29996259</v>
      </c>
    </row>
    <row r="37" spans="1:26" ht="13.5">
      <c r="A37" s="225" t="s">
        <v>201</v>
      </c>
      <c r="B37" s="158" t="s">
        <v>95</v>
      </c>
      <c r="C37" s="119">
        <v>31070552</v>
      </c>
      <c r="D37" s="65"/>
      <c r="E37" s="66"/>
      <c r="F37" s="66">
        <v>7281665</v>
      </c>
      <c r="G37" s="66">
        <v>26109323</v>
      </c>
      <c r="H37" s="66">
        <v>33848996</v>
      </c>
      <c r="I37" s="66">
        <v>7281665</v>
      </c>
      <c r="J37" s="66">
        <v>26474911</v>
      </c>
      <c r="K37" s="66">
        <v>21465703</v>
      </c>
      <c r="L37" s="66">
        <v>27564518</v>
      </c>
      <c r="M37" s="66">
        <v>26474911</v>
      </c>
      <c r="N37" s="66">
        <v>34312892</v>
      </c>
      <c r="O37" s="66">
        <v>31346876</v>
      </c>
      <c r="P37" s="66">
        <v>28190935</v>
      </c>
      <c r="Q37" s="66">
        <v>34312892</v>
      </c>
      <c r="R37" s="66">
        <v>31846524</v>
      </c>
      <c r="S37" s="66">
        <v>27799981</v>
      </c>
      <c r="T37" s="66">
        <v>27492404</v>
      </c>
      <c r="U37" s="66">
        <v>31846524</v>
      </c>
      <c r="V37" s="66">
        <v>7281665</v>
      </c>
      <c r="W37" s="66"/>
      <c r="X37" s="66">
        <v>7281665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7361750</v>
      </c>
      <c r="D38" s="234">
        <v>-29996259</v>
      </c>
      <c r="E38" s="235">
        <v>-29996259</v>
      </c>
      <c r="F38" s="235">
        <v>26109323</v>
      </c>
      <c r="G38" s="235">
        <v>33848996</v>
      </c>
      <c r="H38" s="235">
        <v>26474911</v>
      </c>
      <c r="I38" s="235">
        <v>26474911</v>
      </c>
      <c r="J38" s="235">
        <v>21465703</v>
      </c>
      <c r="K38" s="235">
        <v>27564518</v>
      </c>
      <c r="L38" s="235">
        <v>34312892</v>
      </c>
      <c r="M38" s="235">
        <v>34312892</v>
      </c>
      <c r="N38" s="235">
        <v>31346876</v>
      </c>
      <c r="O38" s="235">
        <v>28190935</v>
      </c>
      <c r="P38" s="235">
        <v>31846524</v>
      </c>
      <c r="Q38" s="235">
        <v>31846524</v>
      </c>
      <c r="R38" s="235">
        <v>27799981</v>
      </c>
      <c r="S38" s="235">
        <v>27492404</v>
      </c>
      <c r="T38" s="235">
        <v>22957282</v>
      </c>
      <c r="U38" s="235">
        <v>22957282</v>
      </c>
      <c r="V38" s="235">
        <v>22957282</v>
      </c>
      <c r="W38" s="235">
        <v>-29996259</v>
      </c>
      <c r="X38" s="235">
        <v>52953541</v>
      </c>
      <c r="Y38" s="236">
        <v>-176.53</v>
      </c>
      <c r="Z38" s="237">
        <v>-29996259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2011-08-12T15:20:52Z</dcterms:created>
  <dcterms:modified xsi:type="dcterms:W3CDTF">2011-08-12T15:20:52Z</dcterms:modified>
  <cp:category/>
  <cp:version/>
  <cp:contentType/>
  <cp:contentStatus/>
</cp:coreProperties>
</file>