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<sst xmlns="http://schemas.openxmlformats.org/spreadsheetml/2006/main" count="497" uniqueCount="248">
  <si>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Western Cape: Bitou(WC047)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</si>
  <si>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</si>
  <si>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</si>
  <si>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</si>
  <si>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</si>
  <si>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</si>
  <si>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</si>
  <si>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</si>
  <si>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</si>
  <si>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</si>
  <si>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</si>
  <si>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</si>
  <si>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</si>
  <si>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</si>
  <si>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</si>
  <si>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</si>
  <si>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</si>
  <si>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</si>
  <si>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</si>
  <si>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</si>
  <si>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</si>
  <si>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</si>
  <si>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</si>
  <si>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</si>
  <si>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</si>
  <si>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</si>
  <si>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</si>
  <si>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</si>
  <si>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</si>
  <si>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</si>
  <si>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</si>
  <si>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</si>
  <si>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</si>
  <si>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</si>
  <si>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</si>
  <si>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</si>
  <si>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</si>
  <si>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</si>
  <si>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</si>
  <si>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</si>
  <si>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</si>
  <si>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</si>
  <si>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</si>
  <si>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</si>
  <si>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</si>
  <si>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</si>
  <si>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</si>
  <si>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</si>
  <si>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</si>
  <si>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</si>
  <si>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</si>
  <si>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</si>
  <si>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</si>
  <si>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</si>
  <si>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</si>
  <si>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</si>
  <si>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</si>
  <si>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</si>
  <si>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</si>
  <si>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</si>
  <si>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</si>
  <si>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</si>
  <si>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</si>
  <si>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</si>
  <si>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</si>
  <si>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</si>
  <si>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</si>
  <si>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</si>
  <si>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</si>
  <si>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Bitou(WC047)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</si>
  <si>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</si>
  <si>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</si>
  <si>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</si>
  <si>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</si>
  <si>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</si>
  <si>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</si>
  <si>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</si>
  <si>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</si>
  <si>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</si>
  <si>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</si>
  <si>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</si>
  <si>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</si>
  <si>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</si>
  <si>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</si>
  <si>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</si>
  <si>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</si>
  <si>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</si>
  <si>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</si>
  <si>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</si>
  <si>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</si>
  <si>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</si>
  <si>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</si>
  <si>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</si>
  <si>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</si>
  <si>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</si>
  <si>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</si>
  <si>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</si>
  <si>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</si>
  <si>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</si>
  <si>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Bitou(WC047)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</si>
  <si>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</si>
  <si>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</si>
  <si>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</si>
  <si>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</si>
  <si>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</si>
  <si>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</si>
  <si>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</si>
  <si>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</si>
  <si>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</si>
  <si>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</si>
  <si>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</si>
  <si>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</si>
  <si>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</si>
  <si>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</si>
  <si>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</si>
  <si>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</si>
  <si>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</si>
  <si>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</si>
  <si>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</si>
  <si>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</si>
  <si>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</si>
  <si>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</si>
  <si>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</si>
  <si>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</si>
  <si>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</si>
  <si>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</si>
  <si>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</si>
  <si>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</si>
  <si>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</si>
  <si>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</si>
  <si>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</si>
  <si>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</si>
  <si>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Western Cape: Bitou(WC047)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</si>
  <si>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</si>
  <si>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</si>
  <si>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</si>
  <si>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</si>
  <si>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</si>
  <si>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</si>
  <si>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</si>
  <si>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</si>
  <si>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</si>
  <si>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Western Cape: Bitou(WC047)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</si>
  <si>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</si>
  <si>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</si>
  <si>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</si>
  <si>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</si>
  <si>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</si>
  <si>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</si>
  <si>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</si>
  <si>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</si>
  <si>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</si>
  <si>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</si>
  <si>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</si>
  <si>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</si>
  <si>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</si>
  <si>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</si>
  <si>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</si>
  <si>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</si>
  <si>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</si>
  <si>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</si>
  <si>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</si>
  <si>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</si>
  <si>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</si>
  <si>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</si>
  <si>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</si>
  <si>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</si>
  <si>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</si>
  <si>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</si>
  <si>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</si>
  <si>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</si>
  <si>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</si>
  <si>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</si>
  <si>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</si>
  <si>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</si>
  <si>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</si>
  <si>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Bitou(WC047)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</si>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</sst>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57569307</v>
      </c>
      <c r="C5" s="25">
        <v>69300000</v>
      </c>
      <c r="D5" s="26">
        <v>69300000</v>
      </c>
      <c r="E5" s="26">
        <v>64297593</v>
      </c>
      <c r="F5" s="26">
        <v>-137933</v>
      </c>
      <c r="G5" s="26">
        <v>-27484</v>
      </c>
      <c r="H5" s="26">
        <v>64132176</v>
      </c>
      <c r="I5" s="26">
        <v>-35079</v>
      </c>
      <c r="J5" s="26">
        <v>-64464</v>
      </c>
      <c r="K5" s="26">
        <v>195937</v>
      </c>
      <c r="L5" s="26">
        <v>96394</v>
      </c>
      <c r="M5" s="26">
        <v>-16461</v>
      </c>
      <c r="N5" s="26">
        <v>-222237</v>
      </c>
      <c r="O5" s="26">
        <v>-144785</v>
      </c>
      <c r="P5" s="26">
        <v>-383483</v>
      </c>
      <c r="Q5" s="26">
        <v>-4773</v>
      </c>
      <c r="R5" s="26">
        <v>-50875</v>
      </c>
      <c r="S5" s="26">
        <v>11190421</v>
      </c>
      <c r="T5" s="26">
        <v>11134773</v>
      </c>
      <c r="U5" s="26">
        <v>74979860</v>
      </c>
      <c r="V5" s="26">
        <v>69300000</v>
      </c>
      <c r="W5" s="26">
        <v>5679860</v>
      </c>
      <c r="X5" s="27">
        <v>8.2</v>
      </c>
      <c r="Y5" s="28">
        <v>69300000</v>
      </c>
    </row>
    <row r="6" spans="1:25" ht="13.5">
      <c r="A6" s="24" t="s">
        <v>31</v>
      </c>
      <c r="B6" s="2">
        <v>115549561</v>
      </c>
      <c r="C6" s="25">
        <v>144761155</v>
      </c>
      <c r="D6" s="26">
        <v>144761155</v>
      </c>
      <c r="E6" s="26">
        <v>48687683</v>
      </c>
      <c r="F6" s="26">
        <v>10328451</v>
      </c>
      <c r="G6" s="26">
        <v>7244941</v>
      </c>
      <c r="H6" s="26">
        <v>66261075</v>
      </c>
      <c r="I6" s="26">
        <v>8107884</v>
      </c>
      <c r="J6" s="26">
        <v>7806473</v>
      </c>
      <c r="K6" s="26">
        <v>7813317</v>
      </c>
      <c r="L6" s="26">
        <v>23727674</v>
      </c>
      <c r="M6" s="26">
        <v>10450384</v>
      </c>
      <c r="N6" s="26">
        <v>8541561</v>
      </c>
      <c r="O6" s="26">
        <v>7713825</v>
      </c>
      <c r="P6" s="26">
        <v>26705770</v>
      </c>
      <c r="Q6" s="26">
        <v>8057969</v>
      </c>
      <c r="R6" s="26">
        <v>6982837</v>
      </c>
      <c r="S6" s="26">
        <v>7495762</v>
      </c>
      <c r="T6" s="26">
        <v>22536568</v>
      </c>
      <c r="U6" s="26">
        <v>139231087</v>
      </c>
      <c r="V6" s="26">
        <v>144761155</v>
      </c>
      <c r="W6" s="26">
        <v>-5530068</v>
      </c>
      <c r="X6" s="27">
        <v>-3.82</v>
      </c>
      <c r="Y6" s="28">
        <v>144761155</v>
      </c>
    </row>
    <row r="7" spans="1:25" ht="13.5">
      <c r="A7" s="24" t="s">
        <v>32</v>
      </c>
      <c r="B7" s="2">
        <v>3916959</v>
      </c>
      <c r="C7" s="25">
        <v>4400000</v>
      </c>
      <c r="D7" s="26">
        <v>4400000</v>
      </c>
      <c r="E7" s="26">
        <v>4064</v>
      </c>
      <c r="F7" s="26">
        <v>7119</v>
      </c>
      <c r="G7" s="26">
        <v>120460</v>
      </c>
      <c r="H7" s="26">
        <v>131643</v>
      </c>
      <c r="I7" s="26">
        <v>55250</v>
      </c>
      <c r="J7" s="26">
        <v>136941</v>
      </c>
      <c r="K7" s="26">
        <v>24038</v>
      </c>
      <c r="L7" s="26">
        <v>216229</v>
      </c>
      <c r="M7" s="26">
        <v>27737</v>
      </c>
      <c r="N7" s="26">
        <v>723</v>
      </c>
      <c r="O7" s="26">
        <v>86984</v>
      </c>
      <c r="P7" s="26">
        <v>115444</v>
      </c>
      <c r="Q7" s="26">
        <v>55256</v>
      </c>
      <c r="R7" s="26">
        <v>153130</v>
      </c>
      <c r="S7" s="26">
        <v>142958</v>
      </c>
      <c r="T7" s="26">
        <v>351344</v>
      </c>
      <c r="U7" s="26">
        <v>814660</v>
      </c>
      <c r="V7" s="26">
        <v>4400000</v>
      </c>
      <c r="W7" s="26">
        <v>-3585340</v>
      </c>
      <c r="X7" s="27">
        <v>-81.48</v>
      </c>
      <c r="Y7" s="28">
        <v>4400000</v>
      </c>
    </row>
    <row r="8" spans="1:25" ht="13.5">
      <c r="A8" s="24" t="s">
        <v>33</v>
      </c>
      <c r="B8" s="2">
        <v>62328614</v>
      </c>
      <c r="C8" s="25">
        <v>34066000</v>
      </c>
      <c r="D8" s="26">
        <v>34066000</v>
      </c>
      <c r="E8" s="26">
        <v>10224785</v>
      </c>
      <c r="F8" s="26">
        <v>10750000</v>
      </c>
      <c r="G8" s="26">
        <v>0</v>
      </c>
      <c r="H8" s="26">
        <v>20974785</v>
      </c>
      <c r="I8" s="26">
        <v>179700</v>
      </c>
      <c r="J8" s="26">
        <v>7385652</v>
      </c>
      <c r="K8" s="26">
        <v>0</v>
      </c>
      <c r="L8" s="26">
        <v>7565352</v>
      </c>
      <c r="M8" s="26">
        <v>9661518</v>
      </c>
      <c r="N8" s="26">
        <v>104600</v>
      </c>
      <c r="O8" s="26">
        <v>-6632087</v>
      </c>
      <c r="P8" s="26">
        <v>3134031</v>
      </c>
      <c r="Q8" s="26">
        <v>0</v>
      </c>
      <c r="R8" s="26">
        <v>0</v>
      </c>
      <c r="S8" s="26">
        <v>0</v>
      </c>
      <c r="T8" s="26">
        <v>0</v>
      </c>
      <c r="U8" s="26">
        <v>31674168</v>
      </c>
      <c r="V8" s="26">
        <v>34066000</v>
      </c>
      <c r="W8" s="26">
        <v>-2391832</v>
      </c>
      <c r="X8" s="27">
        <v>-7.02</v>
      </c>
      <c r="Y8" s="28">
        <v>34066000</v>
      </c>
    </row>
    <row r="9" spans="1:25" ht="13.5">
      <c r="A9" s="24" t="s">
        <v>34</v>
      </c>
      <c r="B9" s="2">
        <v>27639433</v>
      </c>
      <c r="C9" s="25">
        <v>17266919</v>
      </c>
      <c r="D9" s="26">
        <v>17266919</v>
      </c>
      <c r="E9" s="26">
        <v>1602276</v>
      </c>
      <c r="F9" s="26">
        <v>2666889</v>
      </c>
      <c r="G9" s="26">
        <v>1137898</v>
      </c>
      <c r="H9" s="26">
        <v>5407063</v>
      </c>
      <c r="I9" s="26">
        <v>1043019</v>
      </c>
      <c r="J9" s="26">
        <v>7346619</v>
      </c>
      <c r="K9" s="26">
        <v>1999380</v>
      </c>
      <c r="L9" s="26">
        <v>10389018</v>
      </c>
      <c r="M9" s="26">
        <v>2480981</v>
      </c>
      <c r="N9" s="26">
        <v>1481711</v>
      </c>
      <c r="O9" s="26">
        <v>937722</v>
      </c>
      <c r="P9" s="26">
        <v>4900414</v>
      </c>
      <c r="Q9" s="26">
        <v>1220873</v>
      </c>
      <c r="R9" s="26">
        <v>925596</v>
      </c>
      <c r="S9" s="26">
        <v>998478</v>
      </c>
      <c r="T9" s="26">
        <v>3144947</v>
      </c>
      <c r="U9" s="26">
        <v>23841442</v>
      </c>
      <c r="V9" s="26">
        <v>17266919</v>
      </c>
      <c r="W9" s="26">
        <v>6574523</v>
      </c>
      <c r="X9" s="27">
        <v>38.08</v>
      </c>
      <c r="Y9" s="28">
        <v>17266919</v>
      </c>
    </row>
    <row r="10" spans="1:25" ht="25.5">
      <c r="A10" s="29" t="s">
        <v>212</v>
      </c>
      <c r="B10" s="30">
        <f>SUM(B5:B9)</f>
        <v>267003874</v>
      </c>
      <c r="C10" s="31">
        <f aca="true" t="shared" si="0" ref="C10:Y10">SUM(C5:C9)</f>
        <v>269794074</v>
      </c>
      <c r="D10" s="32">
        <f t="shared" si="0"/>
        <v>269794074</v>
      </c>
      <c r="E10" s="32">
        <f t="shared" si="0"/>
        <v>124816401</v>
      </c>
      <c r="F10" s="32">
        <f t="shared" si="0"/>
        <v>23614526</v>
      </c>
      <c r="G10" s="32">
        <f t="shared" si="0"/>
        <v>8475815</v>
      </c>
      <c r="H10" s="32">
        <f t="shared" si="0"/>
        <v>156906742</v>
      </c>
      <c r="I10" s="32">
        <f t="shared" si="0"/>
        <v>9350774</v>
      </c>
      <c r="J10" s="32">
        <f t="shared" si="0"/>
        <v>22611221</v>
      </c>
      <c r="K10" s="32">
        <f t="shared" si="0"/>
        <v>10032672</v>
      </c>
      <c r="L10" s="32">
        <f t="shared" si="0"/>
        <v>41994667</v>
      </c>
      <c r="M10" s="32">
        <f t="shared" si="0"/>
        <v>22604159</v>
      </c>
      <c r="N10" s="32">
        <f t="shared" si="0"/>
        <v>9906358</v>
      </c>
      <c r="O10" s="32">
        <f t="shared" si="0"/>
        <v>1961659</v>
      </c>
      <c r="P10" s="32">
        <f t="shared" si="0"/>
        <v>34472176</v>
      </c>
      <c r="Q10" s="32">
        <f t="shared" si="0"/>
        <v>9329325</v>
      </c>
      <c r="R10" s="32">
        <f t="shared" si="0"/>
        <v>8010688</v>
      </c>
      <c r="S10" s="32">
        <f t="shared" si="0"/>
        <v>19827619</v>
      </c>
      <c r="T10" s="32">
        <f t="shared" si="0"/>
        <v>37167632</v>
      </c>
      <c r="U10" s="32">
        <f t="shared" si="0"/>
        <v>270541217</v>
      </c>
      <c r="V10" s="32">
        <f t="shared" si="0"/>
        <v>269794074</v>
      </c>
      <c r="W10" s="32">
        <f t="shared" si="0"/>
        <v>747143</v>
      </c>
      <c r="X10" s="33">
        <f>+IF(V10&lt;&gt;0,(W10/V10)*100,0)</f>
        <v>0.2769308417055891</v>
      </c>
      <c r="Y10" s="34">
        <f t="shared" si="0"/>
        <v>269794074</v>
      </c>
    </row>
    <row r="11" spans="1:25" ht="13.5">
      <c r="A11" s="24" t="s">
        <v>36</v>
      </c>
      <c r="B11" s="2">
        <v>89743996</v>
      </c>
      <c r="C11" s="25">
        <v>92602301</v>
      </c>
      <c r="D11" s="26">
        <v>92602301</v>
      </c>
      <c r="E11" s="26">
        <v>7137922</v>
      </c>
      <c r="F11" s="26">
        <v>7306540</v>
      </c>
      <c r="G11" s="26">
        <v>7600178</v>
      </c>
      <c r="H11" s="26">
        <v>22044640</v>
      </c>
      <c r="I11" s="26">
        <v>7133669</v>
      </c>
      <c r="J11" s="26">
        <v>11094181</v>
      </c>
      <c r="K11" s="26">
        <v>7445480</v>
      </c>
      <c r="L11" s="26">
        <v>25673330</v>
      </c>
      <c r="M11" s="26">
        <v>8882646</v>
      </c>
      <c r="N11" s="26">
        <v>8187341</v>
      </c>
      <c r="O11" s="26">
        <v>8749072</v>
      </c>
      <c r="P11" s="26">
        <v>25819059</v>
      </c>
      <c r="Q11" s="26">
        <v>6627830</v>
      </c>
      <c r="R11" s="26">
        <v>7453389</v>
      </c>
      <c r="S11" s="26">
        <v>6647508</v>
      </c>
      <c r="T11" s="26">
        <v>20728727</v>
      </c>
      <c r="U11" s="26">
        <v>94265756</v>
      </c>
      <c r="V11" s="26">
        <v>92602301</v>
      </c>
      <c r="W11" s="26">
        <v>1663455</v>
      </c>
      <c r="X11" s="27">
        <v>1.8</v>
      </c>
      <c r="Y11" s="28">
        <v>92602301</v>
      </c>
    </row>
    <row r="12" spans="1:25" ht="13.5">
      <c r="A12" s="24" t="s">
        <v>37</v>
      </c>
      <c r="B12" s="2">
        <v>2992474</v>
      </c>
      <c r="C12" s="25">
        <v>2797694</v>
      </c>
      <c r="D12" s="26">
        <v>2797694</v>
      </c>
      <c r="E12" s="26">
        <v>186904</v>
      </c>
      <c r="F12" s="26">
        <v>186904</v>
      </c>
      <c r="G12" s="26">
        <v>186904</v>
      </c>
      <c r="H12" s="26">
        <v>560712</v>
      </c>
      <c r="I12" s="26">
        <v>192873</v>
      </c>
      <c r="J12" s="26">
        <v>186357</v>
      </c>
      <c r="K12" s="26">
        <v>186477</v>
      </c>
      <c r="L12" s="26">
        <v>565707</v>
      </c>
      <c r="M12" s="26">
        <v>186709</v>
      </c>
      <c r="N12" s="26">
        <v>568709</v>
      </c>
      <c r="O12" s="26">
        <v>196433</v>
      </c>
      <c r="P12" s="26">
        <v>951851</v>
      </c>
      <c r="Q12" s="26">
        <v>663575</v>
      </c>
      <c r="R12" s="26">
        <v>133654</v>
      </c>
      <c r="S12" s="26">
        <v>241630</v>
      </c>
      <c r="T12" s="26">
        <v>1038859</v>
      </c>
      <c r="U12" s="26">
        <v>3117129</v>
      </c>
      <c r="V12" s="26">
        <v>2797694</v>
      </c>
      <c r="W12" s="26">
        <v>319435</v>
      </c>
      <c r="X12" s="27">
        <v>11.42</v>
      </c>
      <c r="Y12" s="28">
        <v>2797694</v>
      </c>
    </row>
    <row r="13" spans="1:25" ht="13.5">
      <c r="A13" s="24" t="s">
        <v>213</v>
      </c>
      <c r="B13" s="2">
        <v>10791045</v>
      </c>
      <c r="C13" s="25">
        <v>18328300</v>
      </c>
      <c r="D13" s="26">
        <v>18328300</v>
      </c>
      <c r="E13" s="26">
        <v>342</v>
      </c>
      <c r="F13" s="26">
        <v>0</v>
      </c>
      <c r="G13" s="26">
        <v>4585036</v>
      </c>
      <c r="H13" s="26">
        <v>4585378</v>
      </c>
      <c r="I13" s="26">
        <v>1528455</v>
      </c>
      <c r="J13" s="26">
        <v>1528460</v>
      </c>
      <c r="K13" s="26">
        <v>1528460</v>
      </c>
      <c r="L13" s="26">
        <v>4585375</v>
      </c>
      <c r="M13" s="26">
        <v>1528460</v>
      </c>
      <c r="N13" s="26">
        <v>0</v>
      </c>
      <c r="O13" s="26">
        <v>407711</v>
      </c>
      <c r="P13" s="26">
        <v>1936171</v>
      </c>
      <c r="Q13" s="26">
        <v>740462</v>
      </c>
      <c r="R13" s="26">
        <v>370231</v>
      </c>
      <c r="S13" s="26">
        <v>1110693</v>
      </c>
      <c r="T13" s="26">
        <v>2221386</v>
      </c>
      <c r="U13" s="26">
        <v>13328310</v>
      </c>
      <c r="V13" s="26">
        <v>18328300</v>
      </c>
      <c r="W13" s="26">
        <v>-4999990</v>
      </c>
      <c r="X13" s="27">
        <v>-27.28</v>
      </c>
      <c r="Y13" s="28">
        <v>18328300</v>
      </c>
    </row>
    <row r="14" spans="1:25" ht="13.5">
      <c r="A14" s="24" t="s">
        <v>39</v>
      </c>
      <c r="B14" s="2">
        <v>7776908</v>
      </c>
      <c r="C14" s="25">
        <v>9106407</v>
      </c>
      <c r="D14" s="26">
        <v>9106407</v>
      </c>
      <c r="E14" s="26">
        <v>0</v>
      </c>
      <c r="F14" s="26">
        <v>0</v>
      </c>
      <c r="G14" s="26">
        <v>83</v>
      </c>
      <c r="H14" s="26">
        <v>83</v>
      </c>
      <c r="I14" s="26">
        <v>2162</v>
      </c>
      <c r="J14" s="26">
        <v>2669</v>
      </c>
      <c r="K14" s="26">
        <v>4077373</v>
      </c>
      <c r="L14" s="26">
        <v>4082204</v>
      </c>
      <c r="M14" s="26">
        <v>182864</v>
      </c>
      <c r="N14" s="26">
        <v>4333</v>
      </c>
      <c r="O14" s="26">
        <v>279</v>
      </c>
      <c r="P14" s="26">
        <v>187476</v>
      </c>
      <c r="Q14" s="26">
        <v>55</v>
      </c>
      <c r="R14" s="26">
        <v>0</v>
      </c>
      <c r="S14" s="26">
        <v>1976069</v>
      </c>
      <c r="T14" s="26">
        <v>1976124</v>
      </c>
      <c r="U14" s="26">
        <v>6245887</v>
      </c>
      <c r="V14" s="26">
        <v>9106407</v>
      </c>
      <c r="W14" s="26">
        <v>-2860520</v>
      </c>
      <c r="X14" s="27">
        <v>-31.41</v>
      </c>
      <c r="Y14" s="28">
        <v>9106407</v>
      </c>
    </row>
    <row r="15" spans="1:25" ht="13.5">
      <c r="A15" s="24" t="s">
        <v>40</v>
      </c>
      <c r="B15" s="2">
        <v>40643872</v>
      </c>
      <c r="C15" s="25">
        <v>52367800</v>
      </c>
      <c r="D15" s="26">
        <v>52367800</v>
      </c>
      <c r="E15" s="26">
        <v>5857309</v>
      </c>
      <c r="F15" s="26">
        <v>6385088</v>
      </c>
      <c r="G15" s="26">
        <v>6110920</v>
      </c>
      <c r="H15" s="26">
        <v>18353317</v>
      </c>
      <c r="I15" s="26">
        <v>2988647</v>
      </c>
      <c r="J15" s="26">
        <v>3361683</v>
      </c>
      <c r="K15" s="26">
        <v>3250549</v>
      </c>
      <c r="L15" s="26">
        <v>9600879</v>
      </c>
      <c r="M15" s="26">
        <v>4090271</v>
      </c>
      <c r="N15" s="26">
        <v>3918883</v>
      </c>
      <c r="O15" s="26">
        <v>3214175</v>
      </c>
      <c r="P15" s="26">
        <v>11223329</v>
      </c>
      <c r="Q15" s="26">
        <v>-1562260</v>
      </c>
      <c r="R15" s="26">
        <v>3835751</v>
      </c>
      <c r="S15" s="26">
        <v>3194337</v>
      </c>
      <c r="T15" s="26">
        <v>5467828</v>
      </c>
      <c r="U15" s="26">
        <v>44645353</v>
      </c>
      <c r="V15" s="26">
        <v>52367800</v>
      </c>
      <c r="W15" s="26">
        <v>-7722447</v>
      </c>
      <c r="X15" s="27">
        <v>-14.75</v>
      </c>
      <c r="Y15" s="28">
        <v>52367800</v>
      </c>
    </row>
    <row r="16" spans="1:25" ht="13.5">
      <c r="A16" s="35" t="s">
        <v>41</v>
      </c>
      <c r="B16" s="2">
        <v>24612902</v>
      </c>
      <c r="C16" s="25">
        <v>16090962</v>
      </c>
      <c r="D16" s="26">
        <v>16090962</v>
      </c>
      <c r="E16" s="26">
        <v>182806</v>
      </c>
      <c r="F16" s="26">
        <v>2411772</v>
      </c>
      <c r="G16" s="26">
        <v>2381499</v>
      </c>
      <c r="H16" s="26">
        <v>4976077</v>
      </c>
      <c r="I16" s="26">
        <v>4327946</v>
      </c>
      <c r="J16" s="26">
        <v>354279</v>
      </c>
      <c r="K16" s="26">
        <v>2375249</v>
      </c>
      <c r="L16" s="26">
        <v>7057474</v>
      </c>
      <c r="M16" s="26">
        <v>1325858</v>
      </c>
      <c r="N16" s="26">
        <v>3266082</v>
      </c>
      <c r="O16" s="26">
        <v>-14621198</v>
      </c>
      <c r="P16" s="26">
        <v>-10029258</v>
      </c>
      <c r="Q16" s="26">
        <v>2833667</v>
      </c>
      <c r="R16" s="26">
        <v>7457945</v>
      </c>
      <c r="S16" s="26">
        <v>7057681</v>
      </c>
      <c r="T16" s="26">
        <v>17349293</v>
      </c>
      <c r="U16" s="26">
        <v>19353586</v>
      </c>
      <c r="V16" s="26">
        <v>16090962</v>
      </c>
      <c r="W16" s="26">
        <v>3262624</v>
      </c>
      <c r="X16" s="27">
        <v>20.28</v>
      </c>
      <c r="Y16" s="28">
        <v>16090962</v>
      </c>
    </row>
    <row r="17" spans="1:25" ht="13.5">
      <c r="A17" s="24" t="s">
        <v>42</v>
      </c>
      <c r="B17" s="2">
        <v>89444556</v>
      </c>
      <c r="C17" s="25">
        <v>88151232</v>
      </c>
      <c r="D17" s="26">
        <v>88151232</v>
      </c>
      <c r="E17" s="26">
        <v>3048149</v>
      </c>
      <c r="F17" s="26">
        <v>5302182</v>
      </c>
      <c r="G17" s="26">
        <v>7695052</v>
      </c>
      <c r="H17" s="26">
        <v>16045383</v>
      </c>
      <c r="I17" s="26">
        <v>6065950</v>
      </c>
      <c r="J17" s="26">
        <v>9079711</v>
      </c>
      <c r="K17" s="26">
        <v>7150048</v>
      </c>
      <c r="L17" s="26">
        <v>22295709</v>
      </c>
      <c r="M17" s="26">
        <v>4959610</v>
      </c>
      <c r="N17" s="26">
        <v>3796506</v>
      </c>
      <c r="O17" s="26">
        <v>6726704</v>
      </c>
      <c r="P17" s="26">
        <v>15482820</v>
      </c>
      <c r="Q17" s="26">
        <v>5995911</v>
      </c>
      <c r="R17" s="26">
        <v>5961446</v>
      </c>
      <c r="S17" s="26">
        <v>18124440</v>
      </c>
      <c r="T17" s="26">
        <v>30081797</v>
      </c>
      <c r="U17" s="26">
        <v>83905709</v>
      </c>
      <c r="V17" s="26">
        <v>88151232</v>
      </c>
      <c r="W17" s="26">
        <v>-4245523</v>
      </c>
      <c r="X17" s="27">
        <v>-4.82</v>
      </c>
      <c r="Y17" s="28">
        <v>88151232</v>
      </c>
    </row>
    <row r="18" spans="1:25" ht="13.5">
      <c r="A18" s="36" t="s">
        <v>43</v>
      </c>
      <c r="B18" s="37">
        <f>SUM(B11:B17)</f>
        <v>266005753</v>
      </c>
      <c r="C18" s="38">
        <f aca="true" t="shared" si="1" ref="C18:Y18">SUM(C11:C17)</f>
        <v>279444696</v>
      </c>
      <c r="D18" s="39">
        <f t="shared" si="1"/>
        <v>279444696</v>
      </c>
      <c r="E18" s="39">
        <f t="shared" si="1"/>
        <v>16413432</v>
      </c>
      <c r="F18" s="39">
        <f t="shared" si="1"/>
        <v>21592486</v>
      </c>
      <c r="G18" s="39">
        <f t="shared" si="1"/>
        <v>28559672</v>
      </c>
      <c r="H18" s="39">
        <f t="shared" si="1"/>
        <v>66565590</v>
      </c>
      <c r="I18" s="39">
        <f t="shared" si="1"/>
        <v>22239702</v>
      </c>
      <c r="J18" s="39">
        <f t="shared" si="1"/>
        <v>25607340</v>
      </c>
      <c r="K18" s="39">
        <f t="shared" si="1"/>
        <v>26013636</v>
      </c>
      <c r="L18" s="39">
        <f t="shared" si="1"/>
        <v>73860678</v>
      </c>
      <c r="M18" s="39">
        <f t="shared" si="1"/>
        <v>21156418</v>
      </c>
      <c r="N18" s="39">
        <f t="shared" si="1"/>
        <v>19741854</v>
      </c>
      <c r="O18" s="39">
        <f t="shared" si="1"/>
        <v>4673176</v>
      </c>
      <c r="P18" s="39">
        <f t="shared" si="1"/>
        <v>45571448</v>
      </c>
      <c r="Q18" s="39">
        <f t="shared" si="1"/>
        <v>15299240</v>
      </c>
      <c r="R18" s="39">
        <f t="shared" si="1"/>
        <v>25212416</v>
      </c>
      <c r="S18" s="39">
        <f t="shared" si="1"/>
        <v>38352358</v>
      </c>
      <c r="T18" s="39">
        <f t="shared" si="1"/>
        <v>78864014</v>
      </c>
      <c r="U18" s="39">
        <f t="shared" si="1"/>
        <v>264861730</v>
      </c>
      <c r="V18" s="39">
        <f t="shared" si="1"/>
        <v>279444696</v>
      </c>
      <c r="W18" s="39">
        <f t="shared" si="1"/>
        <v>-14582966</v>
      </c>
      <c r="X18" s="33">
        <f>+IF(V18&lt;&gt;0,(W18/V18)*100,0)</f>
        <v>-5.218551723737136</v>
      </c>
      <c r="Y18" s="40">
        <f t="shared" si="1"/>
        <v>279444696</v>
      </c>
    </row>
    <row r="19" spans="1:25" ht="13.5">
      <c r="A19" s="36" t="s">
        <v>44</v>
      </c>
      <c r="B19" s="41">
        <f>+B10-B18</f>
        <v>998121</v>
      </c>
      <c r="C19" s="42">
        <f aca="true" t="shared" si="2" ref="C19:Y19">+C10-C18</f>
        <v>-9650622</v>
      </c>
      <c r="D19" s="43">
        <f t="shared" si="2"/>
        <v>-9650622</v>
      </c>
      <c r="E19" s="43">
        <f t="shared" si="2"/>
        <v>108402969</v>
      </c>
      <c r="F19" s="43">
        <f t="shared" si="2"/>
        <v>2022040</v>
      </c>
      <c r="G19" s="43">
        <f t="shared" si="2"/>
        <v>-20083857</v>
      </c>
      <c r="H19" s="43">
        <f t="shared" si="2"/>
        <v>90341152</v>
      </c>
      <c r="I19" s="43">
        <f t="shared" si="2"/>
        <v>-12888928</v>
      </c>
      <c r="J19" s="43">
        <f t="shared" si="2"/>
        <v>-2996119</v>
      </c>
      <c r="K19" s="43">
        <f t="shared" si="2"/>
        <v>-15980964</v>
      </c>
      <c r="L19" s="43">
        <f t="shared" si="2"/>
        <v>-31866011</v>
      </c>
      <c r="M19" s="43">
        <f t="shared" si="2"/>
        <v>1447741</v>
      </c>
      <c r="N19" s="43">
        <f t="shared" si="2"/>
        <v>-9835496</v>
      </c>
      <c r="O19" s="43">
        <f t="shared" si="2"/>
        <v>-2711517</v>
      </c>
      <c r="P19" s="43">
        <f t="shared" si="2"/>
        <v>-11099272</v>
      </c>
      <c r="Q19" s="43">
        <f t="shared" si="2"/>
        <v>-5969915</v>
      </c>
      <c r="R19" s="43">
        <f t="shared" si="2"/>
        <v>-17201728</v>
      </c>
      <c r="S19" s="43">
        <f t="shared" si="2"/>
        <v>-18524739</v>
      </c>
      <c r="T19" s="43">
        <f t="shared" si="2"/>
        <v>-41696382</v>
      </c>
      <c r="U19" s="43">
        <f t="shared" si="2"/>
        <v>5679487</v>
      </c>
      <c r="V19" s="43">
        <f>IF(D10=D18,0,V10-V18)</f>
        <v>-9650622</v>
      </c>
      <c r="W19" s="43">
        <f t="shared" si="2"/>
        <v>15330109</v>
      </c>
      <c r="X19" s="44">
        <f>+IF(V19&lt;&gt;0,(W19/V19)*100,0)</f>
        <v>-158.85099426751975</v>
      </c>
      <c r="Y19" s="45">
        <f t="shared" si="2"/>
        <v>-9650622</v>
      </c>
    </row>
    <row r="20" spans="1:25" ht="13.5">
      <c r="A20" s="24" t="s">
        <v>45</v>
      </c>
      <c r="B20" s="2">
        <v>24387084</v>
      </c>
      <c r="C20" s="25">
        <v>66455725</v>
      </c>
      <c r="D20" s="26">
        <v>66455725</v>
      </c>
      <c r="E20" s="26">
        <v>0</v>
      </c>
      <c r="F20" s="26">
        <v>990000</v>
      </c>
      <c r="G20" s="26">
        <v>495000</v>
      </c>
      <c r="H20" s="26">
        <v>1485000</v>
      </c>
      <c r="I20" s="26">
        <v>2800634</v>
      </c>
      <c r="J20" s="26">
        <v>990060</v>
      </c>
      <c r="K20" s="26">
        <v>9999940</v>
      </c>
      <c r="L20" s="26">
        <v>13790634</v>
      </c>
      <c r="M20" s="26">
        <v>1990000</v>
      </c>
      <c r="N20" s="26">
        <v>0</v>
      </c>
      <c r="O20" s="26">
        <v>41442514</v>
      </c>
      <c r="P20" s="26">
        <v>43432514</v>
      </c>
      <c r="Q20" s="26">
        <v>2867319</v>
      </c>
      <c r="R20" s="26">
        <v>0</v>
      </c>
      <c r="S20" s="26">
        <v>0</v>
      </c>
      <c r="T20" s="26">
        <v>2867319</v>
      </c>
      <c r="U20" s="26">
        <v>61575467</v>
      </c>
      <c r="V20" s="26">
        <v>66455725</v>
      </c>
      <c r="W20" s="26">
        <v>-4880258</v>
      </c>
      <c r="X20" s="27">
        <v>-7.34</v>
      </c>
      <c r="Y20" s="28">
        <v>66455725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25385205</v>
      </c>
      <c r="C22" s="53">
        <f aca="true" t="shared" si="3" ref="C22:Y22">SUM(C19:C21)</f>
        <v>56805103</v>
      </c>
      <c r="D22" s="54">
        <f t="shared" si="3"/>
        <v>56805103</v>
      </c>
      <c r="E22" s="54">
        <f t="shared" si="3"/>
        <v>108402969</v>
      </c>
      <c r="F22" s="54">
        <f t="shared" si="3"/>
        <v>3012040</v>
      </c>
      <c r="G22" s="54">
        <f t="shared" si="3"/>
        <v>-19588857</v>
      </c>
      <c r="H22" s="54">
        <f t="shared" si="3"/>
        <v>91826152</v>
      </c>
      <c r="I22" s="54">
        <f t="shared" si="3"/>
        <v>-10088294</v>
      </c>
      <c r="J22" s="54">
        <f t="shared" si="3"/>
        <v>-2006059</v>
      </c>
      <c r="K22" s="54">
        <f t="shared" si="3"/>
        <v>-5981024</v>
      </c>
      <c r="L22" s="54">
        <f t="shared" si="3"/>
        <v>-18075377</v>
      </c>
      <c r="M22" s="54">
        <f t="shared" si="3"/>
        <v>3437741</v>
      </c>
      <c r="N22" s="54">
        <f t="shared" si="3"/>
        <v>-9835496</v>
      </c>
      <c r="O22" s="54">
        <f t="shared" si="3"/>
        <v>38730997</v>
      </c>
      <c r="P22" s="54">
        <f t="shared" si="3"/>
        <v>32333242</v>
      </c>
      <c r="Q22" s="54">
        <f t="shared" si="3"/>
        <v>-3102596</v>
      </c>
      <c r="R22" s="54">
        <f t="shared" si="3"/>
        <v>-17201728</v>
      </c>
      <c r="S22" s="54">
        <f t="shared" si="3"/>
        <v>-18524739</v>
      </c>
      <c r="T22" s="54">
        <f t="shared" si="3"/>
        <v>-38829063</v>
      </c>
      <c r="U22" s="54">
        <f t="shared" si="3"/>
        <v>67254954</v>
      </c>
      <c r="V22" s="54">
        <f t="shared" si="3"/>
        <v>56805103</v>
      </c>
      <c r="W22" s="54">
        <f t="shared" si="3"/>
        <v>10449851</v>
      </c>
      <c r="X22" s="55">
        <f>+IF(V22&lt;&gt;0,(W22/V22)*100,0)</f>
        <v>18.395972277349802</v>
      </c>
      <c r="Y22" s="56">
        <f t="shared" si="3"/>
        <v>56805103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25385205</v>
      </c>
      <c r="C24" s="42">
        <f aca="true" t="shared" si="4" ref="C24:Y24">SUM(C22:C23)</f>
        <v>56805103</v>
      </c>
      <c r="D24" s="43">
        <f t="shared" si="4"/>
        <v>56805103</v>
      </c>
      <c r="E24" s="43">
        <f t="shared" si="4"/>
        <v>108402969</v>
      </c>
      <c r="F24" s="43">
        <f t="shared" si="4"/>
        <v>3012040</v>
      </c>
      <c r="G24" s="43">
        <f t="shared" si="4"/>
        <v>-19588857</v>
      </c>
      <c r="H24" s="43">
        <f t="shared" si="4"/>
        <v>91826152</v>
      </c>
      <c r="I24" s="43">
        <f t="shared" si="4"/>
        <v>-10088294</v>
      </c>
      <c r="J24" s="43">
        <f t="shared" si="4"/>
        <v>-2006059</v>
      </c>
      <c r="K24" s="43">
        <f t="shared" si="4"/>
        <v>-5981024</v>
      </c>
      <c r="L24" s="43">
        <f t="shared" si="4"/>
        <v>-18075377</v>
      </c>
      <c r="M24" s="43">
        <f t="shared" si="4"/>
        <v>3437741</v>
      </c>
      <c r="N24" s="43">
        <f t="shared" si="4"/>
        <v>-9835496</v>
      </c>
      <c r="O24" s="43">
        <f t="shared" si="4"/>
        <v>38730997</v>
      </c>
      <c r="P24" s="43">
        <f t="shared" si="4"/>
        <v>32333242</v>
      </c>
      <c r="Q24" s="43">
        <f t="shared" si="4"/>
        <v>-3102596</v>
      </c>
      <c r="R24" s="43">
        <f t="shared" si="4"/>
        <v>-17201728</v>
      </c>
      <c r="S24" s="43">
        <f t="shared" si="4"/>
        <v>-18524739</v>
      </c>
      <c r="T24" s="43">
        <f t="shared" si="4"/>
        <v>-38829063</v>
      </c>
      <c r="U24" s="43">
        <f t="shared" si="4"/>
        <v>67254954</v>
      </c>
      <c r="V24" s="43">
        <f t="shared" si="4"/>
        <v>56805103</v>
      </c>
      <c r="W24" s="43">
        <f t="shared" si="4"/>
        <v>10449851</v>
      </c>
      <c r="X24" s="44">
        <f>+IF(V24&lt;&gt;0,(W24/V24)*100,0)</f>
        <v>18.395972277349802</v>
      </c>
      <c r="Y24" s="45">
        <f t="shared" si="4"/>
        <v>56805103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107740291</v>
      </c>
      <c r="C27" s="65">
        <v>113401175</v>
      </c>
      <c r="D27" s="66">
        <v>108671793</v>
      </c>
      <c r="E27" s="66">
        <v>81299</v>
      </c>
      <c r="F27" s="66">
        <v>2354594</v>
      </c>
      <c r="G27" s="66">
        <v>3670656</v>
      </c>
      <c r="H27" s="66">
        <v>6106549</v>
      </c>
      <c r="I27" s="66">
        <v>4556186</v>
      </c>
      <c r="J27" s="66">
        <v>5400620</v>
      </c>
      <c r="K27" s="66">
        <v>8235754</v>
      </c>
      <c r="L27" s="66">
        <v>18192560</v>
      </c>
      <c r="M27" s="66">
        <v>4107323</v>
      </c>
      <c r="N27" s="66">
        <v>12246266</v>
      </c>
      <c r="O27" s="66">
        <v>12514747</v>
      </c>
      <c r="P27" s="66">
        <v>28868336</v>
      </c>
      <c r="Q27" s="66">
        <v>7533919</v>
      </c>
      <c r="R27" s="66">
        <v>9646375</v>
      </c>
      <c r="S27" s="66">
        <v>21956302</v>
      </c>
      <c r="T27" s="66">
        <v>39136596</v>
      </c>
      <c r="U27" s="66">
        <v>92304041</v>
      </c>
      <c r="V27" s="66">
        <v>108671793</v>
      </c>
      <c r="W27" s="66">
        <v>-16367752</v>
      </c>
      <c r="X27" s="67">
        <v>-15.06</v>
      </c>
      <c r="Y27" s="68">
        <v>108671793</v>
      </c>
    </row>
    <row r="28" spans="1:25" ht="13.5">
      <c r="A28" s="69" t="s">
        <v>45</v>
      </c>
      <c r="B28" s="2">
        <v>50958327</v>
      </c>
      <c r="C28" s="25">
        <v>59455725</v>
      </c>
      <c r="D28" s="26">
        <v>62992015</v>
      </c>
      <c r="E28" s="26">
        <v>0</v>
      </c>
      <c r="F28" s="26">
        <v>175869</v>
      </c>
      <c r="G28" s="26">
        <v>655458</v>
      </c>
      <c r="H28" s="26">
        <v>831327</v>
      </c>
      <c r="I28" s="26">
        <v>1015083</v>
      </c>
      <c r="J28" s="26">
        <v>3828268</v>
      </c>
      <c r="K28" s="26">
        <v>7598827</v>
      </c>
      <c r="L28" s="26">
        <v>12442178</v>
      </c>
      <c r="M28" s="26">
        <v>2986663</v>
      </c>
      <c r="N28" s="26">
        <v>4687799</v>
      </c>
      <c r="O28" s="26">
        <v>11672245</v>
      </c>
      <c r="P28" s="26">
        <v>19346707</v>
      </c>
      <c r="Q28" s="26">
        <v>4759547</v>
      </c>
      <c r="R28" s="26">
        <v>7370305</v>
      </c>
      <c r="S28" s="26">
        <v>9121469</v>
      </c>
      <c r="T28" s="26">
        <v>21251321</v>
      </c>
      <c r="U28" s="26">
        <v>53871533</v>
      </c>
      <c r="V28" s="26">
        <v>62992015</v>
      </c>
      <c r="W28" s="26">
        <v>-9120482</v>
      </c>
      <c r="X28" s="27">
        <v>-14.48</v>
      </c>
      <c r="Y28" s="28">
        <v>62992015</v>
      </c>
    </row>
    <row r="29" spans="1:25" ht="13.5">
      <c r="A29" s="24" t="s">
        <v>217</v>
      </c>
      <c r="B29" s="2">
        <v>0</v>
      </c>
      <c r="C29" s="25">
        <v>9000000</v>
      </c>
      <c r="D29" s="26">
        <v>3000000</v>
      </c>
      <c r="E29" s="26">
        <v>0</v>
      </c>
      <c r="F29" s="26">
        <v>63721</v>
      </c>
      <c r="G29" s="26">
        <v>96429</v>
      </c>
      <c r="H29" s="26">
        <v>160150</v>
      </c>
      <c r="I29" s="26">
        <v>0</v>
      </c>
      <c r="J29" s="26">
        <v>24712</v>
      </c>
      <c r="K29" s="26">
        <v>0</v>
      </c>
      <c r="L29" s="26">
        <v>24712</v>
      </c>
      <c r="M29" s="26">
        <v>89371</v>
      </c>
      <c r="N29" s="26">
        <v>-40072</v>
      </c>
      <c r="O29" s="26">
        <v>252065</v>
      </c>
      <c r="P29" s="26">
        <v>301364</v>
      </c>
      <c r="Q29" s="26">
        <v>0</v>
      </c>
      <c r="R29" s="26">
        <v>458851</v>
      </c>
      <c r="S29" s="26">
        <v>974091</v>
      </c>
      <c r="T29" s="26">
        <v>1432942</v>
      </c>
      <c r="U29" s="26">
        <v>1919168</v>
      </c>
      <c r="V29" s="26">
        <v>3000000</v>
      </c>
      <c r="W29" s="26">
        <v>-1080832</v>
      </c>
      <c r="X29" s="27">
        <v>-36.03</v>
      </c>
      <c r="Y29" s="28">
        <v>3000000</v>
      </c>
    </row>
    <row r="30" spans="1:25" ht="13.5">
      <c r="A30" s="24" t="s">
        <v>51</v>
      </c>
      <c r="B30" s="2">
        <v>28598108</v>
      </c>
      <c r="C30" s="25">
        <v>15800000</v>
      </c>
      <c r="D30" s="26">
        <v>19527468</v>
      </c>
      <c r="E30" s="26">
        <v>0</v>
      </c>
      <c r="F30" s="26">
        <v>411698</v>
      </c>
      <c r="G30" s="26">
        <v>2487066</v>
      </c>
      <c r="H30" s="26">
        <v>2898764</v>
      </c>
      <c r="I30" s="26">
        <v>1853622</v>
      </c>
      <c r="J30" s="26">
        <v>178913</v>
      </c>
      <c r="K30" s="26">
        <v>0</v>
      </c>
      <c r="L30" s="26">
        <v>2032535</v>
      </c>
      <c r="M30" s="26">
        <v>80804</v>
      </c>
      <c r="N30" s="26">
        <v>-59927</v>
      </c>
      <c r="O30" s="26">
        <v>436631</v>
      </c>
      <c r="P30" s="26">
        <v>457508</v>
      </c>
      <c r="Q30" s="26">
        <v>1465767</v>
      </c>
      <c r="R30" s="26">
        <v>634000</v>
      </c>
      <c r="S30" s="26">
        <v>8210583</v>
      </c>
      <c r="T30" s="26">
        <v>10310350</v>
      </c>
      <c r="U30" s="26">
        <v>15699157</v>
      </c>
      <c r="V30" s="26">
        <v>19527468</v>
      </c>
      <c r="W30" s="26">
        <v>-3828311</v>
      </c>
      <c r="X30" s="27">
        <v>-19.6</v>
      </c>
      <c r="Y30" s="28">
        <v>19527468</v>
      </c>
    </row>
    <row r="31" spans="1:25" ht="13.5">
      <c r="A31" s="24" t="s">
        <v>52</v>
      </c>
      <c r="B31" s="2">
        <v>28183856</v>
      </c>
      <c r="C31" s="25">
        <v>29145450</v>
      </c>
      <c r="D31" s="26">
        <v>23152310</v>
      </c>
      <c r="E31" s="26">
        <v>81299</v>
      </c>
      <c r="F31" s="26">
        <v>1703307</v>
      </c>
      <c r="G31" s="26">
        <v>431705</v>
      </c>
      <c r="H31" s="26">
        <v>2216311</v>
      </c>
      <c r="I31" s="26">
        <v>1687481</v>
      </c>
      <c r="J31" s="26">
        <v>1368727</v>
      </c>
      <c r="K31" s="26">
        <v>636926</v>
      </c>
      <c r="L31" s="26">
        <v>3693134</v>
      </c>
      <c r="M31" s="26">
        <v>950484</v>
      </c>
      <c r="N31" s="26">
        <v>7658465</v>
      </c>
      <c r="O31" s="26">
        <v>153804</v>
      </c>
      <c r="P31" s="26">
        <v>8762753</v>
      </c>
      <c r="Q31" s="26">
        <v>1308605</v>
      </c>
      <c r="R31" s="26">
        <v>1183219</v>
      </c>
      <c r="S31" s="26">
        <v>3650161</v>
      </c>
      <c r="T31" s="26">
        <v>6141985</v>
      </c>
      <c r="U31" s="26">
        <v>20814183</v>
      </c>
      <c r="V31" s="26">
        <v>23152310</v>
      </c>
      <c r="W31" s="26">
        <v>-2338127</v>
      </c>
      <c r="X31" s="27">
        <v>-10.1</v>
      </c>
      <c r="Y31" s="28">
        <v>23152310</v>
      </c>
    </row>
    <row r="32" spans="1:25" ht="13.5">
      <c r="A32" s="36" t="s">
        <v>53</v>
      </c>
      <c r="B32" s="3">
        <f>SUM(B28:B31)</f>
        <v>107740291</v>
      </c>
      <c r="C32" s="65">
        <f aca="true" t="shared" si="5" ref="C32:Y32">SUM(C28:C31)</f>
        <v>113401175</v>
      </c>
      <c r="D32" s="66">
        <f t="shared" si="5"/>
        <v>108671793</v>
      </c>
      <c r="E32" s="66">
        <f t="shared" si="5"/>
        <v>81299</v>
      </c>
      <c r="F32" s="66">
        <f t="shared" si="5"/>
        <v>2354595</v>
      </c>
      <c r="G32" s="66">
        <f t="shared" si="5"/>
        <v>3670658</v>
      </c>
      <c r="H32" s="66">
        <f t="shared" si="5"/>
        <v>6106552</v>
      </c>
      <c r="I32" s="66">
        <f t="shared" si="5"/>
        <v>4556186</v>
      </c>
      <c r="J32" s="66">
        <f t="shared" si="5"/>
        <v>5400620</v>
      </c>
      <c r="K32" s="66">
        <f t="shared" si="5"/>
        <v>8235753</v>
      </c>
      <c r="L32" s="66">
        <f t="shared" si="5"/>
        <v>18192559</v>
      </c>
      <c r="M32" s="66">
        <f t="shared" si="5"/>
        <v>4107322</v>
      </c>
      <c r="N32" s="66">
        <f t="shared" si="5"/>
        <v>12246265</v>
      </c>
      <c r="O32" s="66">
        <f t="shared" si="5"/>
        <v>12514745</v>
      </c>
      <c r="P32" s="66">
        <f t="shared" si="5"/>
        <v>28868332</v>
      </c>
      <c r="Q32" s="66">
        <f t="shared" si="5"/>
        <v>7533919</v>
      </c>
      <c r="R32" s="66">
        <f t="shared" si="5"/>
        <v>9646375</v>
      </c>
      <c r="S32" s="66">
        <f t="shared" si="5"/>
        <v>21956304</v>
      </c>
      <c r="T32" s="66">
        <f t="shared" si="5"/>
        <v>39136598</v>
      </c>
      <c r="U32" s="66">
        <f t="shared" si="5"/>
        <v>92304041</v>
      </c>
      <c r="V32" s="66">
        <f t="shared" si="5"/>
        <v>108671793</v>
      </c>
      <c r="W32" s="66">
        <f t="shared" si="5"/>
        <v>-16367752</v>
      </c>
      <c r="X32" s="67">
        <f>+IF(V32&lt;&gt;0,(W32/V32)*100,0)</f>
        <v>-15.061637935798114</v>
      </c>
      <c r="Y32" s="68">
        <f t="shared" si="5"/>
        <v>108671793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46579196</v>
      </c>
      <c r="D35" s="26">
        <v>46579196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46579196</v>
      </c>
      <c r="W35" s="26">
        <v>-46579196</v>
      </c>
      <c r="X35" s="27">
        <v>-100</v>
      </c>
      <c r="Y35" s="28">
        <v>46579196</v>
      </c>
    </row>
    <row r="36" spans="1:25" ht="13.5">
      <c r="A36" s="24" t="s">
        <v>56</v>
      </c>
      <c r="B36" s="2">
        <v>0</v>
      </c>
      <c r="C36" s="25">
        <v>421164255</v>
      </c>
      <c r="D36" s="26">
        <v>421164255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421164255</v>
      </c>
      <c r="W36" s="26">
        <v>-421164255</v>
      </c>
      <c r="X36" s="27">
        <v>-100</v>
      </c>
      <c r="Y36" s="28">
        <v>421164255</v>
      </c>
    </row>
    <row r="37" spans="1:25" ht="13.5">
      <c r="A37" s="24" t="s">
        <v>57</v>
      </c>
      <c r="B37" s="2">
        <v>0</v>
      </c>
      <c r="C37" s="25">
        <v>52031660</v>
      </c>
      <c r="D37" s="26">
        <v>52031660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52031660</v>
      </c>
      <c r="W37" s="26">
        <v>-52031660</v>
      </c>
      <c r="X37" s="27">
        <v>-100</v>
      </c>
      <c r="Y37" s="28">
        <v>52031660</v>
      </c>
    </row>
    <row r="38" spans="1:25" ht="13.5">
      <c r="A38" s="24" t="s">
        <v>58</v>
      </c>
      <c r="B38" s="2">
        <v>0</v>
      </c>
      <c r="C38" s="25">
        <v>125754740</v>
      </c>
      <c r="D38" s="26">
        <v>125754740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125754740</v>
      </c>
      <c r="W38" s="26">
        <v>-125754740</v>
      </c>
      <c r="X38" s="27">
        <v>-100</v>
      </c>
      <c r="Y38" s="28">
        <v>125754740</v>
      </c>
    </row>
    <row r="39" spans="1:25" ht="13.5">
      <c r="A39" s="24" t="s">
        <v>59</v>
      </c>
      <c r="B39" s="2">
        <v>0</v>
      </c>
      <c r="C39" s="25">
        <v>289957051</v>
      </c>
      <c r="D39" s="26">
        <v>289957051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289957051</v>
      </c>
      <c r="W39" s="26">
        <v>-289957051</v>
      </c>
      <c r="X39" s="27">
        <v>-100</v>
      </c>
      <c r="Y39" s="28">
        <v>289957051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-557396704</v>
      </c>
      <c r="C42" s="25">
        <v>71927228</v>
      </c>
      <c r="D42" s="26">
        <v>71927228</v>
      </c>
      <c r="E42" s="26">
        <v>-12930611</v>
      </c>
      <c r="F42" s="26">
        <v>7407025</v>
      </c>
      <c r="G42" s="26">
        <v>-6823572</v>
      </c>
      <c r="H42" s="26">
        <v>-12347158</v>
      </c>
      <c r="I42" s="26">
        <v>15239</v>
      </c>
      <c r="J42" s="26">
        <v>11987898</v>
      </c>
      <c r="K42" s="26">
        <v>487722</v>
      </c>
      <c r="L42" s="26">
        <v>12490859</v>
      </c>
      <c r="M42" s="26">
        <v>1396546</v>
      </c>
      <c r="N42" s="26">
        <v>11004301</v>
      </c>
      <c r="O42" s="26">
        <v>41970884</v>
      </c>
      <c r="P42" s="26">
        <v>54371731</v>
      </c>
      <c r="Q42" s="26">
        <v>-5147787</v>
      </c>
      <c r="R42" s="26">
        <v>-793633</v>
      </c>
      <c r="S42" s="26">
        <v>9152455</v>
      </c>
      <c r="T42" s="26">
        <v>3211035</v>
      </c>
      <c r="U42" s="26">
        <v>57726467</v>
      </c>
      <c r="V42" s="26">
        <v>71927228</v>
      </c>
      <c r="W42" s="26">
        <v>-14200761</v>
      </c>
      <c r="X42" s="27">
        <v>-19.74</v>
      </c>
      <c r="Y42" s="28">
        <v>71927228</v>
      </c>
    </row>
    <row r="43" spans="1:25" ht="13.5">
      <c r="A43" s="24" t="s">
        <v>62</v>
      </c>
      <c r="B43" s="2">
        <v>0</v>
      </c>
      <c r="C43" s="25">
        <v>-111901175</v>
      </c>
      <c r="D43" s="26">
        <v>-111901175</v>
      </c>
      <c r="E43" s="26">
        <v>107113</v>
      </c>
      <c r="F43" s="26">
        <v>-7354594</v>
      </c>
      <c r="G43" s="26">
        <v>6400838</v>
      </c>
      <c r="H43" s="26">
        <v>-846643</v>
      </c>
      <c r="I43" s="26">
        <v>-4556186</v>
      </c>
      <c r="J43" s="26">
        <v>-2418999</v>
      </c>
      <c r="K43" s="26">
        <v>-235752</v>
      </c>
      <c r="L43" s="26">
        <v>-7210937</v>
      </c>
      <c r="M43" s="26">
        <v>-4107323</v>
      </c>
      <c r="N43" s="26">
        <v>-5319129</v>
      </c>
      <c r="O43" s="26">
        <v>-12514746</v>
      </c>
      <c r="P43" s="26">
        <v>-21941198</v>
      </c>
      <c r="Q43" s="26">
        <v>-32533918</v>
      </c>
      <c r="R43" s="26">
        <v>-9646375</v>
      </c>
      <c r="S43" s="26">
        <v>-6818658</v>
      </c>
      <c r="T43" s="26">
        <v>-48998951</v>
      </c>
      <c r="U43" s="26">
        <v>-78997729</v>
      </c>
      <c r="V43" s="26">
        <v>-111901175</v>
      </c>
      <c r="W43" s="26">
        <v>32903446</v>
      </c>
      <c r="X43" s="27">
        <v>-29.4</v>
      </c>
      <c r="Y43" s="28">
        <v>-111901175</v>
      </c>
    </row>
    <row r="44" spans="1:25" ht="13.5">
      <c r="A44" s="24" t="s">
        <v>63</v>
      </c>
      <c r="B44" s="2">
        <v>0</v>
      </c>
      <c r="C44" s="25">
        <v>8725356</v>
      </c>
      <c r="D44" s="26">
        <v>8725356</v>
      </c>
      <c r="E44" s="26">
        <v>-9930</v>
      </c>
      <c r="F44" s="26">
        <v>-9930</v>
      </c>
      <c r="G44" s="26">
        <v>-9930</v>
      </c>
      <c r="H44" s="26">
        <v>-29790</v>
      </c>
      <c r="I44" s="26">
        <v>-9915</v>
      </c>
      <c r="J44" s="26">
        <v>-9915</v>
      </c>
      <c r="K44" s="26">
        <v>-7087189</v>
      </c>
      <c r="L44" s="26">
        <v>-7107019</v>
      </c>
      <c r="M44" s="26">
        <v>-9903</v>
      </c>
      <c r="N44" s="26">
        <v>-9903</v>
      </c>
      <c r="O44" s="26">
        <v>-19806</v>
      </c>
      <c r="P44" s="26">
        <v>-39612</v>
      </c>
      <c r="Q44" s="26">
        <v>0</v>
      </c>
      <c r="R44" s="26">
        <v>16580000</v>
      </c>
      <c r="S44" s="26">
        <v>-445289</v>
      </c>
      <c r="T44" s="26">
        <v>16134711</v>
      </c>
      <c r="U44" s="26">
        <v>8958290</v>
      </c>
      <c r="V44" s="26">
        <v>8725356</v>
      </c>
      <c r="W44" s="26">
        <v>232934</v>
      </c>
      <c r="X44" s="27">
        <v>2.67</v>
      </c>
      <c r="Y44" s="28">
        <v>8725356</v>
      </c>
    </row>
    <row r="45" spans="1:25" ht="13.5">
      <c r="A45" s="36" t="s">
        <v>64</v>
      </c>
      <c r="B45" s="3">
        <v>-557396704</v>
      </c>
      <c r="C45" s="65">
        <v>-31248590</v>
      </c>
      <c r="D45" s="66">
        <v>-31248590</v>
      </c>
      <c r="E45" s="66">
        <v>6015722</v>
      </c>
      <c r="F45" s="66">
        <v>6058223</v>
      </c>
      <c r="G45" s="66">
        <v>5625559</v>
      </c>
      <c r="H45" s="66">
        <v>5625559</v>
      </c>
      <c r="I45" s="66">
        <v>1074697</v>
      </c>
      <c r="J45" s="66">
        <v>10633681</v>
      </c>
      <c r="K45" s="66">
        <v>3798462</v>
      </c>
      <c r="L45" s="66">
        <v>3798462</v>
      </c>
      <c r="M45" s="66">
        <v>1077782</v>
      </c>
      <c r="N45" s="66">
        <v>6753051</v>
      </c>
      <c r="O45" s="66">
        <v>36189383</v>
      </c>
      <c r="P45" s="66">
        <v>36189383</v>
      </c>
      <c r="Q45" s="66">
        <v>-1492322</v>
      </c>
      <c r="R45" s="66">
        <v>4647670</v>
      </c>
      <c r="S45" s="66">
        <v>6536178</v>
      </c>
      <c r="T45" s="66">
        <v>6536178</v>
      </c>
      <c r="U45" s="66">
        <v>6536178</v>
      </c>
      <c r="V45" s="66">
        <v>-31248590</v>
      </c>
      <c r="W45" s="66">
        <v>37784768</v>
      </c>
      <c r="X45" s="67">
        <v>-120.92</v>
      </c>
      <c r="Y45" s="68">
        <v>-31248590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15040537</v>
      </c>
      <c r="C49" s="95">
        <v>3395869</v>
      </c>
      <c r="D49" s="20">
        <v>2732158</v>
      </c>
      <c r="E49" s="20">
        <v>0</v>
      </c>
      <c r="F49" s="20">
        <v>0</v>
      </c>
      <c r="G49" s="20">
        <v>0</v>
      </c>
      <c r="H49" s="20">
        <v>31413683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52582247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80942877</v>
      </c>
      <c r="D5" s="120">
        <f t="shared" si="0"/>
        <v>99853845</v>
      </c>
      <c r="E5" s="66">
        <f t="shared" si="0"/>
        <v>99853845</v>
      </c>
      <c r="F5" s="66">
        <f t="shared" si="0"/>
        <v>74653232</v>
      </c>
      <c r="G5" s="66">
        <f t="shared" si="0"/>
        <v>875971</v>
      </c>
      <c r="H5" s="66">
        <f t="shared" si="0"/>
        <v>438562</v>
      </c>
      <c r="I5" s="66">
        <f t="shared" si="0"/>
        <v>75967765</v>
      </c>
      <c r="J5" s="66">
        <f t="shared" si="0"/>
        <v>394722</v>
      </c>
      <c r="K5" s="66">
        <f t="shared" si="0"/>
        <v>490666</v>
      </c>
      <c r="L5" s="66">
        <f t="shared" si="0"/>
        <v>513086</v>
      </c>
      <c r="M5" s="66">
        <f t="shared" si="0"/>
        <v>1398474</v>
      </c>
      <c r="N5" s="66">
        <f t="shared" si="0"/>
        <v>6135633</v>
      </c>
      <c r="O5" s="66">
        <f t="shared" si="0"/>
        <v>81584</v>
      </c>
      <c r="P5" s="66">
        <f t="shared" si="0"/>
        <v>4716854</v>
      </c>
      <c r="Q5" s="66">
        <f t="shared" si="0"/>
        <v>10934071</v>
      </c>
      <c r="R5" s="66">
        <f t="shared" si="0"/>
        <v>541928</v>
      </c>
      <c r="S5" s="66">
        <f t="shared" si="0"/>
        <v>413717</v>
      </c>
      <c r="T5" s="66">
        <f t="shared" si="0"/>
        <v>11626370</v>
      </c>
      <c r="U5" s="66">
        <f t="shared" si="0"/>
        <v>12582015</v>
      </c>
      <c r="V5" s="66">
        <f t="shared" si="0"/>
        <v>100882325</v>
      </c>
      <c r="W5" s="66">
        <f t="shared" si="0"/>
        <v>99853845</v>
      </c>
      <c r="X5" s="66">
        <f t="shared" si="0"/>
        <v>1028480</v>
      </c>
      <c r="Y5" s="103">
        <f>+IF(W5&lt;&gt;0,+(X5/W5)*100,0)</f>
        <v>1.0299853751250139</v>
      </c>
      <c r="Z5" s="119">
        <f>SUM(Z6:Z8)</f>
        <v>99853845</v>
      </c>
    </row>
    <row r="6" spans="1:26" ht="13.5">
      <c r="A6" s="104" t="s">
        <v>74</v>
      </c>
      <c r="B6" s="102"/>
      <c r="C6" s="121">
        <v>19845371</v>
      </c>
      <c r="D6" s="122">
        <v>25745900</v>
      </c>
      <c r="E6" s="26">
        <v>25745900</v>
      </c>
      <c r="F6" s="26">
        <v>7528039</v>
      </c>
      <c r="G6" s="26">
        <v>975425</v>
      </c>
      <c r="H6" s="26">
        <v>424325</v>
      </c>
      <c r="I6" s="26">
        <v>8927789</v>
      </c>
      <c r="J6" s="26">
        <v>424000</v>
      </c>
      <c r="K6" s="26">
        <v>410494</v>
      </c>
      <c r="L6" s="26">
        <v>277437</v>
      </c>
      <c r="M6" s="26">
        <v>1111931</v>
      </c>
      <c r="N6" s="26">
        <v>6140707</v>
      </c>
      <c r="O6" s="26">
        <v>284898</v>
      </c>
      <c r="P6" s="26">
        <v>4730263</v>
      </c>
      <c r="Q6" s="26">
        <v>11155868</v>
      </c>
      <c r="R6" s="26">
        <v>318525</v>
      </c>
      <c r="S6" s="26">
        <v>424226</v>
      </c>
      <c r="T6" s="26">
        <v>402726</v>
      </c>
      <c r="U6" s="26">
        <v>1145477</v>
      </c>
      <c r="V6" s="26">
        <v>22341065</v>
      </c>
      <c r="W6" s="26">
        <v>25745900</v>
      </c>
      <c r="X6" s="26">
        <v>-3404835</v>
      </c>
      <c r="Y6" s="106">
        <v>-13.22</v>
      </c>
      <c r="Z6" s="121">
        <v>25745900</v>
      </c>
    </row>
    <row r="7" spans="1:26" ht="13.5">
      <c r="A7" s="104" t="s">
        <v>75</v>
      </c>
      <c r="B7" s="102"/>
      <c r="C7" s="123">
        <v>2768295</v>
      </c>
      <c r="D7" s="124">
        <v>74107945</v>
      </c>
      <c r="E7" s="125">
        <v>74107945</v>
      </c>
      <c r="F7" s="125">
        <v>2750968</v>
      </c>
      <c r="G7" s="125"/>
      <c r="H7" s="125">
        <v>1585</v>
      </c>
      <c r="I7" s="125">
        <v>2752553</v>
      </c>
      <c r="J7" s="125">
        <v>1464</v>
      </c>
      <c r="K7" s="125">
        <v>-8829</v>
      </c>
      <c r="L7" s="125">
        <v>1398</v>
      </c>
      <c r="M7" s="125">
        <v>-5967</v>
      </c>
      <c r="N7" s="125">
        <v>998</v>
      </c>
      <c r="O7" s="125"/>
      <c r="P7" s="125">
        <v>-96316</v>
      </c>
      <c r="Q7" s="125">
        <v>-95318</v>
      </c>
      <c r="R7" s="125">
        <v>228176</v>
      </c>
      <c r="S7" s="125">
        <v>40366</v>
      </c>
      <c r="T7" s="125">
        <v>982</v>
      </c>
      <c r="U7" s="125">
        <v>269524</v>
      </c>
      <c r="V7" s="125">
        <v>2920792</v>
      </c>
      <c r="W7" s="125">
        <v>74107945</v>
      </c>
      <c r="X7" s="125">
        <v>-71187153</v>
      </c>
      <c r="Y7" s="107">
        <v>-96.06</v>
      </c>
      <c r="Z7" s="123">
        <v>74107945</v>
      </c>
    </row>
    <row r="8" spans="1:26" ht="13.5">
      <c r="A8" s="104" t="s">
        <v>76</v>
      </c>
      <c r="B8" s="102"/>
      <c r="C8" s="121">
        <v>58329211</v>
      </c>
      <c r="D8" s="122"/>
      <c r="E8" s="26"/>
      <c r="F8" s="26">
        <v>64374225</v>
      </c>
      <c r="G8" s="26">
        <v>-99454</v>
      </c>
      <c r="H8" s="26">
        <v>12652</v>
      </c>
      <c r="I8" s="26">
        <v>64287423</v>
      </c>
      <c r="J8" s="26">
        <v>-30742</v>
      </c>
      <c r="K8" s="26">
        <v>89001</v>
      </c>
      <c r="L8" s="26">
        <v>234251</v>
      </c>
      <c r="M8" s="26">
        <v>292510</v>
      </c>
      <c r="N8" s="26">
        <v>-6072</v>
      </c>
      <c r="O8" s="26">
        <v>-203314</v>
      </c>
      <c r="P8" s="26">
        <v>82907</v>
      </c>
      <c r="Q8" s="26">
        <v>-126479</v>
      </c>
      <c r="R8" s="26">
        <v>-4773</v>
      </c>
      <c r="S8" s="26">
        <v>-50875</v>
      </c>
      <c r="T8" s="26">
        <v>11222662</v>
      </c>
      <c r="U8" s="26">
        <v>11167014</v>
      </c>
      <c r="V8" s="26">
        <v>75620468</v>
      </c>
      <c r="W8" s="26"/>
      <c r="X8" s="26">
        <v>75620468</v>
      </c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52035746</v>
      </c>
      <c r="D9" s="120">
        <f t="shared" si="1"/>
        <v>21754746</v>
      </c>
      <c r="E9" s="66">
        <f t="shared" si="1"/>
        <v>21754746</v>
      </c>
      <c r="F9" s="66">
        <f t="shared" si="1"/>
        <v>769638</v>
      </c>
      <c r="G9" s="66">
        <f t="shared" si="1"/>
        <v>1332809</v>
      </c>
      <c r="H9" s="66">
        <f t="shared" si="1"/>
        <v>558022</v>
      </c>
      <c r="I9" s="66">
        <f t="shared" si="1"/>
        <v>2660469</v>
      </c>
      <c r="J9" s="66">
        <f t="shared" si="1"/>
        <v>712246</v>
      </c>
      <c r="K9" s="66">
        <f t="shared" si="1"/>
        <v>9109210</v>
      </c>
      <c r="L9" s="66">
        <f t="shared" si="1"/>
        <v>1202315</v>
      </c>
      <c r="M9" s="66">
        <f t="shared" si="1"/>
        <v>11023771</v>
      </c>
      <c r="N9" s="66">
        <f t="shared" si="1"/>
        <v>4317922</v>
      </c>
      <c r="O9" s="66">
        <f t="shared" si="1"/>
        <v>908516</v>
      </c>
      <c r="P9" s="66">
        <f t="shared" si="1"/>
        <v>17373525</v>
      </c>
      <c r="Q9" s="66">
        <f t="shared" si="1"/>
        <v>22599963</v>
      </c>
      <c r="R9" s="66">
        <f t="shared" si="1"/>
        <v>3502721</v>
      </c>
      <c r="S9" s="66">
        <f t="shared" si="1"/>
        <v>505480</v>
      </c>
      <c r="T9" s="66">
        <f t="shared" si="1"/>
        <v>599313</v>
      </c>
      <c r="U9" s="66">
        <f t="shared" si="1"/>
        <v>4607514</v>
      </c>
      <c r="V9" s="66">
        <f t="shared" si="1"/>
        <v>40891717</v>
      </c>
      <c r="W9" s="66">
        <f t="shared" si="1"/>
        <v>21754746</v>
      </c>
      <c r="X9" s="66">
        <f t="shared" si="1"/>
        <v>19136971</v>
      </c>
      <c r="Y9" s="103">
        <f>+IF(W9&lt;&gt;0,+(X9/W9)*100,0)</f>
        <v>87.96687858364332</v>
      </c>
      <c r="Z9" s="119">
        <f>SUM(Z10:Z14)</f>
        <v>21754746</v>
      </c>
    </row>
    <row r="10" spans="1:26" ht="13.5">
      <c r="A10" s="104" t="s">
        <v>78</v>
      </c>
      <c r="B10" s="102"/>
      <c r="C10" s="121">
        <v>241760</v>
      </c>
      <c r="D10" s="122">
        <v>467400</v>
      </c>
      <c r="E10" s="26">
        <v>467400</v>
      </c>
      <c r="F10" s="26">
        <v>152542</v>
      </c>
      <c r="G10" s="26">
        <v>14421</v>
      </c>
      <c r="H10" s="26">
        <v>11886</v>
      </c>
      <c r="I10" s="26">
        <v>178849</v>
      </c>
      <c r="J10" s="26">
        <v>118221</v>
      </c>
      <c r="K10" s="26">
        <v>23901</v>
      </c>
      <c r="L10" s="26">
        <v>21805</v>
      </c>
      <c r="M10" s="26">
        <v>163927</v>
      </c>
      <c r="N10" s="26">
        <v>169861</v>
      </c>
      <c r="O10" s="26">
        <v>118389</v>
      </c>
      <c r="P10" s="26">
        <v>-45987</v>
      </c>
      <c r="Q10" s="26">
        <v>242263</v>
      </c>
      <c r="R10" s="26">
        <v>270900</v>
      </c>
      <c r="S10" s="26">
        <v>-268682</v>
      </c>
      <c r="T10" s="26">
        <v>48694</v>
      </c>
      <c r="U10" s="26">
        <v>50912</v>
      </c>
      <c r="V10" s="26">
        <v>635951</v>
      </c>
      <c r="W10" s="26">
        <v>467400</v>
      </c>
      <c r="X10" s="26">
        <v>168551</v>
      </c>
      <c r="Y10" s="106">
        <v>36.06</v>
      </c>
      <c r="Z10" s="121">
        <v>467400</v>
      </c>
    </row>
    <row r="11" spans="1:26" ht="13.5">
      <c r="A11" s="104" t="s">
        <v>79</v>
      </c>
      <c r="B11" s="102"/>
      <c r="C11" s="121">
        <v>823771</v>
      </c>
      <c r="D11" s="122">
        <v>356100</v>
      </c>
      <c r="E11" s="26">
        <v>356100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356100</v>
      </c>
      <c r="X11" s="26">
        <v>-356100</v>
      </c>
      <c r="Y11" s="106">
        <v>-100</v>
      </c>
      <c r="Z11" s="121">
        <v>356100</v>
      </c>
    </row>
    <row r="12" spans="1:26" ht="13.5">
      <c r="A12" s="104" t="s">
        <v>80</v>
      </c>
      <c r="B12" s="102"/>
      <c r="C12" s="121">
        <v>6118052</v>
      </c>
      <c r="D12" s="122">
        <v>6634450</v>
      </c>
      <c r="E12" s="26">
        <v>6634450</v>
      </c>
      <c r="F12" s="26">
        <v>595663</v>
      </c>
      <c r="G12" s="26">
        <v>1296955</v>
      </c>
      <c r="H12" s="26">
        <v>524703</v>
      </c>
      <c r="I12" s="26">
        <v>2417321</v>
      </c>
      <c r="J12" s="26">
        <v>572592</v>
      </c>
      <c r="K12" s="26">
        <v>1780836</v>
      </c>
      <c r="L12" s="26">
        <v>1159077</v>
      </c>
      <c r="M12" s="26">
        <v>3512505</v>
      </c>
      <c r="N12" s="26">
        <v>310575</v>
      </c>
      <c r="O12" s="26">
        <v>768694</v>
      </c>
      <c r="P12" s="26">
        <v>498172</v>
      </c>
      <c r="Q12" s="26">
        <v>1577441</v>
      </c>
      <c r="R12" s="26">
        <v>343069</v>
      </c>
      <c r="S12" s="26">
        <v>752729</v>
      </c>
      <c r="T12" s="26">
        <v>356234</v>
      </c>
      <c r="U12" s="26">
        <v>1452032</v>
      </c>
      <c r="V12" s="26">
        <v>8959299</v>
      </c>
      <c r="W12" s="26">
        <v>6634450</v>
      </c>
      <c r="X12" s="26">
        <v>2324849</v>
      </c>
      <c r="Y12" s="106">
        <v>35.04</v>
      </c>
      <c r="Z12" s="121">
        <v>6634450</v>
      </c>
    </row>
    <row r="13" spans="1:26" ht="13.5">
      <c r="A13" s="104" t="s">
        <v>81</v>
      </c>
      <c r="B13" s="102"/>
      <c r="C13" s="121">
        <v>44852163</v>
      </c>
      <c r="D13" s="122">
        <v>14296796</v>
      </c>
      <c r="E13" s="26">
        <v>14296796</v>
      </c>
      <c r="F13" s="26">
        <v>21433</v>
      </c>
      <c r="G13" s="26">
        <v>21433</v>
      </c>
      <c r="H13" s="26">
        <v>21433</v>
      </c>
      <c r="I13" s="26">
        <v>64299</v>
      </c>
      <c r="J13" s="26">
        <v>21433</v>
      </c>
      <c r="K13" s="26">
        <v>7304473</v>
      </c>
      <c r="L13" s="26">
        <v>21433</v>
      </c>
      <c r="M13" s="26">
        <v>7347339</v>
      </c>
      <c r="N13" s="26">
        <v>3837486</v>
      </c>
      <c r="O13" s="26">
        <v>21433</v>
      </c>
      <c r="P13" s="26">
        <v>16921340</v>
      </c>
      <c r="Q13" s="26">
        <v>20780259</v>
      </c>
      <c r="R13" s="26">
        <v>2888752</v>
      </c>
      <c r="S13" s="26">
        <v>21433</v>
      </c>
      <c r="T13" s="26">
        <v>194385</v>
      </c>
      <c r="U13" s="26">
        <v>3104570</v>
      </c>
      <c r="V13" s="26">
        <v>31296467</v>
      </c>
      <c r="W13" s="26">
        <v>14296796</v>
      </c>
      <c r="X13" s="26">
        <v>16999671</v>
      </c>
      <c r="Y13" s="106">
        <v>118.91</v>
      </c>
      <c r="Z13" s="121">
        <v>14296796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3148153</v>
      </c>
      <c r="D15" s="120">
        <f t="shared" si="2"/>
        <v>26924090</v>
      </c>
      <c r="E15" s="66">
        <f t="shared" si="2"/>
        <v>26924090</v>
      </c>
      <c r="F15" s="66">
        <f t="shared" si="2"/>
        <v>89599</v>
      </c>
      <c r="G15" s="66">
        <f t="shared" si="2"/>
        <v>319157</v>
      </c>
      <c r="H15" s="66">
        <f t="shared" si="2"/>
        <v>181230</v>
      </c>
      <c r="I15" s="66">
        <f t="shared" si="2"/>
        <v>589986</v>
      </c>
      <c r="J15" s="66">
        <f t="shared" si="2"/>
        <v>2864954</v>
      </c>
      <c r="K15" s="66">
        <f t="shared" si="2"/>
        <v>145621</v>
      </c>
      <c r="L15" s="66">
        <f t="shared" si="2"/>
        <v>74191</v>
      </c>
      <c r="M15" s="66">
        <f t="shared" si="2"/>
        <v>3084766</v>
      </c>
      <c r="N15" s="66">
        <f t="shared" si="2"/>
        <v>78778</v>
      </c>
      <c r="O15" s="66">
        <f t="shared" si="2"/>
        <v>136588</v>
      </c>
      <c r="P15" s="66">
        <f t="shared" si="2"/>
        <v>12040415</v>
      </c>
      <c r="Q15" s="66">
        <f t="shared" si="2"/>
        <v>12255781</v>
      </c>
      <c r="R15" s="66">
        <f t="shared" si="2"/>
        <v>91951</v>
      </c>
      <c r="S15" s="66">
        <f t="shared" si="2"/>
        <v>42411</v>
      </c>
      <c r="T15" s="66">
        <f t="shared" si="2"/>
        <v>-136852</v>
      </c>
      <c r="U15" s="66">
        <f t="shared" si="2"/>
        <v>-2490</v>
      </c>
      <c r="V15" s="66">
        <f t="shared" si="2"/>
        <v>15928043</v>
      </c>
      <c r="W15" s="66">
        <f t="shared" si="2"/>
        <v>26924090</v>
      </c>
      <c r="X15" s="66">
        <f t="shared" si="2"/>
        <v>-10996047</v>
      </c>
      <c r="Y15" s="103">
        <f>+IF(W15&lt;&gt;0,+(X15/W15)*100,0)</f>
        <v>-40.84092350010715</v>
      </c>
      <c r="Z15" s="119">
        <f>SUM(Z16:Z18)</f>
        <v>26924090</v>
      </c>
    </row>
    <row r="16" spans="1:26" ht="13.5">
      <c r="A16" s="104" t="s">
        <v>84</v>
      </c>
      <c r="B16" s="102"/>
      <c r="C16" s="121">
        <v>3148153</v>
      </c>
      <c r="D16" s="122">
        <v>26914090</v>
      </c>
      <c r="E16" s="26">
        <v>26914090</v>
      </c>
      <c r="F16" s="26">
        <v>89599</v>
      </c>
      <c r="G16" s="26">
        <v>319157</v>
      </c>
      <c r="H16" s="26">
        <v>181230</v>
      </c>
      <c r="I16" s="26">
        <v>589986</v>
      </c>
      <c r="J16" s="26">
        <v>2864954</v>
      </c>
      <c r="K16" s="26">
        <v>145621</v>
      </c>
      <c r="L16" s="26">
        <v>74191</v>
      </c>
      <c r="M16" s="26">
        <v>3084766</v>
      </c>
      <c r="N16" s="26">
        <v>78778</v>
      </c>
      <c r="O16" s="26">
        <v>136588</v>
      </c>
      <c r="P16" s="26">
        <v>12040415</v>
      </c>
      <c r="Q16" s="26">
        <v>12255781</v>
      </c>
      <c r="R16" s="26">
        <v>91951</v>
      </c>
      <c r="S16" s="26">
        <v>42411</v>
      </c>
      <c r="T16" s="26">
        <v>-136852</v>
      </c>
      <c r="U16" s="26">
        <v>-2490</v>
      </c>
      <c r="V16" s="26">
        <v>15928043</v>
      </c>
      <c r="W16" s="26">
        <v>26914090</v>
      </c>
      <c r="X16" s="26">
        <v>-10986047</v>
      </c>
      <c r="Y16" s="106">
        <v>-40.82</v>
      </c>
      <c r="Z16" s="121">
        <v>26914090</v>
      </c>
    </row>
    <row r="17" spans="1:26" ht="13.5">
      <c r="A17" s="104" t="s">
        <v>85</v>
      </c>
      <c r="B17" s="102"/>
      <c r="C17" s="121"/>
      <c r="D17" s="122">
        <v>10000</v>
      </c>
      <c r="E17" s="26">
        <v>10000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10000</v>
      </c>
      <c r="X17" s="26">
        <v>-10000</v>
      </c>
      <c r="Y17" s="106">
        <v>-100</v>
      </c>
      <c r="Z17" s="121">
        <v>10000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154251166</v>
      </c>
      <c r="D19" s="120">
        <f t="shared" si="3"/>
        <v>187426718</v>
      </c>
      <c r="E19" s="66">
        <f t="shared" si="3"/>
        <v>187426718</v>
      </c>
      <c r="F19" s="66">
        <f t="shared" si="3"/>
        <v>49290227</v>
      </c>
      <c r="G19" s="66">
        <f t="shared" si="3"/>
        <v>22063434</v>
      </c>
      <c r="H19" s="66">
        <f t="shared" si="3"/>
        <v>7780505</v>
      </c>
      <c r="I19" s="66">
        <f t="shared" si="3"/>
        <v>79134166</v>
      </c>
      <c r="J19" s="66">
        <f t="shared" si="3"/>
        <v>8163768</v>
      </c>
      <c r="K19" s="66">
        <f t="shared" si="3"/>
        <v>13842968</v>
      </c>
      <c r="L19" s="66">
        <f t="shared" si="3"/>
        <v>18224758</v>
      </c>
      <c r="M19" s="66">
        <f t="shared" si="3"/>
        <v>40231494</v>
      </c>
      <c r="N19" s="66">
        <f t="shared" si="3"/>
        <v>14034218</v>
      </c>
      <c r="O19" s="66">
        <f t="shared" si="3"/>
        <v>8767466</v>
      </c>
      <c r="P19" s="66">
        <f t="shared" si="3"/>
        <v>9254551</v>
      </c>
      <c r="Q19" s="66">
        <f t="shared" si="3"/>
        <v>32056235</v>
      </c>
      <c r="R19" s="66">
        <f t="shared" si="3"/>
        <v>8048690</v>
      </c>
      <c r="S19" s="66">
        <f t="shared" si="3"/>
        <v>7029252</v>
      </c>
      <c r="T19" s="66">
        <f t="shared" si="3"/>
        <v>7725607</v>
      </c>
      <c r="U19" s="66">
        <f t="shared" si="3"/>
        <v>22803549</v>
      </c>
      <c r="V19" s="66">
        <f t="shared" si="3"/>
        <v>174225444</v>
      </c>
      <c r="W19" s="66">
        <f t="shared" si="3"/>
        <v>187426718</v>
      </c>
      <c r="X19" s="66">
        <f t="shared" si="3"/>
        <v>-13201274</v>
      </c>
      <c r="Y19" s="103">
        <f>+IF(W19&lt;&gt;0,+(X19/W19)*100,0)</f>
        <v>-7.0434323029654715</v>
      </c>
      <c r="Z19" s="119">
        <f>SUM(Z20:Z23)</f>
        <v>187426718</v>
      </c>
    </row>
    <row r="20" spans="1:26" ht="13.5">
      <c r="A20" s="104" t="s">
        <v>88</v>
      </c>
      <c r="B20" s="102"/>
      <c r="C20" s="121">
        <v>66989486</v>
      </c>
      <c r="D20" s="122">
        <v>89227071</v>
      </c>
      <c r="E20" s="26">
        <v>89227071</v>
      </c>
      <c r="F20" s="26">
        <v>7092959</v>
      </c>
      <c r="G20" s="26">
        <v>8099332</v>
      </c>
      <c r="H20" s="26">
        <v>6088477</v>
      </c>
      <c r="I20" s="26">
        <v>21280768</v>
      </c>
      <c r="J20" s="26">
        <v>6276054</v>
      </c>
      <c r="K20" s="26">
        <v>11789506</v>
      </c>
      <c r="L20" s="26">
        <v>6176227</v>
      </c>
      <c r="M20" s="26">
        <v>24241787</v>
      </c>
      <c r="N20" s="26">
        <v>8886817</v>
      </c>
      <c r="O20" s="26">
        <v>5976410</v>
      </c>
      <c r="P20" s="26">
        <v>7558811</v>
      </c>
      <c r="Q20" s="26">
        <v>22422038</v>
      </c>
      <c r="R20" s="26">
        <v>5779692</v>
      </c>
      <c r="S20" s="26">
        <v>5468370</v>
      </c>
      <c r="T20" s="26">
        <v>6101200</v>
      </c>
      <c r="U20" s="26">
        <v>17349262</v>
      </c>
      <c r="V20" s="26">
        <v>85293855</v>
      </c>
      <c r="W20" s="26">
        <v>89227071</v>
      </c>
      <c r="X20" s="26">
        <v>-3933216</v>
      </c>
      <c r="Y20" s="106">
        <v>-4.41</v>
      </c>
      <c r="Z20" s="121">
        <v>89227071</v>
      </c>
    </row>
    <row r="21" spans="1:26" ht="13.5">
      <c r="A21" s="104" t="s">
        <v>89</v>
      </c>
      <c r="B21" s="102"/>
      <c r="C21" s="121">
        <v>53370000</v>
      </c>
      <c r="D21" s="122">
        <v>59691726</v>
      </c>
      <c r="E21" s="26">
        <v>59691726</v>
      </c>
      <c r="F21" s="26">
        <v>3827351</v>
      </c>
      <c r="G21" s="26">
        <v>13319167</v>
      </c>
      <c r="H21" s="26">
        <v>1771765</v>
      </c>
      <c r="I21" s="26">
        <v>18918283</v>
      </c>
      <c r="J21" s="26">
        <v>1937497</v>
      </c>
      <c r="K21" s="26">
        <v>2025412</v>
      </c>
      <c r="L21" s="26">
        <v>12135740</v>
      </c>
      <c r="M21" s="26">
        <v>16098649</v>
      </c>
      <c r="N21" s="26">
        <v>4433428</v>
      </c>
      <c r="O21" s="26">
        <v>2779185</v>
      </c>
      <c r="P21" s="26">
        <v>1682024</v>
      </c>
      <c r="Q21" s="26">
        <v>8894637</v>
      </c>
      <c r="R21" s="26">
        <v>2266888</v>
      </c>
      <c r="S21" s="26">
        <v>1574046</v>
      </c>
      <c r="T21" s="26">
        <v>1564809</v>
      </c>
      <c r="U21" s="26">
        <v>5405743</v>
      </c>
      <c r="V21" s="26">
        <v>49317312</v>
      </c>
      <c r="W21" s="26">
        <v>59691726</v>
      </c>
      <c r="X21" s="26">
        <v>-10374414</v>
      </c>
      <c r="Y21" s="106">
        <v>-17.38</v>
      </c>
      <c r="Z21" s="121">
        <v>59691726</v>
      </c>
    </row>
    <row r="22" spans="1:26" ht="13.5">
      <c r="A22" s="104" t="s">
        <v>90</v>
      </c>
      <c r="B22" s="102"/>
      <c r="C22" s="123">
        <v>22936289</v>
      </c>
      <c r="D22" s="124">
        <v>25712832</v>
      </c>
      <c r="E22" s="125">
        <v>25712832</v>
      </c>
      <c r="F22" s="125">
        <v>24750187</v>
      </c>
      <c r="G22" s="125">
        <v>741586</v>
      </c>
      <c r="H22" s="125">
        <v>39245</v>
      </c>
      <c r="I22" s="125">
        <v>25531018</v>
      </c>
      <c r="J22" s="125">
        <v>2878</v>
      </c>
      <c r="K22" s="125">
        <v>32812</v>
      </c>
      <c r="L22" s="125">
        <v>-18911</v>
      </c>
      <c r="M22" s="125">
        <v>16779</v>
      </c>
      <c r="N22" s="125">
        <v>718634</v>
      </c>
      <c r="O22" s="125">
        <v>16700</v>
      </c>
      <c r="P22" s="125">
        <v>-12935</v>
      </c>
      <c r="Q22" s="125">
        <v>722399</v>
      </c>
      <c r="R22" s="125">
        <v>-2096</v>
      </c>
      <c r="S22" s="125">
        <v>4673</v>
      </c>
      <c r="T22" s="125">
        <v>99632</v>
      </c>
      <c r="U22" s="125">
        <v>102209</v>
      </c>
      <c r="V22" s="125">
        <v>26372405</v>
      </c>
      <c r="W22" s="125">
        <v>25712832</v>
      </c>
      <c r="X22" s="125">
        <v>659573</v>
      </c>
      <c r="Y22" s="107">
        <v>2.57</v>
      </c>
      <c r="Z22" s="123">
        <v>25712832</v>
      </c>
    </row>
    <row r="23" spans="1:26" ht="13.5">
      <c r="A23" s="104" t="s">
        <v>91</v>
      </c>
      <c r="B23" s="102"/>
      <c r="C23" s="121">
        <v>10955391</v>
      </c>
      <c r="D23" s="122">
        <v>12795089</v>
      </c>
      <c r="E23" s="26">
        <v>12795089</v>
      </c>
      <c r="F23" s="26">
        <v>13619730</v>
      </c>
      <c r="G23" s="26">
        <v>-96651</v>
      </c>
      <c r="H23" s="26">
        <v>-118982</v>
      </c>
      <c r="I23" s="26">
        <v>13404097</v>
      </c>
      <c r="J23" s="26">
        <v>-52661</v>
      </c>
      <c r="K23" s="26">
        <v>-4762</v>
      </c>
      <c r="L23" s="26">
        <v>-68298</v>
      </c>
      <c r="M23" s="26">
        <v>-125721</v>
      </c>
      <c r="N23" s="26">
        <v>-4661</v>
      </c>
      <c r="O23" s="26">
        <v>-4829</v>
      </c>
      <c r="P23" s="26">
        <v>26651</v>
      </c>
      <c r="Q23" s="26">
        <v>17161</v>
      </c>
      <c r="R23" s="26">
        <v>4206</v>
      </c>
      <c r="S23" s="26">
        <v>-17837</v>
      </c>
      <c r="T23" s="26">
        <v>-40034</v>
      </c>
      <c r="U23" s="26">
        <v>-53665</v>
      </c>
      <c r="V23" s="26">
        <v>13241872</v>
      </c>
      <c r="W23" s="26">
        <v>12795089</v>
      </c>
      <c r="X23" s="26">
        <v>446783</v>
      </c>
      <c r="Y23" s="106">
        <v>3.49</v>
      </c>
      <c r="Z23" s="121">
        <v>12795089</v>
      </c>
    </row>
    <row r="24" spans="1:26" ht="13.5">
      <c r="A24" s="101" t="s">
        <v>92</v>
      </c>
      <c r="B24" s="108" t="s">
        <v>93</v>
      </c>
      <c r="C24" s="119">
        <v>1013016</v>
      </c>
      <c r="D24" s="120">
        <v>290400</v>
      </c>
      <c r="E24" s="66">
        <v>290400</v>
      </c>
      <c r="F24" s="66">
        <v>13705</v>
      </c>
      <c r="G24" s="66">
        <v>13155</v>
      </c>
      <c r="H24" s="66">
        <v>12496</v>
      </c>
      <c r="I24" s="66">
        <v>39356</v>
      </c>
      <c r="J24" s="66">
        <v>15718</v>
      </c>
      <c r="K24" s="66">
        <v>12816</v>
      </c>
      <c r="L24" s="66">
        <v>18262</v>
      </c>
      <c r="M24" s="66">
        <v>46796</v>
      </c>
      <c r="N24" s="66">
        <v>27608</v>
      </c>
      <c r="O24" s="66">
        <v>12204</v>
      </c>
      <c r="P24" s="66">
        <v>18828</v>
      </c>
      <c r="Q24" s="66">
        <v>58640</v>
      </c>
      <c r="R24" s="66">
        <v>11354</v>
      </c>
      <c r="S24" s="66">
        <v>19828</v>
      </c>
      <c r="T24" s="66">
        <v>13181</v>
      </c>
      <c r="U24" s="66">
        <v>44363</v>
      </c>
      <c r="V24" s="66">
        <v>189155</v>
      </c>
      <c r="W24" s="66">
        <v>290400</v>
      </c>
      <c r="X24" s="66">
        <v>-101245</v>
      </c>
      <c r="Y24" s="103">
        <v>-34.86</v>
      </c>
      <c r="Z24" s="119">
        <v>290400</v>
      </c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291390958</v>
      </c>
      <c r="D25" s="139">
        <f t="shared" si="4"/>
        <v>336249799</v>
      </c>
      <c r="E25" s="39">
        <f t="shared" si="4"/>
        <v>336249799</v>
      </c>
      <c r="F25" s="39">
        <f t="shared" si="4"/>
        <v>124816401</v>
      </c>
      <c r="G25" s="39">
        <f t="shared" si="4"/>
        <v>24604526</v>
      </c>
      <c r="H25" s="39">
        <f t="shared" si="4"/>
        <v>8970815</v>
      </c>
      <c r="I25" s="39">
        <f t="shared" si="4"/>
        <v>158391742</v>
      </c>
      <c r="J25" s="39">
        <f t="shared" si="4"/>
        <v>12151408</v>
      </c>
      <c r="K25" s="39">
        <f t="shared" si="4"/>
        <v>23601281</v>
      </c>
      <c r="L25" s="39">
        <f t="shared" si="4"/>
        <v>20032612</v>
      </c>
      <c r="M25" s="39">
        <f t="shared" si="4"/>
        <v>55785301</v>
      </c>
      <c r="N25" s="39">
        <f t="shared" si="4"/>
        <v>24594159</v>
      </c>
      <c r="O25" s="39">
        <f t="shared" si="4"/>
        <v>9906358</v>
      </c>
      <c r="P25" s="39">
        <f t="shared" si="4"/>
        <v>43404173</v>
      </c>
      <c r="Q25" s="39">
        <f t="shared" si="4"/>
        <v>77904690</v>
      </c>
      <c r="R25" s="39">
        <f t="shared" si="4"/>
        <v>12196644</v>
      </c>
      <c r="S25" s="39">
        <f t="shared" si="4"/>
        <v>8010688</v>
      </c>
      <c r="T25" s="39">
        <f t="shared" si="4"/>
        <v>19827619</v>
      </c>
      <c r="U25" s="39">
        <f t="shared" si="4"/>
        <v>40034951</v>
      </c>
      <c r="V25" s="39">
        <f t="shared" si="4"/>
        <v>332116684</v>
      </c>
      <c r="W25" s="39">
        <f t="shared" si="4"/>
        <v>336249799</v>
      </c>
      <c r="X25" s="39">
        <f t="shared" si="4"/>
        <v>-4133115</v>
      </c>
      <c r="Y25" s="140">
        <f>+IF(W25&lt;&gt;0,+(X25/W25)*100,0)</f>
        <v>-1.2291799169224187</v>
      </c>
      <c r="Z25" s="138">
        <f>+Z5+Z9+Z15+Z19+Z24</f>
        <v>336249799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77918852</v>
      </c>
      <c r="D28" s="120">
        <f t="shared" si="5"/>
        <v>86790445</v>
      </c>
      <c r="E28" s="66">
        <f t="shared" si="5"/>
        <v>86790445</v>
      </c>
      <c r="F28" s="66">
        <f t="shared" si="5"/>
        <v>4390929</v>
      </c>
      <c r="G28" s="66">
        <f t="shared" si="5"/>
        <v>5627539</v>
      </c>
      <c r="H28" s="66">
        <f t="shared" si="5"/>
        <v>5683423</v>
      </c>
      <c r="I28" s="66">
        <f t="shared" si="5"/>
        <v>15701891</v>
      </c>
      <c r="J28" s="66">
        <f t="shared" si="5"/>
        <v>5765391</v>
      </c>
      <c r="K28" s="66">
        <f t="shared" si="5"/>
        <v>7905003</v>
      </c>
      <c r="L28" s="66">
        <f t="shared" si="5"/>
        <v>6578168</v>
      </c>
      <c r="M28" s="66">
        <f t="shared" si="5"/>
        <v>20248562</v>
      </c>
      <c r="N28" s="66">
        <f t="shared" si="5"/>
        <v>5733592</v>
      </c>
      <c r="O28" s="66">
        <f t="shared" si="5"/>
        <v>5043883</v>
      </c>
      <c r="P28" s="66">
        <f t="shared" si="5"/>
        <v>7369992</v>
      </c>
      <c r="Q28" s="66">
        <f t="shared" si="5"/>
        <v>18147467</v>
      </c>
      <c r="R28" s="66">
        <f t="shared" si="5"/>
        <v>5217648</v>
      </c>
      <c r="S28" s="66">
        <f t="shared" si="5"/>
        <v>5664813</v>
      </c>
      <c r="T28" s="66">
        <f t="shared" si="5"/>
        <v>16964662</v>
      </c>
      <c r="U28" s="66">
        <f t="shared" si="5"/>
        <v>27847123</v>
      </c>
      <c r="V28" s="66">
        <f t="shared" si="5"/>
        <v>81945043</v>
      </c>
      <c r="W28" s="66">
        <f t="shared" si="5"/>
        <v>86790445</v>
      </c>
      <c r="X28" s="66">
        <f t="shared" si="5"/>
        <v>-4845402</v>
      </c>
      <c r="Y28" s="103">
        <f>+IF(W28&lt;&gt;0,+(X28/W28)*100,0)</f>
        <v>-5.582874935138309</v>
      </c>
      <c r="Z28" s="119">
        <f>SUM(Z29:Z31)</f>
        <v>86790445</v>
      </c>
    </row>
    <row r="29" spans="1:26" ht="13.5">
      <c r="A29" s="104" t="s">
        <v>74</v>
      </c>
      <c r="B29" s="102"/>
      <c r="C29" s="121">
        <v>42790699</v>
      </c>
      <c r="D29" s="122">
        <v>49948923</v>
      </c>
      <c r="E29" s="26">
        <v>49948923</v>
      </c>
      <c r="F29" s="26">
        <v>2456203</v>
      </c>
      <c r="G29" s="26">
        <v>3549389</v>
      </c>
      <c r="H29" s="26">
        <v>2985201</v>
      </c>
      <c r="I29" s="26">
        <v>8990793</v>
      </c>
      <c r="J29" s="26">
        <v>3385657</v>
      </c>
      <c r="K29" s="26">
        <v>4856151</v>
      </c>
      <c r="L29" s="26">
        <v>4065581</v>
      </c>
      <c r="M29" s="26">
        <v>12307389</v>
      </c>
      <c r="N29" s="26">
        <v>3385953</v>
      </c>
      <c r="O29" s="26">
        <v>3555294</v>
      </c>
      <c r="P29" s="26">
        <v>3980704</v>
      </c>
      <c r="Q29" s="26">
        <v>10921951</v>
      </c>
      <c r="R29" s="26">
        <v>3304671</v>
      </c>
      <c r="S29" s="26">
        <v>3402234</v>
      </c>
      <c r="T29" s="26">
        <v>4232756</v>
      </c>
      <c r="U29" s="26">
        <v>10939661</v>
      </c>
      <c r="V29" s="26">
        <v>43159794</v>
      </c>
      <c r="W29" s="26">
        <v>49948923</v>
      </c>
      <c r="X29" s="26">
        <v>-6789129</v>
      </c>
      <c r="Y29" s="106">
        <v>-13.59</v>
      </c>
      <c r="Z29" s="121">
        <v>49948923</v>
      </c>
    </row>
    <row r="30" spans="1:26" ht="13.5">
      <c r="A30" s="104" t="s">
        <v>75</v>
      </c>
      <c r="B30" s="102"/>
      <c r="C30" s="123">
        <v>19404113</v>
      </c>
      <c r="D30" s="124">
        <v>36841522</v>
      </c>
      <c r="E30" s="125">
        <v>36841522</v>
      </c>
      <c r="F30" s="125">
        <v>1049601</v>
      </c>
      <c r="G30" s="125">
        <v>1002147</v>
      </c>
      <c r="H30" s="125">
        <v>1222500</v>
      </c>
      <c r="I30" s="125">
        <v>3274248</v>
      </c>
      <c r="J30" s="125">
        <v>1272427</v>
      </c>
      <c r="K30" s="125">
        <v>1838180</v>
      </c>
      <c r="L30" s="125">
        <v>1147881</v>
      </c>
      <c r="M30" s="125">
        <v>4258488</v>
      </c>
      <c r="N30" s="125">
        <v>1384913</v>
      </c>
      <c r="O30" s="125">
        <v>813516</v>
      </c>
      <c r="P30" s="125">
        <v>2934562</v>
      </c>
      <c r="Q30" s="125">
        <v>5132991</v>
      </c>
      <c r="R30" s="125">
        <v>1250358</v>
      </c>
      <c r="S30" s="125">
        <v>1226298</v>
      </c>
      <c r="T30" s="125">
        <v>1012443</v>
      </c>
      <c r="U30" s="125">
        <v>3489099</v>
      </c>
      <c r="V30" s="125">
        <v>16154826</v>
      </c>
      <c r="W30" s="125">
        <v>36841522</v>
      </c>
      <c r="X30" s="125">
        <v>-20686696</v>
      </c>
      <c r="Y30" s="107">
        <v>-56.15</v>
      </c>
      <c r="Z30" s="123">
        <v>36841522</v>
      </c>
    </row>
    <row r="31" spans="1:26" ht="13.5">
      <c r="A31" s="104" t="s">
        <v>76</v>
      </c>
      <c r="B31" s="102"/>
      <c r="C31" s="121">
        <v>15724040</v>
      </c>
      <c r="D31" s="122"/>
      <c r="E31" s="26"/>
      <c r="F31" s="26">
        <v>885125</v>
      </c>
      <c r="G31" s="26">
        <v>1076003</v>
      </c>
      <c r="H31" s="26">
        <v>1475722</v>
      </c>
      <c r="I31" s="26">
        <v>3436850</v>
      </c>
      <c r="J31" s="26">
        <v>1107307</v>
      </c>
      <c r="K31" s="26">
        <v>1210672</v>
      </c>
      <c r="L31" s="26">
        <v>1364706</v>
      </c>
      <c r="M31" s="26">
        <v>3682685</v>
      </c>
      <c r="N31" s="26">
        <v>962726</v>
      </c>
      <c r="O31" s="26">
        <v>675073</v>
      </c>
      <c r="P31" s="26">
        <v>454726</v>
      </c>
      <c r="Q31" s="26">
        <v>2092525</v>
      </c>
      <c r="R31" s="26">
        <v>662619</v>
      </c>
      <c r="S31" s="26">
        <v>1036281</v>
      </c>
      <c r="T31" s="26">
        <v>11719463</v>
      </c>
      <c r="U31" s="26">
        <v>13418363</v>
      </c>
      <c r="V31" s="26">
        <v>22630423</v>
      </c>
      <c r="W31" s="26"/>
      <c r="X31" s="26">
        <v>22630423</v>
      </c>
      <c r="Y31" s="106">
        <v>0</v>
      </c>
      <c r="Z31" s="121"/>
    </row>
    <row r="32" spans="1:26" ht="13.5">
      <c r="A32" s="101" t="s">
        <v>77</v>
      </c>
      <c r="B32" s="102"/>
      <c r="C32" s="119">
        <f aca="true" t="shared" si="6" ref="C32:X32">SUM(C33:C37)</f>
        <v>60812355</v>
      </c>
      <c r="D32" s="120">
        <f t="shared" si="6"/>
        <v>48130420</v>
      </c>
      <c r="E32" s="66">
        <f t="shared" si="6"/>
        <v>48130420</v>
      </c>
      <c r="F32" s="66">
        <f t="shared" si="6"/>
        <v>2361805</v>
      </c>
      <c r="G32" s="66">
        <f t="shared" si="6"/>
        <v>5625217</v>
      </c>
      <c r="H32" s="66">
        <f t="shared" si="6"/>
        <v>6016856</v>
      </c>
      <c r="I32" s="66">
        <f t="shared" si="6"/>
        <v>14003878</v>
      </c>
      <c r="J32" s="66">
        <f t="shared" si="6"/>
        <v>7010897</v>
      </c>
      <c r="K32" s="66">
        <f t="shared" si="6"/>
        <v>5085104</v>
      </c>
      <c r="L32" s="66">
        <f t="shared" si="6"/>
        <v>5677786</v>
      </c>
      <c r="M32" s="66">
        <f t="shared" si="6"/>
        <v>17773787</v>
      </c>
      <c r="N32" s="66">
        <f t="shared" si="6"/>
        <v>4656064</v>
      </c>
      <c r="O32" s="66">
        <f t="shared" si="6"/>
        <v>6221735</v>
      </c>
      <c r="P32" s="66">
        <f t="shared" si="6"/>
        <v>-10541884</v>
      </c>
      <c r="Q32" s="66">
        <f t="shared" si="6"/>
        <v>335915</v>
      </c>
      <c r="R32" s="66">
        <f t="shared" si="6"/>
        <v>5175604</v>
      </c>
      <c r="S32" s="66">
        <f t="shared" si="6"/>
        <v>10296474</v>
      </c>
      <c r="T32" s="66">
        <f t="shared" si="6"/>
        <v>9774904</v>
      </c>
      <c r="U32" s="66">
        <f t="shared" si="6"/>
        <v>25246982</v>
      </c>
      <c r="V32" s="66">
        <f t="shared" si="6"/>
        <v>57360562</v>
      </c>
      <c r="W32" s="66">
        <f t="shared" si="6"/>
        <v>48130420</v>
      </c>
      <c r="X32" s="66">
        <f t="shared" si="6"/>
        <v>9230142</v>
      </c>
      <c r="Y32" s="103">
        <f>+IF(W32&lt;&gt;0,+(X32/W32)*100,0)</f>
        <v>19.177356025565537</v>
      </c>
      <c r="Z32" s="119">
        <f>SUM(Z33:Z37)</f>
        <v>48130420</v>
      </c>
    </row>
    <row r="33" spans="1:26" ht="13.5">
      <c r="A33" s="104" t="s">
        <v>78</v>
      </c>
      <c r="B33" s="102"/>
      <c r="C33" s="121">
        <v>5342122</v>
      </c>
      <c r="D33" s="122">
        <v>7386763</v>
      </c>
      <c r="E33" s="26">
        <v>7386763</v>
      </c>
      <c r="F33" s="26">
        <v>671401</v>
      </c>
      <c r="G33" s="26">
        <v>778768</v>
      </c>
      <c r="H33" s="26">
        <v>1045157</v>
      </c>
      <c r="I33" s="26">
        <v>2495326</v>
      </c>
      <c r="J33" s="26">
        <v>868042</v>
      </c>
      <c r="K33" s="26">
        <v>1316477</v>
      </c>
      <c r="L33" s="26">
        <v>1229413</v>
      </c>
      <c r="M33" s="26">
        <v>3413932</v>
      </c>
      <c r="N33" s="26">
        <v>1666409</v>
      </c>
      <c r="O33" s="26">
        <v>1045346</v>
      </c>
      <c r="P33" s="26">
        <v>1220223</v>
      </c>
      <c r="Q33" s="26">
        <v>3931978</v>
      </c>
      <c r="R33" s="26">
        <v>1237989</v>
      </c>
      <c r="S33" s="26">
        <v>1035655</v>
      </c>
      <c r="T33" s="26">
        <v>1526617</v>
      </c>
      <c r="U33" s="26">
        <v>3800261</v>
      </c>
      <c r="V33" s="26">
        <v>13641497</v>
      </c>
      <c r="W33" s="26">
        <v>7386763</v>
      </c>
      <c r="X33" s="26">
        <v>6254734</v>
      </c>
      <c r="Y33" s="106">
        <v>84.67</v>
      </c>
      <c r="Z33" s="121">
        <v>7386763</v>
      </c>
    </row>
    <row r="34" spans="1:26" ht="13.5">
      <c r="A34" s="104" t="s">
        <v>79</v>
      </c>
      <c r="B34" s="102"/>
      <c r="C34" s="121">
        <v>11760819</v>
      </c>
      <c r="D34" s="122">
        <v>10949302</v>
      </c>
      <c r="E34" s="26">
        <v>10949302</v>
      </c>
      <c r="F34" s="26">
        <v>543892</v>
      </c>
      <c r="G34" s="26">
        <v>930478</v>
      </c>
      <c r="H34" s="26">
        <v>806383</v>
      </c>
      <c r="I34" s="26">
        <v>2280753</v>
      </c>
      <c r="J34" s="26">
        <v>535531</v>
      </c>
      <c r="K34" s="26">
        <v>891115</v>
      </c>
      <c r="L34" s="26">
        <v>785551</v>
      </c>
      <c r="M34" s="26">
        <v>2212197</v>
      </c>
      <c r="N34" s="26">
        <v>413809</v>
      </c>
      <c r="O34" s="26">
        <v>442948</v>
      </c>
      <c r="P34" s="26">
        <v>572688</v>
      </c>
      <c r="Q34" s="26">
        <v>1429445</v>
      </c>
      <c r="R34" s="26">
        <v>527404</v>
      </c>
      <c r="S34" s="26">
        <v>701273</v>
      </c>
      <c r="T34" s="26">
        <v>608944</v>
      </c>
      <c r="U34" s="26">
        <v>1837621</v>
      </c>
      <c r="V34" s="26">
        <v>7760016</v>
      </c>
      <c r="W34" s="26">
        <v>10949302</v>
      </c>
      <c r="X34" s="26">
        <v>-3189286</v>
      </c>
      <c r="Y34" s="106">
        <v>-29.13</v>
      </c>
      <c r="Z34" s="121">
        <v>10949302</v>
      </c>
    </row>
    <row r="35" spans="1:26" ht="13.5">
      <c r="A35" s="104" t="s">
        <v>80</v>
      </c>
      <c r="B35" s="102"/>
      <c r="C35" s="121">
        <v>12479963</v>
      </c>
      <c r="D35" s="122">
        <v>12959125</v>
      </c>
      <c r="E35" s="26">
        <v>12959125</v>
      </c>
      <c r="F35" s="26">
        <v>713732</v>
      </c>
      <c r="G35" s="26">
        <v>1337291</v>
      </c>
      <c r="H35" s="26">
        <v>1645781</v>
      </c>
      <c r="I35" s="26">
        <v>3696804</v>
      </c>
      <c r="J35" s="26">
        <v>1172584</v>
      </c>
      <c r="K35" s="26">
        <v>2230988</v>
      </c>
      <c r="L35" s="26">
        <v>943060</v>
      </c>
      <c r="M35" s="26">
        <v>4346632</v>
      </c>
      <c r="N35" s="26">
        <v>1144717</v>
      </c>
      <c r="O35" s="26">
        <v>1406789</v>
      </c>
      <c r="P35" s="26">
        <v>1423059</v>
      </c>
      <c r="Q35" s="26">
        <v>3974565</v>
      </c>
      <c r="R35" s="26">
        <v>888502</v>
      </c>
      <c r="S35" s="26">
        <v>1203569</v>
      </c>
      <c r="T35" s="26">
        <v>1223726</v>
      </c>
      <c r="U35" s="26">
        <v>3315797</v>
      </c>
      <c r="V35" s="26">
        <v>15333798</v>
      </c>
      <c r="W35" s="26">
        <v>12959125</v>
      </c>
      <c r="X35" s="26">
        <v>2374673</v>
      </c>
      <c r="Y35" s="106">
        <v>18.32</v>
      </c>
      <c r="Z35" s="121">
        <v>12959125</v>
      </c>
    </row>
    <row r="36" spans="1:26" ht="13.5">
      <c r="A36" s="104" t="s">
        <v>81</v>
      </c>
      <c r="B36" s="102"/>
      <c r="C36" s="121">
        <v>31229451</v>
      </c>
      <c r="D36" s="122">
        <v>16835230</v>
      </c>
      <c r="E36" s="26">
        <v>16835230</v>
      </c>
      <c r="F36" s="26">
        <v>430479</v>
      </c>
      <c r="G36" s="26">
        <v>2577126</v>
      </c>
      <c r="H36" s="26">
        <v>2517980</v>
      </c>
      <c r="I36" s="26">
        <v>5525585</v>
      </c>
      <c r="J36" s="26">
        <v>4421393</v>
      </c>
      <c r="K36" s="26">
        <v>644970</v>
      </c>
      <c r="L36" s="26">
        <v>2718207</v>
      </c>
      <c r="M36" s="26">
        <v>7784570</v>
      </c>
      <c r="N36" s="26">
        <v>1429575</v>
      </c>
      <c r="O36" s="26">
        <v>3324908</v>
      </c>
      <c r="P36" s="26">
        <v>-13759409</v>
      </c>
      <c r="Q36" s="26">
        <v>-9004926</v>
      </c>
      <c r="R36" s="26">
        <v>2521709</v>
      </c>
      <c r="S36" s="26">
        <v>7354422</v>
      </c>
      <c r="T36" s="26">
        <v>6412507</v>
      </c>
      <c r="U36" s="26">
        <v>16288638</v>
      </c>
      <c r="V36" s="26">
        <v>20593867</v>
      </c>
      <c r="W36" s="26">
        <v>16835230</v>
      </c>
      <c r="X36" s="26">
        <v>3758637</v>
      </c>
      <c r="Y36" s="106">
        <v>22.33</v>
      </c>
      <c r="Z36" s="121">
        <v>16835230</v>
      </c>
    </row>
    <row r="37" spans="1:26" ht="13.5">
      <c r="A37" s="104" t="s">
        <v>82</v>
      </c>
      <c r="B37" s="102"/>
      <c r="C37" s="123"/>
      <c r="D37" s="124"/>
      <c r="E37" s="125"/>
      <c r="F37" s="125">
        <v>2301</v>
      </c>
      <c r="G37" s="125">
        <v>1554</v>
      </c>
      <c r="H37" s="125">
        <v>1555</v>
      </c>
      <c r="I37" s="125">
        <v>5410</v>
      </c>
      <c r="J37" s="125">
        <v>13347</v>
      </c>
      <c r="K37" s="125">
        <v>1554</v>
      </c>
      <c r="L37" s="125">
        <v>1555</v>
      </c>
      <c r="M37" s="125">
        <v>16456</v>
      </c>
      <c r="N37" s="125">
        <v>1554</v>
      </c>
      <c r="O37" s="125">
        <v>1744</v>
      </c>
      <c r="P37" s="125">
        <v>1555</v>
      </c>
      <c r="Q37" s="125">
        <v>4853</v>
      </c>
      <c r="R37" s="125"/>
      <c r="S37" s="125">
        <v>1555</v>
      </c>
      <c r="T37" s="125">
        <v>3110</v>
      </c>
      <c r="U37" s="125">
        <v>4665</v>
      </c>
      <c r="V37" s="125">
        <v>31384</v>
      </c>
      <c r="W37" s="125"/>
      <c r="X37" s="125">
        <v>31384</v>
      </c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28322088</v>
      </c>
      <c r="D38" s="120">
        <f t="shared" si="7"/>
        <v>29362690</v>
      </c>
      <c r="E38" s="66">
        <f t="shared" si="7"/>
        <v>29362690</v>
      </c>
      <c r="F38" s="66">
        <f t="shared" si="7"/>
        <v>1338651</v>
      </c>
      <c r="G38" s="66">
        <f t="shared" si="7"/>
        <v>1352571</v>
      </c>
      <c r="H38" s="66">
        <f t="shared" si="7"/>
        <v>2769537</v>
      </c>
      <c r="I38" s="66">
        <f t="shared" si="7"/>
        <v>5460759</v>
      </c>
      <c r="J38" s="66">
        <f t="shared" si="7"/>
        <v>1780164</v>
      </c>
      <c r="K38" s="66">
        <f t="shared" si="7"/>
        <v>2286405</v>
      </c>
      <c r="L38" s="66">
        <f t="shared" si="7"/>
        <v>3820219</v>
      </c>
      <c r="M38" s="66">
        <f t="shared" si="7"/>
        <v>7886788</v>
      </c>
      <c r="N38" s="66">
        <f t="shared" si="7"/>
        <v>2343928</v>
      </c>
      <c r="O38" s="66">
        <f t="shared" si="7"/>
        <v>1478607</v>
      </c>
      <c r="P38" s="66">
        <f t="shared" si="7"/>
        <v>372300</v>
      </c>
      <c r="Q38" s="66">
        <f t="shared" si="7"/>
        <v>4194835</v>
      </c>
      <c r="R38" s="66">
        <f t="shared" si="7"/>
        <v>2541447</v>
      </c>
      <c r="S38" s="66">
        <f t="shared" si="7"/>
        <v>1678839</v>
      </c>
      <c r="T38" s="66">
        <f t="shared" si="7"/>
        <v>1605545</v>
      </c>
      <c r="U38" s="66">
        <f t="shared" si="7"/>
        <v>5825831</v>
      </c>
      <c r="V38" s="66">
        <f t="shared" si="7"/>
        <v>23368213</v>
      </c>
      <c r="W38" s="66">
        <f t="shared" si="7"/>
        <v>29362690</v>
      </c>
      <c r="X38" s="66">
        <f t="shared" si="7"/>
        <v>-5994477</v>
      </c>
      <c r="Y38" s="103">
        <f>+IF(W38&lt;&gt;0,+(X38/W38)*100,0)</f>
        <v>-20.41528552050238</v>
      </c>
      <c r="Z38" s="119">
        <f>SUM(Z39:Z41)</f>
        <v>29362690</v>
      </c>
    </row>
    <row r="39" spans="1:26" ht="13.5">
      <c r="A39" s="104" t="s">
        <v>84</v>
      </c>
      <c r="B39" s="102"/>
      <c r="C39" s="121">
        <v>10573891</v>
      </c>
      <c r="D39" s="122">
        <v>11560921</v>
      </c>
      <c r="E39" s="26">
        <v>11560921</v>
      </c>
      <c r="F39" s="26">
        <v>518278</v>
      </c>
      <c r="G39" s="26">
        <v>536739</v>
      </c>
      <c r="H39" s="26">
        <v>605173</v>
      </c>
      <c r="I39" s="26">
        <v>1660190</v>
      </c>
      <c r="J39" s="26">
        <v>598272</v>
      </c>
      <c r="K39" s="26">
        <v>827031</v>
      </c>
      <c r="L39" s="26">
        <v>691814</v>
      </c>
      <c r="M39" s="26">
        <v>2117117</v>
      </c>
      <c r="N39" s="26">
        <v>711471</v>
      </c>
      <c r="O39" s="26">
        <v>746057</v>
      </c>
      <c r="P39" s="26">
        <v>-762816</v>
      </c>
      <c r="Q39" s="26">
        <v>694712</v>
      </c>
      <c r="R39" s="26">
        <v>2019751</v>
      </c>
      <c r="S39" s="26">
        <v>515147</v>
      </c>
      <c r="T39" s="26">
        <v>655513</v>
      </c>
      <c r="U39" s="26">
        <v>3190411</v>
      </c>
      <c r="V39" s="26">
        <v>7662430</v>
      </c>
      <c r="W39" s="26">
        <v>11560921</v>
      </c>
      <c r="X39" s="26">
        <v>-3898491</v>
      </c>
      <c r="Y39" s="106">
        <v>-33.72</v>
      </c>
      <c r="Z39" s="121">
        <v>11560921</v>
      </c>
    </row>
    <row r="40" spans="1:26" ht="13.5">
      <c r="A40" s="104" t="s">
        <v>85</v>
      </c>
      <c r="B40" s="102"/>
      <c r="C40" s="121">
        <v>17748197</v>
      </c>
      <c r="D40" s="122">
        <v>17801769</v>
      </c>
      <c r="E40" s="26">
        <v>17801769</v>
      </c>
      <c r="F40" s="26">
        <v>820373</v>
      </c>
      <c r="G40" s="26">
        <v>815832</v>
      </c>
      <c r="H40" s="26">
        <v>2164364</v>
      </c>
      <c r="I40" s="26">
        <v>3800569</v>
      </c>
      <c r="J40" s="26">
        <v>1181892</v>
      </c>
      <c r="K40" s="26">
        <v>1459374</v>
      </c>
      <c r="L40" s="26">
        <v>3128405</v>
      </c>
      <c r="M40" s="26">
        <v>5769671</v>
      </c>
      <c r="N40" s="26">
        <v>1632457</v>
      </c>
      <c r="O40" s="26">
        <v>732550</v>
      </c>
      <c r="P40" s="26">
        <v>1135116</v>
      </c>
      <c r="Q40" s="26">
        <v>3500123</v>
      </c>
      <c r="R40" s="26">
        <v>521696</v>
      </c>
      <c r="S40" s="26">
        <v>1163692</v>
      </c>
      <c r="T40" s="26">
        <v>950032</v>
      </c>
      <c r="U40" s="26">
        <v>2635420</v>
      </c>
      <c r="V40" s="26">
        <v>15705783</v>
      </c>
      <c r="W40" s="26">
        <v>17801769</v>
      </c>
      <c r="X40" s="26">
        <v>-2095986</v>
      </c>
      <c r="Y40" s="106">
        <v>-11.77</v>
      </c>
      <c r="Z40" s="121">
        <v>17801769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91500431</v>
      </c>
      <c r="D42" s="120">
        <f t="shared" si="8"/>
        <v>111090135</v>
      </c>
      <c r="E42" s="66">
        <f t="shared" si="8"/>
        <v>111090135</v>
      </c>
      <c r="F42" s="66">
        <f t="shared" si="8"/>
        <v>8010273</v>
      </c>
      <c r="G42" s="66">
        <f t="shared" si="8"/>
        <v>8608062</v>
      </c>
      <c r="H42" s="66">
        <f t="shared" si="8"/>
        <v>13474036</v>
      </c>
      <c r="I42" s="66">
        <f t="shared" si="8"/>
        <v>30092371</v>
      </c>
      <c r="J42" s="66">
        <f t="shared" si="8"/>
        <v>7085401</v>
      </c>
      <c r="K42" s="66">
        <f t="shared" si="8"/>
        <v>9291539</v>
      </c>
      <c r="L42" s="66">
        <f t="shared" si="8"/>
        <v>9507459</v>
      </c>
      <c r="M42" s="66">
        <f t="shared" si="8"/>
        <v>25884399</v>
      </c>
      <c r="N42" s="66">
        <f t="shared" si="8"/>
        <v>8211515</v>
      </c>
      <c r="O42" s="66">
        <f t="shared" si="8"/>
        <v>7061635</v>
      </c>
      <c r="P42" s="66">
        <f t="shared" si="8"/>
        <v>7081531</v>
      </c>
      <c r="Q42" s="66">
        <f t="shared" si="8"/>
        <v>22354681</v>
      </c>
      <c r="R42" s="66">
        <f t="shared" si="8"/>
        <v>2137701</v>
      </c>
      <c r="S42" s="66">
        <f t="shared" si="8"/>
        <v>6935542</v>
      </c>
      <c r="T42" s="66">
        <f t="shared" si="8"/>
        <v>9593836</v>
      </c>
      <c r="U42" s="66">
        <f t="shared" si="8"/>
        <v>18667079</v>
      </c>
      <c r="V42" s="66">
        <f t="shared" si="8"/>
        <v>96998530</v>
      </c>
      <c r="W42" s="66">
        <f t="shared" si="8"/>
        <v>111090135</v>
      </c>
      <c r="X42" s="66">
        <f t="shared" si="8"/>
        <v>-14091605</v>
      </c>
      <c r="Y42" s="103">
        <f>+IF(W42&lt;&gt;0,+(X42/W42)*100,0)</f>
        <v>-12.684839207369764</v>
      </c>
      <c r="Z42" s="119">
        <f>SUM(Z43:Z46)</f>
        <v>111090135</v>
      </c>
    </row>
    <row r="43" spans="1:26" ht="13.5">
      <c r="A43" s="104" t="s">
        <v>88</v>
      </c>
      <c r="B43" s="102"/>
      <c r="C43" s="121">
        <v>53465441</v>
      </c>
      <c r="D43" s="122">
        <v>67432673</v>
      </c>
      <c r="E43" s="26">
        <v>67432673</v>
      </c>
      <c r="F43" s="26">
        <v>6550279</v>
      </c>
      <c r="G43" s="26">
        <v>7013413</v>
      </c>
      <c r="H43" s="26">
        <v>8070642</v>
      </c>
      <c r="I43" s="26">
        <v>21634334</v>
      </c>
      <c r="J43" s="26">
        <v>4124894</v>
      </c>
      <c r="K43" s="26">
        <v>4870331</v>
      </c>
      <c r="L43" s="26">
        <v>4915667</v>
      </c>
      <c r="M43" s="26">
        <v>13910892</v>
      </c>
      <c r="N43" s="26">
        <v>5177683</v>
      </c>
      <c r="O43" s="26">
        <v>4745467</v>
      </c>
      <c r="P43" s="26">
        <v>4183058</v>
      </c>
      <c r="Q43" s="26">
        <v>14106208</v>
      </c>
      <c r="R43" s="26">
        <v>-678927</v>
      </c>
      <c r="S43" s="26">
        <v>4698221</v>
      </c>
      <c r="T43" s="26">
        <v>5470504</v>
      </c>
      <c r="U43" s="26">
        <v>9489798</v>
      </c>
      <c r="V43" s="26">
        <v>59141232</v>
      </c>
      <c r="W43" s="26">
        <v>67432673</v>
      </c>
      <c r="X43" s="26">
        <v>-8291441</v>
      </c>
      <c r="Y43" s="106">
        <v>-12.3</v>
      </c>
      <c r="Z43" s="121">
        <v>67432673</v>
      </c>
    </row>
    <row r="44" spans="1:26" ht="13.5">
      <c r="A44" s="104" t="s">
        <v>89</v>
      </c>
      <c r="B44" s="102"/>
      <c r="C44" s="121">
        <v>16397417</v>
      </c>
      <c r="D44" s="122">
        <v>19629588</v>
      </c>
      <c r="E44" s="26">
        <v>19629588</v>
      </c>
      <c r="F44" s="26">
        <v>506202</v>
      </c>
      <c r="G44" s="26">
        <v>520294</v>
      </c>
      <c r="H44" s="26">
        <v>2410866</v>
      </c>
      <c r="I44" s="26">
        <v>3437362</v>
      </c>
      <c r="J44" s="26">
        <v>1212628</v>
      </c>
      <c r="K44" s="26">
        <v>1766273</v>
      </c>
      <c r="L44" s="26">
        <v>2088210</v>
      </c>
      <c r="M44" s="26">
        <v>5067111</v>
      </c>
      <c r="N44" s="26">
        <v>1485397</v>
      </c>
      <c r="O44" s="26">
        <v>734122</v>
      </c>
      <c r="P44" s="26">
        <v>1009346</v>
      </c>
      <c r="Q44" s="26">
        <v>3228865</v>
      </c>
      <c r="R44" s="26">
        <v>1120817</v>
      </c>
      <c r="S44" s="26">
        <v>945558</v>
      </c>
      <c r="T44" s="26">
        <v>1415596</v>
      </c>
      <c r="U44" s="26">
        <v>3481971</v>
      </c>
      <c r="V44" s="26">
        <v>15215309</v>
      </c>
      <c r="W44" s="26">
        <v>19629588</v>
      </c>
      <c r="X44" s="26">
        <v>-4414279</v>
      </c>
      <c r="Y44" s="106">
        <v>-22.49</v>
      </c>
      <c r="Z44" s="121">
        <v>19629588</v>
      </c>
    </row>
    <row r="45" spans="1:26" ht="13.5">
      <c r="A45" s="104" t="s">
        <v>90</v>
      </c>
      <c r="B45" s="102"/>
      <c r="C45" s="123">
        <v>10027932</v>
      </c>
      <c r="D45" s="124">
        <v>12195670</v>
      </c>
      <c r="E45" s="125">
        <v>12195670</v>
      </c>
      <c r="F45" s="125">
        <v>328355</v>
      </c>
      <c r="G45" s="125">
        <v>409111</v>
      </c>
      <c r="H45" s="125">
        <v>1624886</v>
      </c>
      <c r="I45" s="125">
        <v>2362352</v>
      </c>
      <c r="J45" s="125">
        <v>856749</v>
      </c>
      <c r="K45" s="125">
        <v>967039</v>
      </c>
      <c r="L45" s="125">
        <v>1139624</v>
      </c>
      <c r="M45" s="125">
        <v>2963412</v>
      </c>
      <c r="N45" s="125">
        <v>737839</v>
      </c>
      <c r="O45" s="125">
        <v>637244</v>
      </c>
      <c r="P45" s="125">
        <v>694126</v>
      </c>
      <c r="Q45" s="125">
        <v>2069209</v>
      </c>
      <c r="R45" s="125">
        <v>657274</v>
      </c>
      <c r="S45" s="125">
        <v>506220</v>
      </c>
      <c r="T45" s="125">
        <v>920078</v>
      </c>
      <c r="U45" s="125">
        <v>2083572</v>
      </c>
      <c r="V45" s="125">
        <v>9478545</v>
      </c>
      <c r="W45" s="125">
        <v>12195670</v>
      </c>
      <c r="X45" s="125">
        <v>-2717125</v>
      </c>
      <c r="Y45" s="107">
        <v>-22.28</v>
      </c>
      <c r="Z45" s="123">
        <v>12195670</v>
      </c>
    </row>
    <row r="46" spans="1:26" ht="13.5">
      <c r="A46" s="104" t="s">
        <v>91</v>
      </c>
      <c r="B46" s="102"/>
      <c r="C46" s="121">
        <v>11609641</v>
      </c>
      <c r="D46" s="122">
        <v>11832204</v>
      </c>
      <c r="E46" s="26">
        <v>11832204</v>
      </c>
      <c r="F46" s="26">
        <v>625437</v>
      </c>
      <c r="G46" s="26">
        <v>665244</v>
      </c>
      <c r="H46" s="26">
        <v>1367642</v>
      </c>
      <c r="I46" s="26">
        <v>2658323</v>
      </c>
      <c r="J46" s="26">
        <v>891130</v>
      </c>
      <c r="K46" s="26">
        <v>1687896</v>
      </c>
      <c r="L46" s="26">
        <v>1363958</v>
      </c>
      <c r="M46" s="26">
        <v>3942984</v>
      </c>
      <c r="N46" s="26">
        <v>810596</v>
      </c>
      <c r="O46" s="26">
        <v>944802</v>
      </c>
      <c r="P46" s="26">
        <v>1195001</v>
      </c>
      <c r="Q46" s="26">
        <v>2950399</v>
      </c>
      <c r="R46" s="26">
        <v>1038537</v>
      </c>
      <c r="S46" s="26">
        <v>785543</v>
      </c>
      <c r="T46" s="26">
        <v>1787658</v>
      </c>
      <c r="U46" s="26">
        <v>3611738</v>
      </c>
      <c r="V46" s="26">
        <v>13163444</v>
      </c>
      <c r="W46" s="26">
        <v>11832204</v>
      </c>
      <c r="X46" s="26">
        <v>1331240</v>
      </c>
      <c r="Y46" s="106">
        <v>11.25</v>
      </c>
      <c r="Z46" s="121">
        <v>11832204</v>
      </c>
    </row>
    <row r="47" spans="1:26" ht="13.5">
      <c r="A47" s="101" t="s">
        <v>92</v>
      </c>
      <c r="B47" s="108" t="s">
        <v>93</v>
      </c>
      <c r="C47" s="119">
        <v>7452027</v>
      </c>
      <c r="D47" s="120">
        <v>4071006</v>
      </c>
      <c r="E47" s="66">
        <v>4071006</v>
      </c>
      <c r="F47" s="66">
        <v>311774</v>
      </c>
      <c r="G47" s="66">
        <v>379097</v>
      </c>
      <c r="H47" s="66">
        <v>615820</v>
      </c>
      <c r="I47" s="66">
        <v>1306691</v>
      </c>
      <c r="J47" s="66">
        <v>597849</v>
      </c>
      <c r="K47" s="66">
        <v>1039289</v>
      </c>
      <c r="L47" s="66">
        <v>430004</v>
      </c>
      <c r="M47" s="66">
        <v>2067142</v>
      </c>
      <c r="N47" s="66">
        <v>211319</v>
      </c>
      <c r="O47" s="66">
        <v>-64006</v>
      </c>
      <c r="P47" s="66">
        <v>391237</v>
      </c>
      <c r="Q47" s="66">
        <v>538550</v>
      </c>
      <c r="R47" s="66">
        <v>226840</v>
      </c>
      <c r="S47" s="66">
        <v>636748</v>
      </c>
      <c r="T47" s="66">
        <v>413411</v>
      </c>
      <c r="U47" s="66">
        <v>1276999</v>
      </c>
      <c r="V47" s="66">
        <v>5189382</v>
      </c>
      <c r="W47" s="66">
        <v>4071006</v>
      </c>
      <c r="X47" s="66">
        <v>1118376</v>
      </c>
      <c r="Y47" s="103">
        <v>27.47</v>
      </c>
      <c r="Z47" s="119">
        <v>4071006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266005753</v>
      </c>
      <c r="D48" s="139">
        <f t="shared" si="9"/>
        <v>279444696</v>
      </c>
      <c r="E48" s="39">
        <f t="shared" si="9"/>
        <v>279444696</v>
      </c>
      <c r="F48" s="39">
        <f t="shared" si="9"/>
        <v>16413432</v>
      </c>
      <c r="G48" s="39">
        <f t="shared" si="9"/>
        <v>21592486</v>
      </c>
      <c r="H48" s="39">
        <f t="shared" si="9"/>
        <v>28559672</v>
      </c>
      <c r="I48" s="39">
        <f t="shared" si="9"/>
        <v>66565590</v>
      </c>
      <c r="J48" s="39">
        <f t="shared" si="9"/>
        <v>22239702</v>
      </c>
      <c r="K48" s="39">
        <f t="shared" si="9"/>
        <v>25607340</v>
      </c>
      <c r="L48" s="39">
        <f t="shared" si="9"/>
        <v>26013636</v>
      </c>
      <c r="M48" s="39">
        <f t="shared" si="9"/>
        <v>73860678</v>
      </c>
      <c r="N48" s="39">
        <f t="shared" si="9"/>
        <v>21156418</v>
      </c>
      <c r="O48" s="39">
        <f t="shared" si="9"/>
        <v>19741854</v>
      </c>
      <c r="P48" s="39">
        <f t="shared" si="9"/>
        <v>4673176</v>
      </c>
      <c r="Q48" s="39">
        <f t="shared" si="9"/>
        <v>45571448</v>
      </c>
      <c r="R48" s="39">
        <f t="shared" si="9"/>
        <v>15299240</v>
      </c>
      <c r="S48" s="39">
        <f t="shared" si="9"/>
        <v>25212416</v>
      </c>
      <c r="T48" s="39">
        <f t="shared" si="9"/>
        <v>38352358</v>
      </c>
      <c r="U48" s="39">
        <f t="shared" si="9"/>
        <v>78864014</v>
      </c>
      <c r="V48" s="39">
        <f t="shared" si="9"/>
        <v>264861730</v>
      </c>
      <c r="W48" s="39">
        <f t="shared" si="9"/>
        <v>279444696</v>
      </c>
      <c r="X48" s="39">
        <f t="shared" si="9"/>
        <v>-14582966</v>
      </c>
      <c r="Y48" s="140">
        <f>+IF(W48&lt;&gt;0,+(X48/W48)*100,0)</f>
        <v>-5.218551723737136</v>
      </c>
      <c r="Z48" s="138">
        <f>+Z28+Z32+Z38+Z42+Z47</f>
        <v>279444696</v>
      </c>
    </row>
    <row r="49" spans="1:26" ht="13.5">
      <c r="A49" s="114" t="s">
        <v>48</v>
      </c>
      <c r="B49" s="115"/>
      <c r="C49" s="141">
        <f aca="true" t="shared" si="10" ref="C49:X49">+C25-C48</f>
        <v>25385205</v>
      </c>
      <c r="D49" s="142">
        <f t="shared" si="10"/>
        <v>56805103</v>
      </c>
      <c r="E49" s="143">
        <f t="shared" si="10"/>
        <v>56805103</v>
      </c>
      <c r="F49" s="143">
        <f t="shared" si="10"/>
        <v>108402969</v>
      </c>
      <c r="G49" s="143">
        <f t="shared" si="10"/>
        <v>3012040</v>
      </c>
      <c r="H49" s="143">
        <f t="shared" si="10"/>
        <v>-19588857</v>
      </c>
      <c r="I49" s="143">
        <f t="shared" si="10"/>
        <v>91826152</v>
      </c>
      <c r="J49" s="143">
        <f t="shared" si="10"/>
        <v>-10088294</v>
      </c>
      <c r="K49" s="143">
        <f t="shared" si="10"/>
        <v>-2006059</v>
      </c>
      <c r="L49" s="143">
        <f t="shared" si="10"/>
        <v>-5981024</v>
      </c>
      <c r="M49" s="143">
        <f t="shared" si="10"/>
        <v>-18075377</v>
      </c>
      <c r="N49" s="143">
        <f t="shared" si="10"/>
        <v>3437741</v>
      </c>
      <c r="O49" s="143">
        <f t="shared" si="10"/>
        <v>-9835496</v>
      </c>
      <c r="P49" s="143">
        <f t="shared" si="10"/>
        <v>38730997</v>
      </c>
      <c r="Q49" s="143">
        <f t="shared" si="10"/>
        <v>32333242</v>
      </c>
      <c r="R49" s="143">
        <f t="shared" si="10"/>
        <v>-3102596</v>
      </c>
      <c r="S49" s="143">
        <f t="shared" si="10"/>
        <v>-17201728</v>
      </c>
      <c r="T49" s="143">
        <f t="shared" si="10"/>
        <v>-18524739</v>
      </c>
      <c r="U49" s="143">
        <f t="shared" si="10"/>
        <v>-38829063</v>
      </c>
      <c r="V49" s="143">
        <f t="shared" si="10"/>
        <v>67254954</v>
      </c>
      <c r="W49" s="143">
        <f>IF(E25=E48,0,W25-W48)</f>
        <v>56805103</v>
      </c>
      <c r="X49" s="143">
        <f t="shared" si="10"/>
        <v>10449851</v>
      </c>
      <c r="Y49" s="144">
        <f>+IF(W49&lt;&gt;0,+(X49/W49)*100,0)</f>
        <v>18.395972277349802</v>
      </c>
      <c r="Z49" s="141">
        <f>+Z25-Z48</f>
        <v>56805103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57569307</v>
      </c>
      <c r="D5" s="122">
        <v>69300000</v>
      </c>
      <c r="E5" s="26">
        <v>69300000</v>
      </c>
      <c r="F5" s="26">
        <v>64297593</v>
      </c>
      <c r="G5" s="26">
        <v>-137933</v>
      </c>
      <c r="H5" s="26">
        <v>-27484</v>
      </c>
      <c r="I5" s="26">
        <v>64132176</v>
      </c>
      <c r="J5" s="26">
        <v>-35079</v>
      </c>
      <c r="K5" s="26">
        <v>-64464</v>
      </c>
      <c r="L5" s="26">
        <v>195937</v>
      </c>
      <c r="M5" s="26">
        <v>96394</v>
      </c>
      <c r="N5" s="26">
        <v>-16461</v>
      </c>
      <c r="O5" s="26">
        <v>-222237</v>
      </c>
      <c r="P5" s="26">
        <v>-144785</v>
      </c>
      <c r="Q5" s="26">
        <v>-383483</v>
      </c>
      <c r="R5" s="26">
        <v>-4773</v>
      </c>
      <c r="S5" s="26">
        <v>-50875</v>
      </c>
      <c r="T5" s="26">
        <v>11190421</v>
      </c>
      <c r="U5" s="26">
        <v>11134773</v>
      </c>
      <c r="V5" s="26">
        <v>74979860</v>
      </c>
      <c r="W5" s="26">
        <v>69300000</v>
      </c>
      <c r="X5" s="26">
        <v>5679860</v>
      </c>
      <c r="Y5" s="106">
        <v>8.2</v>
      </c>
      <c r="Z5" s="121">
        <v>69300000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62218907</v>
      </c>
      <c r="D7" s="122">
        <v>78186747</v>
      </c>
      <c r="E7" s="26">
        <v>78186747</v>
      </c>
      <c r="F7" s="26">
        <v>7051171</v>
      </c>
      <c r="G7" s="26">
        <v>7097728</v>
      </c>
      <c r="H7" s="26">
        <v>5545329</v>
      </c>
      <c r="I7" s="26">
        <v>19694228</v>
      </c>
      <c r="J7" s="26">
        <v>6231569</v>
      </c>
      <c r="K7" s="26">
        <v>5781074</v>
      </c>
      <c r="L7" s="26">
        <v>5772080</v>
      </c>
      <c r="M7" s="26">
        <v>17784723</v>
      </c>
      <c r="N7" s="26">
        <v>7801365</v>
      </c>
      <c r="O7" s="26">
        <v>5752271</v>
      </c>
      <c r="P7" s="26">
        <v>6000023</v>
      </c>
      <c r="Q7" s="26">
        <v>19553659</v>
      </c>
      <c r="R7" s="26">
        <v>5794368</v>
      </c>
      <c r="S7" s="26">
        <v>5430636</v>
      </c>
      <c r="T7" s="26">
        <v>5982899</v>
      </c>
      <c r="U7" s="26">
        <v>17207903</v>
      </c>
      <c r="V7" s="26">
        <v>74240513</v>
      </c>
      <c r="W7" s="26">
        <v>78186747</v>
      </c>
      <c r="X7" s="26">
        <v>-3946234</v>
      </c>
      <c r="Y7" s="106">
        <v>-5.05</v>
      </c>
      <c r="Z7" s="121">
        <v>78186747</v>
      </c>
    </row>
    <row r="8" spans="1:26" ht="13.5">
      <c r="A8" s="159" t="s">
        <v>103</v>
      </c>
      <c r="B8" s="158" t="s">
        <v>95</v>
      </c>
      <c r="C8" s="121">
        <v>23322663</v>
      </c>
      <c r="D8" s="122">
        <v>29329971</v>
      </c>
      <c r="E8" s="26">
        <v>29329971</v>
      </c>
      <c r="F8" s="26">
        <v>3827351</v>
      </c>
      <c r="G8" s="26">
        <v>3319167</v>
      </c>
      <c r="H8" s="26">
        <v>1771293</v>
      </c>
      <c r="I8" s="26">
        <v>8917811</v>
      </c>
      <c r="J8" s="26">
        <v>1936710</v>
      </c>
      <c r="K8" s="26">
        <v>2000512</v>
      </c>
      <c r="L8" s="26">
        <v>2135583</v>
      </c>
      <c r="M8" s="26">
        <v>6072805</v>
      </c>
      <c r="N8" s="26">
        <v>2663208</v>
      </c>
      <c r="O8" s="26">
        <v>2778253</v>
      </c>
      <c r="P8" s="26">
        <v>1687985</v>
      </c>
      <c r="Q8" s="26">
        <v>7129446</v>
      </c>
      <c r="R8" s="26">
        <v>2261491</v>
      </c>
      <c r="S8" s="26">
        <v>1573499</v>
      </c>
      <c r="T8" s="26">
        <v>1564105</v>
      </c>
      <c r="U8" s="26">
        <v>5399095</v>
      </c>
      <c r="V8" s="26">
        <v>27519157</v>
      </c>
      <c r="W8" s="26">
        <v>29329971</v>
      </c>
      <c r="X8" s="26">
        <v>-1810814</v>
      </c>
      <c r="Y8" s="106">
        <v>-6.17</v>
      </c>
      <c r="Z8" s="121">
        <v>29329971</v>
      </c>
    </row>
    <row r="9" spans="1:26" ht="13.5">
      <c r="A9" s="159" t="s">
        <v>104</v>
      </c>
      <c r="B9" s="158" t="s">
        <v>95</v>
      </c>
      <c r="C9" s="121">
        <v>21833877</v>
      </c>
      <c r="D9" s="122">
        <v>24482348</v>
      </c>
      <c r="E9" s="26">
        <v>24482348</v>
      </c>
      <c r="F9" s="26">
        <v>24190265</v>
      </c>
      <c r="G9" s="26">
        <v>8624</v>
      </c>
      <c r="H9" s="26">
        <v>47301</v>
      </c>
      <c r="I9" s="26">
        <v>24246190</v>
      </c>
      <c r="J9" s="26">
        <v>-5650</v>
      </c>
      <c r="K9" s="26">
        <v>30066</v>
      </c>
      <c r="L9" s="26">
        <v>-19795</v>
      </c>
      <c r="M9" s="26">
        <v>4621</v>
      </c>
      <c r="N9" s="26">
        <v>-9111</v>
      </c>
      <c r="O9" s="26">
        <v>16700</v>
      </c>
      <c r="P9" s="26">
        <v>0</v>
      </c>
      <c r="Q9" s="26">
        <v>7589</v>
      </c>
      <c r="R9" s="26">
        <v>-2096</v>
      </c>
      <c r="S9" s="26">
        <v>-2627</v>
      </c>
      <c r="T9" s="26">
        <v>-11208</v>
      </c>
      <c r="U9" s="26">
        <v>-15931</v>
      </c>
      <c r="V9" s="26">
        <v>24242469</v>
      </c>
      <c r="W9" s="26">
        <v>24482348</v>
      </c>
      <c r="X9" s="26">
        <v>-239879</v>
      </c>
      <c r="Y9" s="106">
        <v>-0.98</v>
      </c>
      <c r="Z9" s="121">
        <v>24482348</v>
      </c>
    </row>
    <row r="10" spans="1:26" ht="13.5">
      <c r="A10" s="159" t="s">
        <v>105</v>
      </c>
      <c r="B10" s="158" t="s">
        <v>95</v>
      </c>
      <c r="C10" s="121">
        <v>10927007</v>
      </c>
      <c r="D10" s="122">
        <v>12762089</v>
      </c>
      <c r="E10" s="20">
        <v>12762089</v>
      </c>
      <c r="F10" s="20">
        <v>13618896</v>
      </c>
      <c r="G10" s="20">
        <v>-97068</v>
      </c>
      <c r="H10" s="20">
        <v>-118982</v>
      </c>
      <c r="I10" s="20">
        <v>13402846</v>
      </c>
      <c r="J10" s="20">
        <v>-54745</v>
      </c>
      <c r="K10" s="20">
        <v>-5179</v>
      </c>
      <c r="L10" s="20">
        <v>-74551</v>
      </c>
      <c r="M10" s="20">
        <v>-134475</v>
      </c>
      <c r="N10" s="20">
        <v>-5078</v>
      </c>
      <c r="O10" s="20">
        <v>-5663</v>
      </c>
      <c r="P10" s="20">
        <v>25817</v>
      </c>
      <c r="Q10" s="20">
        <v>15076</v>
      </c>
      <c r="R10" s="20">
        <v>4206</v>
      </c>
      <c r="S10" s="20">
        <v>-18671</v>
      </c>
      <c r="T10" s="20">
        <v>-40034</v>
      </c>
      <c r="U10" s="20">
        <v>-54499</v>
      </c>
      <c r="V10" s="20">
        <v>13228948</v>
      </c>
      <c r="W10" s="20">
        <v>12762089</v>
      </c>
      <c r="X10" s="20">
        <v>466859</v>
      </c>
      <c r="Y10" s="160">
        <v>3.66</v>
      </c>
      <c r="Z10" s="96">
        <v>12762089</v>
      </c>
    </row>
    <row r="11" spans="1:26" ht="13.5">
      <c r="A11" s="159" t="s">
        <v>106</v>
      </c>
      <c r="B11" s="161"/>
      <c r="C11" s="121">
        <v>-2752893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1415205</v>
      </c>
      <c r="D12" s="122">
        <v>1003523</v>
      </c>
      <c r="E12" s="26">
        <v>1003523</v>
      </c>
      <c r="F12" s="26">
        <v>89860</v>
      </c>
      <c r="G12" s="26">
        <v>81653</v>
      </c>
      <c r="H12" s="26">
        <v>82488</v>
      </c>
      <c r="I12" s="26">
        <v>254001</v>
      </c>
      <c r="J12" s="26">
        <v>46877</v>
      </c>
      <c r="K12" s="26">
        <v>71739</v>
      </c>
      <c r="L12" s="26">
        <v>81528</v>
      </c>
      <c r="M12" s="26">
        <v>200144</v>
      </c>
      <c r="N12" s="26">
        <v>68225</v>
      </c>
      <c r="O12" s="26">
        <v>63644</v>
      </c>
      <c r="P12" s="26">
        <v>38173</v>
      </c>
      <c r="Q12" s="26">
        <v>170042</v>
      </c>
      <c r="R12" s="26">
        <v>336451</v>
      </c>
      <c r="S12" s="26">
        <v>-195841</v>
      </c>
      <c r="T12" s="26">
        <v>113399</v>
      </c>
      <c r="U12" s="26">
        <v>254009</v>
      </c>
      <c r="V12" s="26">
        <v>878196</v>
      </c>
      <c r="W12" s="26">
        <v>1003523</v>
      </c>
      <c r="X12" s="26">
        <v>-125327</v>
      </c>
      <c r="Y12" s="106">
        <v>-12.49</v>
      </c>
      <c r="Z12" s="121">
        <v>1003523</v>
      </c>
    </row>
    <row r="13" spans="1:26" ht="13.5">
      <c r="A13" s="157" t="s">
        <v>108</v>
      </c>
      <c r="B13" s="161"/>
      <c r="C13" s="121">
        <v>3916959</v>
      </c>
      <c r="D13" s="122">
        <v>4400000</v>
      </c>
      <c r="E13" s="26">
        <v>4400000</v>
      </c>
      <c r="F13" s="26">
        <v>4064</v>
      </c>
      <c r="G13" s="26">
        <v>7119</v>
      </c>
      <c r="H13" s="26">
        <v>120460</v>
      </c>
      <c r="I13" s="26">
        <v>131643</v>
      </c>
      <c r="J13" s="26">
        <v>55250</v>
      </c>
      <c r="K13" s="26">
        <v>136941</v>
      </c>
      <c r="L13" s="26">
        <v>24038</v>
      </c>
      <c r="M13" s="26">
        <v>216229</v>
      </c>
      <c r="N13" s="26">
        <v>27737</v>
      </c>
      <c r="O13" s="26">
        <v>723</v>
      </c>
      <c r="P13" s="26">
        <v>86984</v>
      </c>
      <c r="Q13" s="26">
        <v>115444</v>
      </c>
      <c r="R13" s="26">
        <v>55256</v>
      </c>
      <c r="S13" s="26">
        <v>153130</v>
      </c>
      <c r="T13" s="26">
        <v>142958</v>
      </c>
      <c r="U13" s="26">
        <v>351344</v>
      </c>
      <c r="V13" s="26">
        <v>814660</v>
      </c>
      <c r="W13" s="26">
        <v>4400000</v>
      </c>
      <c r="X13" s="26">
        <v>-3585340</v>
      </c>
      <c r="Y13" s="106">
        <v>-81.48</v>
      </c>
      <c r="Z13" s="121">
        <v>4400000</v>
      </c>
    </row>
    <row r="14" spans="1:26" ht="13.5">
      <c r="A14" s="157" t="s">
        <v>109</v>
      </c>
      <c r="B14" s="161"/>
      <c r="C14" s="121">
        <v>2332064</v>
      </c>
      <c r="D14" s="122">
        <v>2160000</v>
      </c>
      <c r="E14" s="26">
        <v>2160000</v>
      </c>
      <c r="F14" s="26">
        <v>197679</v>
      </c>
      <c r="G14" s="26">
        <v>196054</v>
      </c>
      <c r="H14" s="26">
        <v>216444</v>
      </c>
      <c r="I14" s="26">
        <v>610177</v>
      </c>
      <c r="J14" s="26">
        <v>266124</v>
      </c>
      <c r="K14" s="26">
        <v>248005</v>
      </c>
      <c r="L14" s="26">
        <v>229960</v>
      </c>
      <c r="M14" s="26">
        <v>744089</v>
      </c>
      <c r="N14" s="26">
        <v>230346</v>
      </c>
      <c r="O14" s="26">
        <v>255693</v>
      </c>
      <c r="P14" s="26">
        <v>225771</v>
      </c>
      <c r="Q14" s="26">
        <v>711810</v>
      </c>
      <c r="R14" s="26">
        <v>239403</v>
      </c>
      <c r="S14" s="26">
        <v>245305</v>
      </c>
      <c r="T14" s="26">
        <v>229317</v>
      </c>
      <c r="U14" s="26">
        <v>714025</v>
      </c>
      <c r="V14" s="26">
        <v>2780101</v>
      </c>
      <c r="W14" s="26">
        <v>2160000</v>
      </c>
      <c r="X14" s="26">
        <v>620101</v>
      </c>
      <c r="Y14" s="106">
        <v>28.71</v>
      </c>
      <c r="Z14" s="121">
        <v>2160000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5411813</v>
      </c>
      <c r="D16" s="122">
        <v>5504000</v>
      </c>
      <c r="E16" s="26">
        <v>5504000</v>
      </c>
      <c r="F16" s="26">
        <v>16229</v>
      </c>
      <c r="G16" s="26">
        <v>728584</v>
      </c>
      <c r="H16" s="26">
        <v>10512</v>
      </c>
      <c r="I16" s="26">
        <v>755325</v>
      </c>
      <c r="J16" s="26">
        <v>7555</v>
      </c>
      <c r="K16" s="26">
        <v>1266415</v>
      </c>
      <c r="L16" s="26">
        <v>556773</v>
      </c>
      <c r="M16" s="26">
        <v>1830743</v>
      </c>
      <c r="N16" s="26">
        <v>441010</v>
      </c>
      <c r="O16" s="26">
        <v>620459</v>
      </c>
      <c r="P16" s="26">
        <v>489752</v>
      </c>
      <c r="Q16" s="26">
        <v>1551221</v>
      </c>
      <c r="R16" s="26">
        <v>470225</v>
      </c>
      <c r="S16" s="26">
        <v>349314</v>
      </c>
      <c r="T16" s="26">
        <v>378680</v>
      </c>
      <c r="U16" s="26">
        <v>1198219</v>
      </c>
      <c r="V16" s="26">
        <v>5335508</v>
      </c>
      <c r="W16" s="26">
        <v>5504000</v>
      </c>
      <c r="X16" s="26">
        <v>-168492</v>
      </c>
      <c r="Y16" s="106">
        <v>-3.06</v>
      </c>
      <c r="Z16" s="121">
        <v>5504000</v>
      </c>
    </row>
    <row r="17" spans="1:26" ht="13.5">
      <c r="A17" s="157" t="s">
        <v>112</v>
      </c>
      <c r="B17" s="161"/>
      <c r="C17" s="121">
        <v>27376</v>
      </c>
      <c r="D17" s="122">
        <v>18500</v>
      </c>
      <c r="E17" s="26">
        <v>18500</v>
      </c>
      <c r="F17" s="26">
        <v>1736</v>
      </c>
      <c r="G17" s="26">
        <v>4968</v>
      </c>
      <c r="H17" s="26">
        <v>7359</v>
      </c>
      <c r="I17" s="26">
        <v>14063</v>
      </c>
      <c r="J17" s="26">
        <v>3634</v>
      </c>
      <c r="K17" s="26">
        <v>8375</v>
      </c>
      <c r="L17" s="26">
        <v>6969</v>
      </c>
      <c r="M17" s="26">
        <v>18978</v>
      </c>
      <c r="N17" s="26">
        <v>5009</v>
      </c>
      <c r="O17" s="26">
        <v>5691</v>
      </c>
      <c r="P17" s="26">
        <v>6774</v>
      </c>
      <c r="Q17" s="26">
        <v>17474</v>
      </c>
      <c r="R17" s="26">
        <v>4111</v>
      </c>
      <c r="S17" s="26">
        <v>3465</v>
      </c>
      <c r="T17" s="26">
        <v>3144</v>
      </c>
      <c r="U17" s="26">
        <v>10720</v>
      </c>
      <c r="V17" s="26">
        <v>61235</v>
      </c>
      <c r="W17" s="26">
        <v>18500</v>
      </c>
      <c r="X17" s="26">
        <v>42735</v>
      </c>
      <c r="Y17" s="106">
        <v>231</v>
      </c>
      <c r="Z17" s="121">
        <v>18500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62328614</v>
      </c>
      <c r="D19" s="122">
        <v>34066000</v>
      </c>
      <c r="E19" s="26">
        <v>34066000</v>
      </c>
      <c r="F19" s="26">
        <v>10224785</v>
      </c>
      <c r="G19" s="26">
        <v>10750000</v>
      </c>
      <c r="H19" s="26">
        <v>0</v>
      </c>
      <c r="I19" s="26">
        <v>20974785</v>
      </c>
      <c r="J19" s="26">
        <v>179700</v>
      </c>
      <c r="K19" s="26">
        <v>7385652</v>
      </c>
      <c r="L19" s="26">
        <v>0</v>
      </c>
      <c r="M19" s="26">
        <v>7565352</v>
      </c>
      <c r="N19" s="26">
        <v>9661518</v>
      </c>
      <c r="O19" s="26">
        <v>104600</v>
      </c>
      <c r="P19" s="26">
        <v>-6632087</v>
      </c>
      <c r="Q19" s="26">
        <v>3134031</v>
      </c>
      <c r="R19" s="26">
        <v>0</v>
      </c>
      <c r="S19" s="26">
        <v>0</v>
      </c>
      <c r="T19" s="26">
        <v>0</v>
      </c>
      <c r="U19" s="26">
        <v>0</v>
      </c>
      <c r="V19" s="26">
        <v>31674168</v>
      </c>
      <c r="W19" s="26">
        <v>34066000</v>
      </c>
      <c r="X19" s="26">
        <v>-2391832</v>
      </c>
      <c r="Y19" s="106">
        <v>-7.02</v>
      </c>
      <c r="Z19" s="121">
        <v>34066000</v>
      </c>
    </row>
    <row r="20" spans="1:26" ht="13.5">
      <c r="A20" s="157" t="s">
        <v>34</v>
      </c>
      <c r="B20" s="161" t="s">
        <v>95</v>
      </c>
      <c r="C20" s="121">
        <v>18452975</v>
      </c>
      <c r="D20" s="122">
        <v>7080896</v>
      </c>
      <c r="E20" s="20">
        <v>7080896</v>
      </c>
      <c r="F20" s="20">
        <v>1296772</v>
      </c>
      <c r="G20" s="20">
        <v>1655630</v>
      </c>
      <c r="H20" s="20">
        <v>821095</v>
      </c>
      <c r="I20" s="20">
        <v>3773497</v>
      </c>
      <c r="J20" s="20">
        <v>718829</v>
      </c>
      <c r="K20" s="20">
        <v>5752085</v>
      </c>
      <c r="L20" s="20">
        <v>1124150</v>
      </c>
      <c r="M20" s="20">
        <v>7595064</v>
      </c>
      <c r="N20" s="20">
        <v>1736391</v>
      </c>
      <c r="O20" s="20">
        <v>536224</v>
      </c>
      <c r="P20" s="20">
        <v>177252</v>
      </c>
      <c r="Q20" s="20">
        <v>2449867</v>
      </c>
      <c r="R20" s="20">
        <v>170683</v>
      </c>
      <c r="S20" s="20">
        <v>523353</v>
      </c>
      <c r="T20" s="20">
        <v>273938</v>
      </c>
      <c r="U20" s="20">
        <v>967974</v>
      </c>
      <c r="V20" s="20">
        <v>14786402</v>
      </c>
      <c r="W20" s="20">
        <v>7080896</v>
      </c>
      <c r="X20" s="20">
        <v>7705506</v>
      </c>
      <c r="Y20" s="160">
        <v>108.82</v>
      </c>
      <c r="Z20" s="96">
        <v>7080896</v>
      </c>
    </row>
    <row r="21" spans="1:26" ht="13.5">
      <c r="A21" s="157" t="s">
        <v>114</v>
      </c>
      <c r="B21" s="161"/>
      <c r="C21" s="121">
        <v>0</v>
      </c>
      <c r="D21" s="122">
        <v>1500000</v>
      </c>
      <c r="E21" s="26">
        <v>1500000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1500000</v>
      </c>
      <c r="X21" s="26">
        <v>-1500000</v>
      </c>
      <c r="Y21" s="106">
        <v>-100</v>
      </c>
      <c r="Z21" s="121">
        <v>1500000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267003874</v>
      </c>
      <c r="D22" s="165">
        <f t="shared" si="0"/>
        <v>269794074</v>
      </c>
      <c r="E22" s="166">
        <f t="shared" si="0"/>
        <v>269794074</v>
      </c>
      <c r="F22" s="166">
        <f t="shared" si="0"/>
        <v>124816401</v>
      </c>
      <c r="G22" s="166">
        <f t="shared" si="0"/>
        <v>23614526</v>
      </c>
      <c r="H22" s="166">
        <f t="shared" si="0"/>
        <v>8475815</v>
      </c>
      <c r="I22" s="166">
        <f t="shared" si="0"/>
        <v>156906742</v>
      </c>
      <c r="J22" s="166">
        <f t="shared" si="0"/>
        <v>9350774</v>
      </c>
      <c r="K22" s="166">
        <f t="shared" si="0"/>
        <v>22611221</v>
      </c>
      <c r="L22" s="166">
        <f t="shared" si="0"/>
        <v>10032672</v>
      </c>
      <c r="M22" s="166">
        <f t="shared" si="0"/>
        <v>41994667</v>
      </c>
      <c r="N22" s="166">
        <f t="shared" si="0"/>
        <v>22604159</v>
      </c>
      <c r="O22" s="166">
        <f t="shared" si="0"/>
        <v>9906358</v>
      </c>
      <c r="P22" s="166">
        <f t="shared" si="0"/>
        <v>1961659</v>
      </c>
      <c r="Q22" s="166">
        <f t="shared" si="0"/>
        <v>34472176</v>
      </c>
      <c r="R22" s="166">
        <f t="shared" si="0"/>
        <v>9329325</v>
      </c>
      <c r="S22" s="166">
        <f t="shared" si="0"/>
        <v>8010688</v>
      </c>
      <c r="T22" s="166">
        <f t="shared" si="0"/>
        <v>19827619</v>
      </c>
      <c r="U22" s="166">
        <f t="shared" si="0"/>
        <v>37167632</v>
      </c>
      <c r="V22" s="166">
        <f t="shared" si="0"/>
        <v>270541217</v>
      </c>
      <c r="W22" s="166">
        <f t="shared" si="0"/>
        <v>269794074</v>
      </c>
      <c r="X22" s="166">
        <f t="shared" si="0"/>
        <v>747143</v>
      </c>
      <c r="Y22" s="167">
        <f>+IF(W22&lt;&gt;0,+(X22/W22)*100,0)</f>
        <v>0.2769308417055891</v>
      </c>
      <c r="Z22" s="164">
        <f>SUM(Z5:Z21)</f>
        <v>269794074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89743996</v>
      </c>
      <c r="D25" s="122">
        <v>92602301</v>
      </c>
      <c r="E25" s="26">
        <v>92602301</v>
      </c>
      <c r="F25" s="26">
        <v>7137922</v>
      </c>
      <c r="G25" s="26">
        <v>7306540</v>
      </c>
      <c r="H25" s="26">
        <v>7600178</v>
      </c>
      <c r="I25" s="26">
        <v>22044640</v>
      </c>
      <c r="J25" s="26">
        <v>7133669</v>
      </c>
      <c r="K25" s="26">
        <v>11094181</v>
      </c>
      <c r="L25" s="26">
        <v>7445480</v>
      </c>
      <c r="M25" s="26">
        <v>25673330</v>
      </c>
      <c r="N25" s="26">
        <v>8882646</v>
      </c>
      <c r="O25" s="26">
        <v>8187341</v>
      </c>
      <c r="P25" s="26">
        <v>8749072</v>
      </c>
      <c r="Q25" s="26">
        <v>25819059</v>
      </c>
      <c r="R25" s="26">
        <v>6627830</v>
      </c>
      <c r="S25" s="26">
        <v>7453389</v>
      </c>
      <c r="T25" s="26">
        <v>6647508</v>
      </c>
      <c r="U25" s="26">
        <v>20728727</v>
      </c>
      <c r="V25" s="26">
        <v>94265756</v>
      </c>
      <c r="W25" s="26">
        <v>92602301</v>
      </c>
      <c r="X25" s="26">
        <v>1663455</v>
      </c>
      <c r="Y25" s="106">
        <v>1.8</v>
      </c>
      <c r="Z25" s="121">
        <v>92602301</v>
      </c>
    </row>
    <row r="26" spans="1:26" ht="13.5">
      <c r="A26" s="159" t="s">
        <v>37</v>
      </c>
      <c r="B26" s="158"/>
      <c r="C26" s="121">
        <v>2992474</v>
      </c>
      <c r="D26" s="122">
        <v>2797694</v>
      </c>
      <c r="E26" s="26">
        <v>2797694</v>
      </c>
      <c r="F26" s="26">
        <v>186904</v>
      </c>
      <c r="G26" s="26">
        <v>186904</v>
      </c>
      <c r="H26" s="26">
        <v>186904</v>
      </c>
      <c r="I26" s="26">
        <v>560712</v>
      </c>
      <c r="J26" s="26">
        <v>192873</v>
      </c>
      <c r="K26" s="26">
        <v>186357</v>
      </c>
      <c r="L26" s="26">
        <v>186477</v>
      </c>
      <c r="M26" s="26">
        <v>565707</v>
      </c>
      <c r="N26" s="26">
        <v>186709</v>
      </c>
      <c r="O26" s="26">
        <v>568709</v>
      </c>
      <c r="P26" s="26">
        <v>196433</v>
      </c>
      <c r="Q26" s="26">
        <v>951851</v>
      </c>
      <c r="R26" s="26">
        <v>663575</v>
      </c>
      <c r="S26" s="26">
        <v>133654</v>
      </c>
      <c r="T26" s="26">
        <v>241630</v>
      </c>
      <c r="U26" s="26">
        <v>1038859</v>
      </c>
      <c r="V26" s="26">
        <v>3117129</v>
      </c>
      <c r="W26" s="26">
        <v>2797694</v>
      </c>
      <c r="X26" s="26">
        <v>319435</v>
      </c>
      <c r="Y26" s="106">
        <v>11.42</v>
      </c>
      <c r="Z26" s="121">
        <v>2797694</v>
      </c>
    </row>
    <row r="27" spans="1:26" ht="13.5">
      <c r="A27" s="159" t="s">
        <v>117</v>
      </c>
      <c r="B27" s="158" t="s">
        <v>98</v>
      </c>
      <c r="C27" s="121">
        <v>7570414</v>
      </c>
      <c r="D27" s="122">
        <v>5500000</v>
      </c>
      <c r="E27" s="26">
        <v>5500000</v>
      </c>
      <c r="F27" s="26">
        <v>0</v>
      </c>
      <c r="G27" s="26">
        <v>0</v>
      </c>
      <c r="H27" s="26">
        <v>1375000</v>
      </c>
      <c r="I27" s="26">
        <v>1375000</v>
      </c>
      <c r="J27" s="26">
        <v>458334</v>
      </c>
      <c r="K27" s="26">
        <v>458334</v>
      </c>
      <c r="L27" s="26">
        <v>458334</v>
      </c>
      <c r="M27" s="26">
        <v>1375002</v>
      </c>
      <c r="N27" s="26">
        <v>458334</v>
      </c>
      <c r="O27" s="26">
        <v>458334</v>
      </c>
      <c r="P27" s="26">
        <v>458334</v>
      </c>
      <c r="Q27" s="26">
        <v>1375002</v>
      </c>
      <c r="R27" s="26">
        <v>458334</v>
      </c>
      <c r="S27" s="26">
        <v>458334</v>
      </c>
      <c r="T27" s="26">
        <v>458334</v>
      </c>
      <c r="U27" s="26">
        <v>1375002</v>
      </c>
      <c r="V27" s="26">
        <v>5500006</v>
      </c>
      <c r="W27" s="26">
        <v>5500000</v>
      </c>
      <c r="X27" s="26">
        <v>6</v>
      </c>
      <c r="Y27" s="106">
        <v>0</v>
      </c>
      <c r="Z27" s="121">
        <v>5500000</v>
      </c>
    </row>
    <row r="28" spans="1:26" ht="13.5">
      <c r="A28" s="159" t="s">
        <v>38</v>
      </c>
      <c r="B28" s="158" t="s">
        <v>95</v>
      </c>
      <c r="C28" s="121">
        <v>10791045</v>
      </c>
      <c r="D28" s="122">
        <v>18328300</v>
      </c>
      <c r="E28" s="26">
        <v>18328300</v>
      </c>
      <c r="F28" s="26">
        <v>342</v>
      </c>
      <c r="G28" s="26">
        <v>0</v>
      </c>
      <c r="H28" s="26">
        <v>4585036</v>
      </c>
      <c r="I28" s="26">
        <v>4585378</v>
      </c>
      <c r="J28" s="26">
        <v>1528455</v>
      </c>
      <c r="K28" s="26">
        <v>1528460</v>
      </c>
      <c r="L28" s="26">
        <v>1528460</v>
      </c>
      <c r="M28" s="26">
        <v>4585375</v>
      </c>
      <c r="N28" s="26">
        <v>1528460</v>
      </c>
      <c r="O28" s="26">
        <v>0</v>
      </c>
      <c r="P28" s="26">
        <v>407711</v>
      </c>
      <c r="Q28" s="26">
        <v>1936171</v>
      </c>
      <c r="R28" s="26">
        <v>740462</v>
      </c>
      <c r="S28" s="26">
        <v>370231</v>
      </c>
      <c r="T28" s="26">
        <v>1110693</v>
      </c>
      <c r="U28" s="26">
        <v>2221386</v>
      </c>
      <c r="V28" s="26">
        <v>13328310</v>
      </c>
      <c r="W28" s="26">
        <v>18328300</v>
      </c>
      <c r="X28" s="26">
        <v>-4999990</v>
      </c>
      <c r="Y28" s="106">
        <v>-27.28</v>
      </c>
      <c r="Z28" s="121">
        <v>18328300</v>
      </c>
    </row>
    <row r="29" spans="1:26" ht="13.5">
      <c r="A29" s="159" t="s">
        <v>39</v>
      </c>
      <c r="B29" s="158"/>
      <c r="C29" s="121">
        <v>7776908</v>
      </c>
      <c r="D29" s="122">
        <v>9106407</v>
      </c>
      <c r="E29" s="26">
        <v>9106407</v>
      </c>
      <c r="F29" s="26">
        <v>0</v>
      </c>
      <c r="G29" s="26">
        <v>0</v>
      </c>
      <c r="H29" s="26">
        <v>83</v>
      </c>
      <c r="I29" s="26">
        <v>83</v>
      </c>
      <c r="J29" s="26">
        <v>2162</v>
      </c>
      <c r="K29" s="26">
        <v>2669</v>
      </c>
      <c r="L29" s="26">
        <v>4077373</v>
      </c>
      <c r="M29" s="26">
        <v>4082204</v>
      </c>
      <c r="N29" s="26">
        <v>182864</v>
      </c>
      <c r="O29" s="26">
        <v>4333</v>
      </c>
      <c r="P29" s="26">
        <v>279</v>
      </c>
      <c r="Q29" s="26">
        <v>187476</v>
      </c>
      <c r="R29" s="26">
        <v>55</v>
      </c>
      <c r="S29" s="26">
        <v>0</v>
      </c>
      <c r="T29" s="26">
        <v>1976069</v>
      </c>
      <c r="U29" s="26">
        <v>1976124</v>
      </c>
      <c r="V29" s="26">
        <v>6245887</v>
      </c>
      <c r="W29" s="26">
        <v>9106407</v>
      </c>
      <c r="X29" s="26">
        <v>-2860520</v>
      </c>
      <c r="Y29" s="106">
        <v>-31.41</v>
      </c>
      <c r="Z29" s="121">
        <v>9106407</v>
      </c>
    </row>
    <row r="30" spans="1:26" ht="13.5">
      <c r="A30" s="159" t="s">
        <v>118</v>
      </c>
      <c r="B30" s="158" t="s">
        <v>95</v>
      </c>
      <c r="C30" s="121">
        <v>40643872</v>
      </c>
      <c r="D30" s="122">
        <v>52367800</v>
      </c>
      <c r="E30" s="26">
        <v>52367800</v>
      </c>
      <c r="F30" s="26">
        <v>5857309</v>
      </c>
      <c r="G30" s="26">
        <v>6385088</v>
      </c>
      <c r="H30" s="26">
        <v>6110920</v>
      </c>
      <c r="I30" s="26">
        <v>18353317</v>
      </c>
      <c r="J30" s="26">
        <v>2988647</v>
      </c>
      <c r="K30" s="26">
        <v>3361683</v>
      </c>
      <c r="L30" s="26">
        <v>3250549</v>
      </c>
      <c r="M30" s="26">
        <v>9600879</v>
      </c>
      <c r="N30" s="26">
        <v>4090271</v>
      </c>
      <c r="O30" s="26">
        <v>3918883</v>
      </c>
      <c r="P30" s="26">
        <v>3214175</v>
      </c>
      <c r="Q30" s="26">
        <v>11223329</v>
      </c>
      <c r="R30" s="26">
        <v>-1562260</v>
      </c>
      <c r="S30" s="26">
        <v>3834196</v>
      </c>
      <c r="T30" s="26">
        <v>3194337</v>
      </c>
      <c r="U30" s="26">
        <v>5466273</v>
      </c>
      <c r="V30" s="26">
        <v>44643798</v>
      </c>
      <c r="W30" s="26">
        <v>52367800</v>
      </c>
      <c r="X30" s="26">
        <v>-7724002</v>
      </c>
      <c r="Y30" s="106">
        <v>-14.75</v>
      </c>
      <c r="Z30" s="121">
        <v>52367800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1555</v>
      </c>
      <c r="T31" s="26">
        <v>0</v>
      </c>
      <c r="U31" s="26">
        <v>1555</v>
      </c>
      <c r="V31" s="26">
        <v>1555</v>
      </c>
      <c r="W31" s="26">
        <v>0</v>
      </c>
      <c r="X31" s="26">
        <v>1555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9340626</v>
      </c>
      <c r="D32" s="122">
        <v>6131000</v>
      </c>
      <c r="E32" s="26">
        <v>6131000</v>
      </c>
      <c r="F32" s="26">
        <v>3848</v>
      </c>
      <c r="G32" s="26">
        <v>691094</v>
      </c>
      <c r="H32" s="26">
        <v>302796</v>
      </c>
      <c r="I32" s="26">
        <v>997738</v>
      </c>
      <c r="J32" s="26">
        <v>101818</v>
      </c>
      <c r="K32" s="26">
        <v>722869</v>
      </c>
      <c r="L32" s="26">
        <v>-242150</v>
      </c>
      <c r="M32" s="26">
        <v>582537</v>
      </c>
      <c r="N32" s="26">
        <v>1235591</v>
      </c>
      <c r="O32" s="26">
        <v>396449</v>
      </c>
      <c r="P32" s="26">
        <v>967946</v>
      </c>
      <c r="Q32" s="26">
        <v>2599986</v>
      </c>
      <c r="R32" s="26">
        <v>130646</v>
      </c>
      <c r="S32" s="26">
        <v>1815281</v>
      </c>
      <c r="T32" s="26">
        <v>857248</v>
      </c>
      <c r="U32" s="26">
        <v>2803175</v>
      </c>
      <c r="V32" s="26">
        <v>6983436</v>
      </c>
      <c r="W32" s="26">
        <v>6131000</v>
      </c>
      <c r="X32" s="26">
        <v>852436</v>
      </c>
      <c r="Y32" s="106">
        <v>13.9</v>
      </c>
      <c r="Z32" s="121">
        <v>6131000</v>
      </c>
    </row>
    <row r="33" spans="1:26" ht="13.5">
      <c r="A33" s="159" t="s">
        <v>41</v>
      </c>
      <c r="B33" s="158"/>
      <c r="C33" s="121">
        <v>24612902</v>
      </c>
      <c r="D33" s="122">
        <v>16090962</v>
      </c>
      <c r="E33" s="26">
        <v>16090962</v>
      </c>
      <c r="F33" s="26">
        <v>182806</v>
      </c>
      <c r="G33" s="26">
        <v>2411772</v>
      </c>
      <c r="H33" s="26">
        <v>2381499</v>
      </c>
      <c r="I33" s="26">
        <v>4976077</v>
      </c>
      <c r="J33" s="26">
        <v>4327946</v>
      </c>
      <c r="K33" s="26">
        <v>354279</v>
      </c>
      <c r="L33" s="26">
        <v>2375249</v>
      </c>
      <c r="M33" s="26">
        <v>7057474</v>
      </c>
      <c r="N33" s="26">
        <v>1325858</v>
      </c>
      <c r="O33" s="26">
        <v>3266082</v>
      </c>
      <c r="P33" s="26">
        <v>-14621198</v>
      </c>
      <c r="Q33" s="26">
        <v>-10029258</v>
      </c>
      <c r="R33" s="26">
        <v>2833667</v>
      </c>
      <c r="S33" s="26">
        <v>7457945</v>
      </c>
      <c r="T33" s="26">
        <v>7057681</v>
      </c>
      <c r="U33" s="26">
        <v>17349293</v>
      </c>
      <c r="V33" s="26">
        <v>19353586</v>
      </c>
      <c r="W33" s="26">
        <v>16090962</v>
      </c>
      <c r="X33" s="26">
        <v>3262624</v>
      </c>
      <c r="Y33" s="106">
        <v>20.28</v>
      </c>
      <c r="Z33" s="121">
        <v>16090962</v>
      </c>
    </row>
    <row r="34" spans="1:26" ht="13.5">
      <c r="A34" s="159" t="s">
        <v>42</v>
      </c>
      <c r="B34" s="158" t="s">
        <v>122</v>
      </c>
      <c r="C34" s="121">
        <v>72533516</v>
      </c>
      <c r="D34" s="122">
        <v>76520232</v>
      </c>
      <c r="E34" s="26">
        <v>76520232</v>
      </c>
      <c r="F34" s="26">
        <v>3044301</v>
      </c>
      <c r="G34" s="26">
        <v>4611088</v>
      </c>
      <c r="H34" s="26">
        <v>6017256</v>
      </c>
      <c r="I34" s="26">
        <v>13672645</v>
      </c>
      <c r="J34" s="26">
        <v>5505798</v>
      </c>
      <c r="K34" s="26">
        <v>7898508</v>
      </c>
      <c r="L34" s="26">
        <v>6933864</v>
      </c>
      <c r="M34" s="26">
        <v>20338170</v>
      </c>
      <c r="N34" s="26">
        <v>3265685</v>
      </c>
      <c r="O34" s="26">
        <v>2941723</v>
      </c>
      <c r="P34" s="26">
        <v>5300424</v>
      </c>
      <c r="Q34" s="26">
        <v>11507832</v>
      </c>
      <c r="R34" s="26">
        <v>5406931</v>
      </c>
      <c r="S34" s="26">
        <v>3687831</v>
      </c>
      <c r="T34" s="26">
        <v>16808858</v>
      </c>
      <c r="U34" s="26">
        <v>25903620</v>
      </c>
      <c r="V34" s="26">
        <v>71422267</v>
      </c>
      <c r="W34" s="26">
        <v>76520232</v>
      </c>
      <c r="X34" s="26">
        <v>-5097965</v>
      </c>
      <c r="Y34" s="106">
        <v>-6.66</v>
      </c>
      <c r="Z34" s="121">
        <v>76520232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266005753</v>
      </c>
      <c r="D36" s="165">
        <f t="shared" si="1"/>
        <v>279444696</v>
      </c>
      <c r="E36" s="166">
        <f t="shared" si="1"/>
        <v>279444696</v>
      </c>
      <c r="F36" s="166">
        <f t="shared" si="1"/>
        <v>16413432</v>
      </c>
      <c r="G36" s="166">
        <f t="shared" si="1"/>
        <v>21592486</v>
      </c>
      <c r="H36" s="166">
        <f t="shared" si="1"/>
        <v>28559672</v>
      </c>
      <c r="I36" s="166">
        <f t="shared" si="1"/>
        <v>66565590</v>
      </c>
      <c r="J36" s="166">
        <f t="shared" si="1"/>
        <v>22239702</v>
      </c>
      <c r="K36" s="166">
        <f t="shared" si="1"/>
        <v>25607340</v>
      </c>
      <c r="L36" s="166">
        <f t="shared" si="1"/>
        <v>26013636</v>
      </c>
      <c r="M36" s="166">
        <f t="shared" si="1"/>
        <v>73860678</v>
      </c>
      <c r="N36" s="166">
        <f t="shared" si="1"/>
        <v>21156418</v>
      </c>
      <c r="O36" s="166">
        <f t="shared" si="1"/>
        <v>19741854</v>
      </c>
      <c r="P36" s="166">
        <f t="shared" si="1"/>
        <v>4673176</v>
      </c>
      <c r="Q36" s="166">
        <f t="shared" si="1"/>
        <v>45571448</v>
      </c>
      <c r="R36" s="166">
        <f t="shared" si="1"/>
        <v>15299240</v>
      </c>
      <c r="S36" s="166">
        <f t="shared" si="1"/>
        <v>25212416</v>
      </c>
      <c r="T36" s="166">
        <f t="shared" si="1"/>
        <v>38352358</v>
      </c>
      <c r="U36" s="166">
        <f t="shared" si="1"/>
        <v>78864014</v>
      </c>
      <c r="V36" s="166">
        <f t="shared" si="1"/>
        <v>264861730</v>
      </c>
      <c r="W36" s="166">
        <f t="shared" si="1"/>
        <v>279444696</v>
      </c>
      <c r="X36" s="166">
        <f t="shared" si="1"/>
        <v>-14582966</v>
      </c>
      <c r="Y36" s="167">
        <f>+IF(W36&lt;&gt;0,+(X36/W36)*100,0)</f>
        <v>-5.218551723737136</v>
      </c>
      <c r="Z36" s="164">
        <f>SUM(Z25:Z35)</f>
        <v>279444696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998121</v>
      </c>
      <c r="D38" s="176">
        <f t="shared" si="2"/>
        <v>-9650622</v>
      </c>
      <c r="E38" s="72">
        <f t="shared" si="2"/>
        <v>-9650622</v>
      </c>
      <c r="F38" s="72">
        <f t="shared" si="2"/>
        <v>108402969</v>
      </c>
      <c r="G38" s="72">
        <f t="shared" si="2"/>
        <v>2022040</v>
      </c>
      <c r="H38" s="72">
        <f t="shared" si="2"/>
        <v>-20083857</v>
      </c>
      <c r="I38" s="72">
        <f t="shared" si="2"/>
        <v>90341152</v>
      </c>
      <c r="J38" s="72">
        <f t="shared" si="2"/>
        <v>-12888928</v>
      </c>
      <c r="K38" s="72">
        <f t="shared" si="2"/>
        <v>-2996119</v>
      </c>
      <c r="L38" s="72">
        <f t="shared" si="2"/>
        <v>-15980964</v>
      </c>
      <c r="M38" s="72">
        <f t="shared" si="2"/>
        <v>-31866011</v>
      </c>
      <c r="N38" s="72">
        <f t="shared" si="2"/>
        <v>1447741</v>
      </c>
      <c r="O38" s="72">
        <f t="shared" si="2"/>
        <v>-9835496</v>
      </c>
      <c r="P38" s="72">
        <f t="shared" si="2"/>
        <v>-2711517</v>
      </c>
      <c r="Q38" s="72">
        <f t="shared" si="2"/>
        <v>-11099272</v>
      </c>
      <c r="R38" s="72">
        <f t="shared" si="2"/>
        <v>-5969915</v>
      </c>
      <c r="S38" s="72">
        <f t="shared" si="2"/>
        <v>-17201728</v>
      </c>
      <c r="T38" s="72">
        <f t="shared" si="2"/>
        <v>-18524739</v>
      </c>
      <c r="U38" s="72">
        <f t="shared" si="2"/>
        <v>-41696382</v>
      </c>
      <c r="V38" s="72">
        <f t="shared" si="2"/>
        <v>5679487</v>
      </c>
      <c r="W38" s="72">
        <f>IF(E22=E36,0,W22-W36)</f>
        <v>-9650622</v>
      </c>
      <c r="X38" s="72">
        <f t="shared" si="2"/>
        <v>15330109</v>
      </c>
      <c r="Y38" s="177">
        <f>+IF(W38&lt;&gt;0,+(X38/W38)*100,0)</f>
        <v>-158.85099426751975</v>
      </c>
      <c r="Z38" s="175">
        <f>+Z22-Z36</f>
        <v>-9650622</v>
      </c>
    </row>
    <row r="39" spans="1:26" ht="13.5">
      <c r="A39" s="157" t="s">
        <v>45</v>
      </c>
      <c r="B39" s="161"/>
      <c r="C39" s="121">
        <v>24387084</v>
      </c>
      <c r="D39" s="122">
        <v>66455725</v>
      </c>
      <c r="E39" s="26">
        <v>66455725</v>
      </c>
      <c r="F39" s="26">
        <v>0</v>
      </c>
      <c r="G39" s="26">
        <v>990000</v>
      </c>
      <c r="H39" s="26">
        <v>495000</v>
      </c>
      <c r="I39" s="26">
        <v>1485000</v>
      </c>
      <c r="J39" s="26">
        <v>2800634</v>
      </c>
      <c r="K39" s="26">
        <v>990060</v>
      </c>
      <c r="L39" s="26">
        <v>9999940</v>
      </c>
      <c r="M39" s="26">
        <v>13790634</v>
      </c>
      <c r="N39" s="26">
        <v>1990000</v>
      </c>
      <c r="O39" s="26">
        <v>0</v>
      </c>
      <c r="P39" s="26">
        <v>41442514</v>
      </c>
      <c r="Q39" s="26">
        <v>43432514</v>
      </c>
      <c r="R39" s="26">
        <v>2867319</v>
      </c>
      <c r="S39" s="26">
        <v>0</v>
      </c>
      <c r="T39" s="26">
        <v>0</v>
      </c>
      <c r="U39" s="26">
        <v>2867319</v>
      </c>
      <c r="V39" s="26">
        <v>61575467</v>
      </c>
      <c r="W39" s="26">
        <v>66455725</v>
      </c>
      <c r="X39" s="26">
        <v>-4880258</v>
      </c>
      <c r="Y39" s="106">
        <v>-7.34</v>
      </c>
      <c r="Z39" s="121">
        <v>66455725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25385205</v>
      </c>
      <c r="D42" s="183">
        <f t="shared" si="3"/>
        <v>56805103</v>
      </c>
      <c r="E42" s="54">
        <f t="shared" si="3"/>
        <v>56805103</v>
      </c>
      <c r="F42" s="54">
        <f t="shared" si="3"/>
        <v>108402969</v>
      </c>
      <c r="G42" s="54">
        <f t="shared" si="3"/>
        <v>3012040</v>
      </c>
      <c r="H42" s="54">
        <f t="shared" si="3"/>
        <v>-19588857</v>
      </c>
      <c r="I42" s="54">
        <f t="shared" si="3"/>
        <v>91826152</v>
      </c>
      <c r="J42" s="54">
        <f t="shared" si="3"/>
        <v>-10088294</v>
      </c>
      <c r="K42" s="54">
        <f t="shared" si="3"/>
        <v>-2006059</v>
      </c>
      <c r="L42" s="54">
        <f t="shared" si="3"/>
        <v>-5981024</v>
      </c>
      <c r="M42" s="54">
        <f t="shared" si="3"/>
        <v>-18075377</v>
      </c>
      <c r="N42" s="54">
        <f t="shared" si="3"/>
        <v>3437741</v>
      </c>
      <c r="O42" s="54">
        <f t="shared" si="3"/>
        <v>-9835496</v>
      </c>
      <c r="P42" s="54">
        <f t="shared" si="3"/>
        <v>38730997</v>
      </c>
      <c r="Q42" s="54">
        <f t="shared" si="3"/>
        <v>32333242</v>
      </c>
      <c r="R42" s="54">
        <f t="shared" si="3"/>
        <v>-3102596</v>
      </c>
      <c r="S42" s="54">
        <f t="shared" si="3"/>
        <v>-17201728</v>
      </c>
      <c r="T42" s="54">
        <f t="shared" si="3"/>
        <v>-18524739</v>
      </c>
      <c r="U42" s="54">
        <f t="shared" si="3"/>
        <v>-38829063</v>
      </c>
      <c r="V42" s="54">
        <f t="shared" si="3"/>
        <v>67254954</v>
      </c>
      <c r="W42" s="54">
        <f t="shared" si="3"/>
        <v>56805103</v>
      </c>
      <c r="X42" s="54">
        <f t="shared" si="3"/>
        <v>10449851</v>
      </c>
      <c r="Y42" s="184">
        <f>+IF(W42&lt;&gt;0,+(X42/W42)*100,0)</f>
        <v>18.395972277349802</v>
      </c>
      <c r="Z42" s="182">
        <f>SUM(Z38:Z41)</f>
        <v>56805103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25385205</v>
      </c>
      <c r="D44" s="187">
        <f t="shared" si="4"/>
        <v>56805103</v>
      </c>
      <c r="E44" s="43">
        <f t="shared" si="4"/>
        <v>56805103</v>
      </c>
      <c r="F44" s="43">
        <f t="shared" si="4"/>
        <v>108402969</v>
      </c>
      <c r="G44" s="43">
        <f t="shared" si="4"/>
        <v>3012040</v>
      </c>
      <c r="H44" s="43">
        <f t="shared" si="4"/>
        <v>-19588857</v>
      </c>
      <c r="I44" s="43">
        <f t="shared" si="4"/>
        <v>91826152</v>
      </c>
      <c r="J44" s="43">
        <f t="shared" si="4"/>
        <v>-10088294</v>
      </c>
      <c r="K44" s="43">
        <f t="shared" si="4"/>
        <v>-2006059</v>
      </c>
      <c r="L44" s="43">
        <f t="shared" si="4"/>
        <v>-5981024</v>
      </c>
      <c r="M44" s="43">
        <f t="shared" si="4"/>
        <v>-18075377</v>
      </c>
      <c r="N44" s="43">
        <f t="shared" si="4"/>
        <v>3437741</v>
      </c>
      <c r="O44" s="43">
        <f t="shared" si="4"/>
        <v>-9835496</v>
      </c>
      <c r="P44" s="43">
        <f t="shared" si="4"/>
        <v>38730997</v>
      </c>
      <c r="Q44" s="43">
        <f t="shared" si="4"/>
        <v>32333242</v>
      </c>
      <c r="R44" s="43">
        <f t="shared" si="4"/>
        <v>-3102596</v>
      </c>
      <c r="S44" s="43">
        <f t="shared" si="4"/>
        <v>-17201728</v>
      </c>
      <c r="T44" s="43">
        <f t="shared" si="4"/>
        <v>-18524739</v>
      </c>
      <c r="U44" s="43">
        <f t="shared" si="4"/>
        <v>-38829063</v>
      </c>
      <c r="V44" s="43">
        <f t="shared" si="4"/>
        <v>67254954</v>
      </c>
      <c r="W44" s="43">
        <f t="shared" si="4"/>
        <v>56805103</v>
      </c>
      <c r="X44" s="43">
        <f t="shared" si="4"/>
        <v>10449851</v>
      </c>
      <c r="Y44" s="188">
        <f>+IF(W44&lt;&gt;0,+(X44/W44)*100,0)</f>
        <v>18.395972277349802</v>
      </c>
      <c r="Z44" s="186">
        <f>+Z42-Z43</f>
        <v>56805103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25385205</v>
      </c>
      <c r="D46" s="183">
        <f t="shared" si="5"/>
        <v>56805103</v>
      </c>
      <c r="E46" s="54">
        <f t="shared" si="5"/>
        <v>56805103</v>
      </c>
      <c r="F46" s="54">
        <f t="shared" si="5"/>
        <v>108402969</v>
      </c>
      <c r="G46" s="54">
        <f t="shared" si="5"/>
        <v>3012040</v>
      </c>
      <c r="H46" s="54">
        <f t="shared" si="5"/>
        <v>-19588857</v>
      </c>
      <c r="I46" s="54">
        <f t="shared" si="5"/>
        <v>91826152</v>
      </c>
      <c r="J46" s="54">
        <f t="shared" si="5"/>
        <v>-10088294</v>
      </c>
      <c r="K46" s="54">
        <f t="shared" si="5"/>
        <v>-2006059</v>
      </c>
      <c r="L46" s="54">
        <f t="shared" si="5"/>
        <v>-5981024</v>
      </c>
      <c r="M46" s="54">
        <f t="shared" si="5"/>
        <v>-18075377</v>
      </c>
      <c r="N46" s="54">
        <f t="shared" si="5"/>
        <v>3437741</v>
      </c>
      <c r="O46" s="54">
        <f t="shared" si="5"/>
        <v>-9835496</v>
      </c>
      <c r="P46" s="54">
        <f t="shared" si="5"/>
        <v>38730997</v>
      </c>
      <c r="Q46" s="54">
        <f t="shared" si="5"/>
        <v>32333242</v>
      </c>
      <c r="R46" s="54">
        <f t="shared" si="5"/>
        <v>-3102596</v>
      </c>
      <c r="S46" s="54">
        <f t="shared" si="5"/>
        <v>-17201728</v>
      </c>
      <c r="T46" s="54">
        <f t="shared" si="5"/>
        <v>-18524739</v>
      </c>
      <c r="U46" s="54">
        <f t="shared" si="5"/>
        <v>-38829063</v>
      </c>
      <c r="V46" s="54">
        <f t="shared" si="5"/>
        <v>67254954</v>
      </c>
      <c r="W46" s="54">
        <f t="shared" si="5"/>
        <v>56805103</v>
      </c>
      <c r="X46" s="54">
        <f t="shared" si="5"/>
        <v>10449851</v>
      </c>
      <c r="Y46" s="184">
        <f>+IF(W46&lt;&gt;0,+(X46/W46)*100,0)</f>
        <v>18.395972277349802</v>
      </c>
      <c r="Z46" s="182">
        <f>SUM(Z44:Z45)</f>
        <v>56805103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25385205</v>
      </c>
      <c r="D48" s="194">
        <f t="shared" si="6"/>
        <v>56805103</v>
      </c>
      <c r="E48" s="195">
        <f t="shared" si="6"/>
        <v>56805103</v>
      </c>
      <c r="F48" s="195">
        <f t="shared" si="6"/>
        <v>108402969</v>
      </c>
      <c r="G48" s="196">
        <f t="shared" si="6"/>
        <v>3012040</v>
      </c>
      <c r="H48" s="196">
        <f t="shared" si="6"/>
        <v>-19588857</v>
      </c>
      <c r="I48" s="196">
        <f t="shared" si="6"/>
        <v>91826152</v>
      </c>
      <c r="J48" s="196">
        <f t="shared" si="6"/>
        <v>-10088294</v>
      </c>
      <c r="K48" s="196">
        <f t="shared" si="6"/>
        <v>-2006059</v>
      </c>
      <c r="L48" s="195">
        <f t="shared" si="6"/>
        <v>-5981024</v>
      </c>
      <c r="M48" s="195">
        <f t="shared" si="6"/>
        <v>-18075377</v>
      </c>
      <c r="N48" s="196">
        <f t="shared" si="6"/>
        <v>3437741</v>
      </c>
      <c r="O48" s="196">
        <f t="shared" si="6"/>
        <v>-9835496</v>
      </c>
      <c r="P48" s="196">
        <f t="shared" si="6"/>
        <v>38730997</v>
      </c>
      <c r="Q48" s="196">
        <f t="shared" si="6"/>
        <v>32333242</v>
      </c>
      <c r="R48" s="196">
        <f t="shared" si="6"/>
        <v>-3102596</v>
      </c>
      <c r="S48" s="195">
        <f t="shared" si="6"/>
        <v>-17201728</v>
      </c>
      <c r="T48" s="195">
        <f t="shared" si="6"/>
        <v>-18524739</v>
      </c>
      <c r="U48" s="196">
        <f t="shared" si="6"/>
        <v>-38829063</v>
      </c>
      <c r="V48" s="196">
        <f t="shared" si="6"/>
        <v>67254954</v>
      </c>
      <c r="W48" s="196">
        <f t="shared" si="6"/>
        <v>56805103</v>
      </c>
      <c r="X48" s="196">
        <f t="shared" si="6"/>
        <v>10449851</v>
      </c>
      <c r="Y48" s="197">
        <f>+IF(W48&lt;&gt;0,+(X48/W48)*100,0)</f>
        <v>18.395972277349802</v>
      </c>
      <c r="Z48" s="198">
        <f>SUM(Z46:Z47)</f>
        <v>56805103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10357706</v>
      </c>
      <c r="D5" s="120">
        <f t="shared" si="0"/>
        <v>3575350</v>
      </c>
      <c r="E5" s="66">
        <f t="shared" si="0"/>
        <v>11162507</v>
      </c>
      <c r="F5" s="66">
        <f t="shared" si="0"/>
        <v>0</v>
      </c>
      <c r="G5" s="66">
        <f t="shared" si="0"/>
        <v>2191</v>
      </c>
      <c r="H5" s="66">
        <f t="shared" si="0"/>
        <v>20914</v>
      </c>
      <c r="I5" s="66">
        <f t="shared" si="0"/>
        <v>23105</v>
      </c>
      <c r="J5" s="66">
        <f t="shared" si="0"/>
        <v>42417</v>
      </c>
      <c r="K5" s="66">
        <f t="shared" si="0"/>
        <v>6061</v>
      </c>
      <c r="L5" s="66">
        <f t="shared" si="0"/>
        <v>7993</v>
      </c>
      <c r="M5" s="66">
        <f t="shared" si="0"/>
        <v>56471</v>
      </c>
      <c r="N5" s="66">
        <f t="shared" si="0"/>
        <v>0</v>
      </c>
      <c r="O5" s="66">
        <f t="shared" si="0"/>
        <v>5659081</v>
      </c>
      <c r="P5" s="66">
        <f t="shared" si="0"/>
        <v>-1554735</v>
      </c>
      <c r="Q5" s="66">
        <f t="shared" si="0"/>
        <v>4104346</v>
      </c>
      <c r="R5" s="66">
        <f t="shared" si="0"/>
        <v>129074</v>
      </c>
      <c r="S5" s="66">
        <f t="shared" si="0"/>
        <v>59444</v>
      </c>
      <c r="T5" s="66">
        <f t="shared" si="0"/>
        <v>5464751</v>
      </c>
      <c r="U5" s="66">
        <f t="shared" si="0"/>
        <v>5653269</v>
      </c>
      <c r="V5" s="66">
        <f t="shared" si="0"/>
        <v>9837191</v>
      </c>
      <c r="W5" s="66">
        <f t="shared" si="0"/>
        <v>11162507</v>
      </c>
      <c r="X5" s="66">
        <f t="shared" si="0"/>
        <v>-1325316</v>
      </c>
      <c r="Y5" s="103">
        <f>+IF(W5&lt;&gt;0,+(X5/W5)*100,0)</f>
        <v>-11.872924245422647</v>
      </c>
      <c r="Z5" s="119">
        <f>SUM(Z6:Z8)</f>
        <v>11162507</v>
      </c>
    </row>
    <row r="6" spans="1:26" ht="13.5">
      <c r="A6" s="104" t="s">
        <v>74</v>
      </c>
      <c r="B6" s="102"/>
      <c r="C6" s="121">
        <v>297675</v>
      </c>
      <c r="D6" s="122">
        <v>333950</v>
      </c>
      <c r="E6" s="26">
        <v>470007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>
        <v>55245</v>
      </c>
      <c r="Q6" s="26">
        <v>55245</v>
      </c>
      <c r="R6" s="26"/>
      <c r="S6" s="26">
        <v>39444</v>
      </c>
      <c r="T6" s="26">
        <v>19244</v>
      </c>
      <c r="U6" s="26">
        <v>58688</v>
      </c>
      <c r="V6" s="26">
        <v>113933</v>
      </c>
      <c r="W6" s="26">
        <v>470007</v>
      </c>
      <c r="X6" s="26">
        <v>-356074</v>
      </c>
      <c r="Y6" s="106">
        <v>-75.76</v>
      </c>
      <c r="Z6" s="28">
        <v>470007</v>
      </c>
    </row>
    <row r="7" spans="1:26" ht="13.5">
      <c r="A7" s="104" t="s">
        <v>75</v>
      </c>
      <c r="B7" s="102"/>
      <c r="C7" s="123">
        <v>10060031</v>
      </c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>
        <v>3241400</v>
      </c>
      <c r="E8" s="26">
        <v>10692500</v>
      </c>
      <c r="F8" s="26"/>
      <c r="G8" s="26">
        <v>2191</v>
      </c>
      <c r="H8" s="26">
        <v>20914</v>
      </c>
      <c r="I8" s="26">
        <v>23105</v>
      </c>
      <c r="J8" s="26">
        <v>42417</v>
      </c>
      <c r="K8" s="26">
        <v>6061</v>
      </c>
      <c r="L8" s="26">
        <v>7993</v>
      </c>
      <c r="M8" s="26">
        <v>56471</v>
      </c>
      <c r="N8" s="26"/>
      <c r="O8" s="26">
        <v>5659081</v>
      </c>
      <c r="P8" s="26">
        <v>-1609980</v>
      </c>
      <c r="Q8" s="26">
        <v>4049101</v>
      </c>
      <c r="R8" s="26">
        <v>129074</v>
      </c>
      <c r="S8" s="26">
        <v>20000</v>
      </c>
      <c r="T8" s="26">
        <v>5445507</v>
      </c>
      <c r="U8" s="26">
        <v>5594581</v>
      </c>
      <c r="V8" s="26">
        <v>9723258</v>
      </c>
      <c r="W8" s="26">
        <v>10692500</v>
      </c>
      <c r="X8" s="26">
        <v>-969242</v>
      </c>
      <c r="Y8" s="106">
        <v>-9.06</v>
      </c>
      <c r="Z8" s="28">
        <v>10692500</v>
      </c>
    </row>
    <row r="9" spans="1:26" ht="13.5">
      <c r="A9" s="101" t="s">
        <v>77</v>
      </c>
      <c r="B9" s="102"/>
      <c r="C9" s="119">
        <f aca="true" t="shared" si="1" ref="C9:X9">SUM(C10:C14)</f>
        <v>34291736</v>
      </c>
      <c r="D9" s="120">
        <f t="shared" si="1"/>
        <v>24428841</v>
      </c>
      <c r="E9" s="66">
        <f t="shared" si="1"/>
        <v>29042849</v>
      </c>
      <c r="F9" s="66">
        <f t="shared" si="1"/>
        <v>6661</v>
      </c>
      <c r="G9" s="66">
        <f t="shared" si="1"/>
        <v>1498010</v>
      </c>
      <c r="H9" s="66">
        <f t="shared" si="1"/>
        <v>2559929</v>
      </c>
      <c r="I9" s="66">
        <f t="shared" si="1"/>
        <v>4064600</v>
      </c>
      <c r="J9" s="66">
        <f t="shared" si="1"/>
        <v>2892971</v>
      </c>
      <c r="K9" s="66">
        <f t="shared" si="1"/>
        <v>1570203</v>
      </c>
      <c r="L9" s="66">
        <f t="shared" si="1"/>
        <v>106087</v>
      </c>
      <c r="M9" s="66">
        <f t="shared" si="1"/>
        <v>4569261</v>
      </c>
      <c r="N9" s="66">
        <f t="shared" si="1"/>
        <v>1162492</v>
      </c>
      <c r="O9" s="66">
        <f t="shared" si="1"/>
        <v>166020</v>
      </c>
      <c r="P9" s="66">
        <f t="shared" si="1"/>
        <v>4096547</v>
      </c>
      <c r="Q9" s="66">
        <f t="shared" si="1"/>
        <v>5425059</v>
      </c>
      <c r="R9" s="66">
        <f t="shared" si="1"/>
        <v>1194355</v>
      </c>
      <c r="S9" s="66">
        <f t="shared" si="1"/>
        <v>1459434</v>
      </c>
      <c r="T9" s="66">
        <f t="shared" si="1"/>
        <v>5947713</v>
      </c>
      <c r="U9" s="66">
        <f t="shared" si="1"/>
        <v>8601502</v>
      </c>
      <c r="V9" s="66">
        <f t="shared" si="1"/>
        <v>22660422</v>
      </c>
      <c r="W9" s="66">
        <f t="shared" si="1"/>
        <v>29042849</v>
      </c>
      <c r="X9" s="66">
        <f t="shared" si="1"/>
        <v>-6382427</v>
      </c>
      <c r="Y9" s="103">
        <f>+IF(W9&lt;&gt;0,+(X9/W9)*100,0)</f>
        <v>-21.97589843888938</v>
      </c>
      <c r="Z9" s="68">
        <f>SUM(Z10:Z14)</f>
        <v>29042849</v>
      </c>
    </row>
    <row r="10" spans="1:26" ht="13.5">
      <c r="A10" s="104" t="s">
        <v>78</v>
      </c>
      <c r="B10" s="102"/>
      <c r="C10" s="121">
        <v>4142585</v>
      </c>
      <c r="D10" s="122">
        <v>6576341</v>
      </c>
      <c r="E10" s="26">
        <v>10144270</v>
      </c>
      <c r="F10" s="26"/>
      <c r="G10" s="26">
        <v>11378</v>
      </c>
      <c r="H10" s="26">
        <v>239219</v>
      </c>
      <c r="I10" s="26">
        <v>250597</v>
      </c>
      <c r="J10" s="26">
        <v>111889</v>
      </c>
      <c r="K10" s="26">
        <v>386182</v>
      </c>
      <c r="L10" s="26">
        <v>69000</v>
      </c>
      <c r="M10" s="26">
        <v>567071</v>
      </c>
      <c r="N10" s="26">
        <v>387266</v>
      </c>
      <c r="O10" s="26">
        <v>68294</v>
      </c>
      <c r="P10" s="26">
        <v>561634</v>
      </c>
      <c r="Q10" s="26">
        <v>1017194</v>
      </c>
      <c r="R10" s="26">
        <v>104941</v>
      </c>
      <c r="S10" s="26">
        <v>1149036</v>
      </c>
      <c r="T10" s="26">
        <v>2980124</v>
      </c>
      <c r="U10" s="26">
        <v>4234101</v>
      </c>
      <c r="V10" s="26">
        <v>6068963</v>
      </c>
      <c r="W10" s="26">
        <v>10144270</v>
      </c>
      <c r="X10" s="26">
        <v>-4075307</v>
      </c>
      <c r="Y10" s="106">
        <v>-40.17</v>
      </c>
      <c r="Z10" s="28">
        <v>10144270</v>
      </c>
    </row>
    <row r="11" spans="1:26" ht="13.5">
      <c r="A11" s="104" t="s">
        <v>79</v>
      </c>
      <c r="B11" s="102"/>
      <c r="C11" s="121">
        <v>1278057</v>
      </c>
      <c r="D11" s="122">
        <v>8920000</v>
      </c>
      <c r="E11" s="26">
        <v>7638497</v>
      </c>
      <c r="F11" s="26">
        <v>6661</v>
      </c>
      <c r="G11" s="26">
        <v>69010</v>
      </c>
      <c r="H11" s="26">
        <v>605446</v>
      </c>
      <c r="I11" s="26">
        <v>681117</v>
      </c>
      <c r="J11" s="26">
        <v>844608</v>
      </c>
      <c r="K11" s="26">
        <v>398857</v>
      </c>
      <c r="L11" s="26">
        <v>29692</v>
      </c>
      <c r="M11" s="26">
        <v>1273157</v>
      </c>
      <c r="N11" s="26">
        <v>16211</v>
      </c>
      <c r="O11" s="26">
        <v>97218</v>
      </c>
      <c r="P11" s="26">
        <v>2485801</v>
      </c>
      <c r="Q11" s="26">
        <v>2599230</v>
      </c>
      <c r="R11" s="26">
        <v>580954</v>
      </c>
      <c r="S11" s="26">
        <v>273306</v>
      </c>
      <c r="T11" s="26">
        <v>511671</v>
      </c>
      <c r="U11" s="26">
        <v>1365931</v>
      </c>
      <c r="V11" s="26">
        <v>5919435</v>
      </c>
      <c r="W11" s="26">
        <v>7638497</v>
      </c>
      <c r="X11" s="26">
        <v>-1719062</v>
      </c>
      <c r="Y11" s="106">
        <v>-22.51</v>
      </c>
      <c r="Z11" s="28">
        <v>7638497</v>
      </c>
    </row>
    <row r="12" spans="1:26" ht="13.5">
      <c r="A12" s="104" t="s">
        <v>80</v>
      </c>
      <c r="B12" s="102"/>
      <c r="C12" s="121">
        <v>1440542</v>
      </c>
      <c r="D12" s="122">
        <v>2432500</v>
      </c>
      <c r="E12" s="26">
        <v>2227082</v>
      </c>
      <c r="F12" s="26"/>
      <c r="G12" s="26"/>
      <c r="H12" s="26"/>
      <c r="I12" s="26"/>
      <c r="J12" s="26">
        <v>82168</v>
      </c>
      <c r="K12" s="26">
        <v>29381</v>
      </c>
      <c r="L12" s="26">
        <v>7164</v>
      </c>
      <c r="M12" s="26">
        <v>118713</v>
      </c>
      <c r="N12" s="26">
        <v>2223</v>
      </c>
      <c r="O12" s="26">
        <v>1086</v>
      </c>
      <c r="P12" s="26">
        <v>973290</v>
      </c>
      <c r="Q12" s="26">
        <v>976599</v>
      </c>
      <c r="R12" s="26">
        <v>74623</v>
      </c>
      <c r="S12" s="26">
        <v>23583</v>
      </c>
      <c r="T12" s="26">
        <v>355735</v>
      </c>
      <c r="U12" s="26">
        <v>453941</v>
      </c>
      <c r="V12" s="26">
        <v>1549253</v>
      </c>
      <c r="W12" s="26">
        <v>2227082</v>
      </c>
      <c r="X12" s="26">
        <v>-677829</v>
      </c>
      <c r="Y12" s="106">
        <v>-30.44</v>
      </c>
      <c r="Z12" s="28">
        <v>2227082</v>
      </c>
    </row>
    <row r="13" spans="1:26" ht="13.5">
      <c r="A13" s="104" t="s">
        <v>81</v>
      </c>
      <c r="B13" s="102"/>
      <c r="C13" s="121">
        <v>27430552</v>
      </c>
      <c r="D13" s="122">
        <v>6500000</v>
      </c>
      <c r="E13" s="26">
        <v>9033000</v>
      </c>
      <c r="F13" s="26"/>
      <c r="G13" s="26">
        <v>1417622</v>
      </c>
      <c r="H13" s="26">
        <v>1715264</v>
      </c>
      <c r="I13" s="26">
        <v>3132886</v>
      </c>
      <c r="J13" s="26">
        <v>1854306</v>
      </c>
      <c r="K13" s="26">
        <v>755783</v>
      </c>
      <c r="L13" s="26">
        <v>231</v>
      </c>
      <c r="M13" s="26">
        <v>2610320</v>
      </c>
      <c r="N13" s="26">
        <v>756792</v>
      </c>
      <c r="O13" s="26">
        <v>-578</v>
      </c>
      <c r="P13" s="26">
        <v>75822</v>
      </c>
      <c r="Q13" s="26">
        <v>832036</v>
      </c>
      <c r="R13" s="26">
        <v>433837</v>
      </c>
      <c r="S13" s="26">
        <v>13509</v>
      </c>
      <c r="T13" s="26">
        <v>2100183</v>
      </c>
      <c r="U13" s="26">
        <v>2547529</v>
      </c>
      <c r="V13" s="26">
        <v>9122771</v>
      </c>
      <c r="W13" s="26">
        <v>9033000</v>
      </c>
      <c r="X13" s="26">
        <v>89771</v>
      </c>
      <c r="Y13" s="106">
        <v>0.99</v>
      </c>
      <c r="Z13" s="28">
        <v>9033000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21646553</v>
      </c>
      <c r="D15" s="120">
        <f t="shared" si="2"/>
        <v>22476984</v>
      </c>
      <c r="E15" s="66">
        <f t="shared" si="2"/>
        <v>14506167</v>
      </c>
      <c r="F15" s="66">
        <f t="shared" si="2"/>
        <v>6244</v>
      </c>
      <c r="G15" s="66">
        <f t="shared" si="2"/>
        <v>125277</v>
      </c>
      <c r="H15" s="66">
        <f t="shared" si="2"/>
        <v>63881</v>
      </c>
      <c r="I15" s="66">
        <f t="shared" si="2"/>
        <v>195402</v>
      </c>
      <c r="J15" s="66">
        <f t="shared" si="2"/>
        <v>114472</v>
      </c>
      <c r="K15" s="66">
        <f t="shared" si="2"/>
        <v>288236</v>
      </c>
      <c r="L15" s="66">
        <f t="shared" si="2"/>
        <v>705090</v>
      </c>
      <c r="M15" s="66">
        <f t="shared" si="2"/>
        <v>1107798</v>
      </c>
      <c r="N15" s="66">
        <f t="shared" si="2"/>
        <v>898691</v>
      </c>
      <c r="O15" s="66">
        <f t="shared" si="2"/>
        <v>228652</v>
      </c>
      <c r="P15" s="66">
        <f t="shared" si="2"/>
        <v>1981601</v>
      </c>
      <c r="Q15" s="66">
        <f t="shared" si="2"/>
        <v>3108944</v>
      </c>
      <c r="R15" s="66">
        <f t="shared" si="2"/>
        <v>994833</v>
      </c>
      <c r="S15" s="66">
        <f t="shared" si="2"/>
        <v>2706447</v>
      </c>
      <c r="T15" s="66">
        <f t="shared" si="2"/>
        <v>2222085</v>
      </c>
      <c r="U15" s="66">
        <f t="shared" si="2"/>
        <v>5923365</v>
      </c>
      <c r="V15" s="66">
        <f t="shared" si="2"/>
        <v>10335509</v>
      </c>
      <c r="W15" s="66">
        <f t="shared" si="2"/>
        <v>14506167</v>
      </c>
      <c r="X15" s="66">
        <f t="shared" si="2"/>
        <v>-4170658</v>
      </c>
      <c r="Y15" s="103">
        <f>+IF(W15&lt;&gt;0,+(X15/W15)*100,0)</f>
        <v>-28.750930552502258</v>
      </c>
      <c r="Z15" s="68">
        <f>SUM(Z16:Z18)</f>
        <v>14506167</v>
      </c>
    </row>
    <row r="16" spans="1:26" ht="13.5">
      <c r="A16" s="104" t="s">
        <v>84</v>
      </c>
      <c r="B16" s="102"/>
      <c r="C16" s="121">
        <v>1571293</v>
      </c>
      <c r="D16" s="122">
        <v>640000</v>
      </c>
      <c r="E16" s="26">
        <v>101538</v>
      </c>
      <c r="F16" s="26"/>
      <c r="G16" s="26"/>
      <c r="H16" s="26"/>
      <c r="I16" s="26"/>
      <c r="J16" s="26">
        <v>10538</v>
      </c>
      <c r="K16" s="26"/>
      <c r="L16" s="26"/>
      <c r="M16" s="26">
        <v>10538</v>
      </c>
      <c r="N16" s="26"/>
      <c r="O16" s="26"/>
      <c r="P16" s="26"/>
      <c r="Q16" s="26"/>
      <c r="R16" s="26"/>
      <c r="S16" s="26"/>
      <c r="T16" s="26">
        <v>10000</v>
      </c>
      <c r="U16" s="26">
        <v>10000</v>
      </c>
      <c r="V16" s="26">
        <v>20538</v>
      </c>
      <c r="W16" s="26">
        <v>101538</v>
      </c>
      <c r="X16" s="26">
        <v>-81000</v>
      </c>
      <c r="Y16" s="106">
        <v>-79.77</v>
      </c>
      <c r="Z16" s="28">
        <v>101538</v>
      </c>
    </row>
    <row r="17" spans="1:26" ht="13.5">
      <c r="A17" s="104" t="s">
        <v>85</v>
      </c>
      <c r="B17" s="102"/>
      <c r="C17" s="121">
        <v>20075260</v>
      </c>
      <c r="D17" s="122">
        <v>21836984</v>
      </c>
      <c r="E17" s="26">
        <v>14404629</v>
      </c>
      <c r="F17" s="26">
        <v>6244</v>
      </c>
      <c r="G17" s="26">
        <v>125277</v>
      </c>
      <c r="H17" s="26">
        <v>63881</v>
      </c>
      <c r="I17" s="26">
        <v>195402</v>
      </c>
      <c r="J17" s="26">
        <v>103934</v>
      </c>
      <c r="K17" s="26">
        <v>288236</v>
      </c>
      <c r="L17" s="26">
        <v>705090</v>
      </c>
      <c r="M17" s="26">
        <v>1097260</v>
      </c>
      <c r="N17" s="26">
        <v>898691</v>
      </c>
      <c r="O17" s="26">
        <v>228652</v>
      </c>
      <c r="P17" s="26">
        <v>1981601</v>
      </c>
      <c r="Q17" s="26">
        <v>3108944</v>
      </c>
      <c r="R17" s="26">
        <v>994833</v>
      </c>
      <c r="S17" s="26">
        <v>2706447</v>
      </c>
      <c r="T17" s="26">
        <v>2212085</v>
      </c>
      <c r="U17" s="26">
        <v>5913365</v>
      </c>
      <c r="V17" s="26">
        <v>10314971</v>
      </c>
      <c r="W17" s="26">
        <v>14404629</v>
      </c>
      <c r="X17" s="26">
        <v>-4089658</v>
      </c>
      <c r="Y17" s="106">
        <v>-28.39</v>
      </c>
      <c r="Z17" s="28">
        <v>14404629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41219825</v>
      </c>
      <c r="D19" s="120">
        <f t="shared" si="3"/>
        <v>62920000</v>
      </c>
      <c r="E19" s="66">
        <f t="shared" si="3"/>
        <v>53960270</v>
      </c>
      <c r="F19" s="66">
        <f t="shared" si="3"/>
        <v>68394</v>
      </c>
      <c r="G19" s="66">
        <f t="shared" si="3"/>
        <v>729116</v>
      </c>
      <c r="H19" s="66">
        <f t="shared" si="3"/>
        <v>1025932</v>
      </c>
      <c r="I19" s="66">
        <f t="shared" si="3"/>
        <v>1823442</v>
      </c>
      <c r="J19" s="66">
        <f t="shared" si="3"/>
        <v>1506326</v>
      </c>
      <c r="K19" s="66">
        <f t="shared" si="3"/>
        <v>3536120</v>
      </c>
      <c r="L19" s="66">
        <f t="shared" si="3"/>
        <v>7416584</v>
      </c>
      <c r="M19" s="66">
        <f t="shared" si="3"/>
        <v>12459030</v>
      </c>
      <c r="N19" s="66">
        <f t="shared" si="3"/>
        <v>2046140</v>
      </c>
      <c r="O19" s="66">
        <f t="shared" si="3"/>
        <v>6192513</v>
      </c>
      <c r="P19" s="66">
        <f t="shared" si="3"/>
        <v>7991334</v>
      </c>
      <c r="Q19" s="66">
        <f t="shared" si="3"/>
        <v>16229987</v>
      </c>
      <c r="R19" s="66">
        <f t="shared" si="3"/>
        <v>5215657</v>
      </c>
      <c r="S19" s="66">
        <f t="shared" si="3"/>
        <v>5421050</v>
      </c>
      <c r="T19" s="66">
        <f t="shared" si="3"/>
        <v>8321753</v>
      </c>
      <c r="U19" s="66">
        <f t="shared" si="3"/>
        <v>18958460</v>
      </c>
      <c r="V19" s="66">
        <f t="shared" si="3"/>
        <v>49470919</v>
      </c>
      <c r="W19" s="66">
        <f t="shared" si="3"/>
        <v>53960270</v>
      </c>
      <c r="X19" s="66">
        <f t="shared" si="3"/>
        <v>-4489351</v>
      </c>
      <c r="Y19" s="103">
        <f>+IF(W19&lt;&gt;0,+(X19/W19)*100,0)</f>
        <v>-8.319734130314767</v>
      </c>
      <c r="Z19" s="68">
        <f>SUM(Z20:Z23)</f>
        <v>53960270</v>
      </c>
    </row>
    <row r="20" spans="1:26" ht="13.5">
      <c r="A20" s="104" t="s">
        <v>88</v>
      </c>
      <c r="B20" s="102"/>
      <c r="C20" s="121">
        <v>21546811</v>
      </c>
      <c r="D20" s="122">
        <v>13930000</v>
      </c>
      <c r="E20" s="26">
        <v>17429724</v>
      </c>
      <c r="F20" s="26">
        <v>44271</v>
      </c>
      <c r="G20" s="26">
        <v>587341</v>
      </c>
      <c r="H20" s="26">
        <v>250569</v>
      </c>
      <c r="I20" s="26">
        <v>882181</v>
      </c>
      <c r="J20" s="26">
        <v>938129</v>
      </c>
      <c r="K20" s="26">
        <v>1552679</v>
      </c>
      <c r="L20" s="26">
        <v>1547175</v>
      </c>
      <c r="M20" s="26">
        <v>4037983</v>
      </c>
      <c r="N20" s="26">
        <v>1301281</v>
      </c>
      <c r="O20" s="26">
        <v>1546165</v>
      </c>
      <c r="P20" s="26">
        <v>1754161</v>
      </c>
      <c r="Q20" s="26">
        <v>4601607</v>
      </c>
      <c r="R20" s="26">
        <v>2424743</v>
      </c>
      <c r="S20" s="26">
        <v>679463</v>
      </c>
      <c r="T20" s="26">
        <v>1415808</v>
      </c>
      <c r="U20" s="26">
        <v>4520014</v>
      </c>
      <c r="V20" s="26">
        <v>14041785</v>
      </c>
      <c r="W20" s="26">
        <v>17429724</v>
      </c>
      <c r="X20" s="26">
        <v>-3387939</v>
      </c>
      <c r="Y20" s="106">
        <v>-19.44</v>
      </c>
      <c r="Z20" s="28">
        <v>17429724</v>
      </c>
    </row>
    <row r="21" spans="1:26" ht="13.5">
      <c r="A21" s="104" t="s">
        <v>89</v>
      </c>
      <c r="B21" s="102"/>
      <c r="C21" s="121">
        <v>15403063</v>
      </c>
      <c r="D21" s="122">
        <v>35460000</v>
      </c>
      <c r="E21" s="26">
        <v>34145933</v>
      </c>
      <c r="F21" s="26">
        <v>24123</v>
      </c>
      <c r="G21" s="26"/>
      <c r="H21" s="26">
        <v>775363</v>
      </c>
      <c r="I21" s="26">
        <v>799486</v>
      </c>
      <c r="J21" s="26">
        <v>567233</v>
      </c>
      <c r="K21" s="26">
        <v>1979503</v>
      </c>
      <c r="L21" s="26">
        <v>5849751</v>
      </c>
      <c r="M21" s="26">
        <v>8396487</v>
      </c>
      <c r="N21" s="26">
        <v>382867</v>
      </c>
      <c r="O21" s="26">
        <v>4646348</v>
      </c>
      <c r="P21" s="26">
        <v>5967613</v>
      </c>
      <c r="Q21" s="26">
        <v>10996828</v>
      </c>
      <c r="R21" s="26">
        <v>2540481</v>
      </c>
      <c r="S21" s="26">
        <v>4351275</v>
      </c>
      <c r="T21" s="26">
        <v>6327197</v>
      </c>
      <c r="U21" s="26">
        <v>13218953</v>
      </c>
      <c r="V21" s="26">
        <v>33411754</v>
      </c>
      <c r="W21" s="26">
        <v>34145933</v>
      </c>
      <c r="X21" s="26">
        <v>-734179</v>
      </c>
      <c r="Y21" s="106">
        <v>-2.15</v>
      </c>
      <c r="Z21" s="28">
        <v>34145933</v>
      </c>
    </row>
    <row r="22" spans="1:26" ht="13.5">
      <c r="A22" s="104" t="s">
        <v>90</v>
      </c>
      <c r="B22" s="102"/>
      <c r="C22" s="123">
        <v>4191019</v>
      </c>
      <c r="D22" s="124">
        <v>7850000</v>
      </c>
      <c r="E22" s="125">
        <v>2304613</v>
      </c>
      <c r="F22" s="125"/>
      <c r="G22" s="125">
        <v>141775</v>
      </c>
      <c r="H22" s="125"/>
      <c r="I22" s="125">
        <v>141775</v>
      </c>
      <c r="J22" s="125">
        <v>964</v>
      </c>
      <c r="K22" s="125">
        <v>3938</v>
      </c>
      <c r="L22" s="125">
        <v>19658</v>
      </c>
      <c r="M22" s="125">
        <v>24560</v>
      </c>
      <c r="N22" s="125">
        <v>361992</v>
      </c>
      <c r="O22" s="125"/>
      <c r="P22" s="125">
        <v>269560</v>
      </c>
      <c r="Q22" s="125">
        <v>631552</v>
      </c>
      <c r="R22" s="125">
        <v>250433</v>
      </c>
      <c r="S22" s="125">
        <v>390312</v>
      </c>
      <c r="T22" s="125">
        <v>578748</v>
      </c>
      <c r="U22" s="125">
        <v>1219493</v>
      </c>
      <c r="V22" s="125">
        <v>2017380</v>
      </c>
      <c r="W22" s="125">
        <v>2304613</v>
      </c>
      <c r="X22" s="125">
        <v>-287233</v>
      </c>
      <c r="Y22" s="107">
        <v>-12.46</v>
      </c>
      <c r="Z22" s="200">
        <v>2304613</v>
      </c>
    </row>
    <row r="23" spans="1:26" ht="13.5">
      <c r="A23" s="104" t="s">
        <v>91</v>
      </c>
      <c r="B23" s="102"/>
      <c r="C23" s="121">
        <v>78932</v>
      </c>
      <c r="D23" s="122">
        <v>5680000</v>
      </c>
      <c r="E23" s="26">
        <v>80000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v>80000</v>
      </c>
      <c r="X23" s="26">
        <v>-80000</v>
      </c>
      <c r="Y23" s="106">
        <v>-100</v>
      </c>
      <c r="Z23" s="28">
        <v>80000</v>
      </c>
    </row>
    <row r="24" spans="1:26" ht="13.5">
      <c r="A24" s="101" t="s">
        <v>92</v>
      </c>
      <c r="B24" s="108"/>
      <c r="C24" s="119">
        <v>224471</v>
      </c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107740291</v>
      </c>
      <c r="D25" s="206">
        <f t="shared" si="4"/>
        <v>113401175</v>
      </c>
      <c r="E25" s="195">
        <f t="shared" si="4"/>
        <v>108671793</v>
      </c>
      <c r="F25" s="195">
        <f t="shared" si="4"/>
        <v>81299</v>
      </c>
      <c r="G25" s="195">
        <f t="shared" si="4"/>
        <v>2354594</v>
      </c>
      <c r="H25" s="195">
        <f t="shared" si="4"/>
        <v>3670656</v>
      </c>
      <c r="I25" s="195">
        <f t="shared" si="4"/>
        <v>6106549</v>
      </c>
      <c r="J25" s="195">
        <f t="shared" si="4"/>
        <v>4556186</v>
      </c>
      <c r="K25" s="195">
        <f t="shared" si="4"/>
        <v>5400620</v>
      </c>
      <c r="L25" s="195">
        <f t="shared" si="4"/>
        <v>8235754</v>
      </c>
      <c r="M25" s="195">
        <f t="shared" si="4"/>
        <v>18192560</v>
      </c>
      <c r="N25" s="195">
        <f t="shared" si="4"/>
        <v>4107323</v>
      </c>
      <c r="O25" s="195">
        <f t="shared" si="4"/>
        <v>12246266</v>
      </c>
      <c r="P25" s="195">
        <f t="shared" si="4"/>
        <v>12514747</v>
      </c>
      <c r="Q25" s="195">
        <f t="shared" si="4"/>
        <v>28868336</v>
      </c>
      <c r="R25" s="195">
        <f t="shared" si="4"/>
        <v>7533919</v>
      </c>
      <c r="S25" s="195">
        <f t="shared" si="4"/>
        <v>9646375</v>
      </c>
      <c r="T25" s="195">
        <f t="shared" si="4"/>
        <v>21956302</v>
      </c>
      <c r="U25" s="195">
        <f t="shared" si="4"/>
        <v>39136596</v>
      </c>
      <c r="V25" s="195">
        <f t="shared" si="4"/>
        <v>92304041</v>
      </c>
      <c r="W25" s="195">
        <f t="shared" si="4"/>
        <v>108671793</v>
      </c>
      <c r="X25" s="195">
        <f t="shared" si="4"/>
        <v>-16367752</v>
      </c>
      <c r="Y25" s="207">
        <f>+IF(W25&lt;&gt;0,+(X25/W25)*100,0)</f>
        <v>-15.061637935798114</v>
      </c>
      <c r="Z25" s="208">
        <f>+Z5+Z9+Z15+Z19+Z24</f>
        <v>108671793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50958327</v>
      </c>
      <c r="D28" s="122">
        <v>59455725</v>
      </c>
      <c r="E28" s="26">
        <v>62992015</v>
      </c>
      <c r="F28" s="26"/>
      <c r="G28" s="26">
        <v>175869</v>
      </c>
      <c r="H28" s="26">
        <v>655458</v>
      </c>
      <c r="I28" s="26">
        <v>831327</v>
      </c>
      <c r="J28" s="26">
        <v>1015083</v>
      </c>
      <c r="K28" s="26">
        <v>3828268</v>
      </c>
      <c r="L28" s="26">
        <v>7598827</v>
      </c>
      <c r="M28" s="26">
        <v>12442178</v>
      </c>
      <c r="N28" s="26">
        <v>2986663</v>
      </c>
      <c r="O28" s="26">
        <v>4687799</v>
      </c>
      <c r="P28" s="26">
        <v>11672245</v>
      </c>
      <c r="Q28" s="26">
        <v>19346707</v>
      </c>
      <c r="R28" s="26">
        <v>4759547</v>
      </c>
      <c r="S28" s="26">
        <v>7370305</v>
      </c>
      <c r="T28" s="26">
        <v>9121469</v>
      </c>
      <c r="U28" s="26">
        <v>21251321</v>
      </c>
      <c r="V28" s="26">
        <v>53871533</v>
      </c>
      <c r="W28" s="26">
        <v>62992015</v>
      </c>
      <c r="X28" s="26">
        <v>-9120482</v>
      </c>
      <c r="Y28" s="106">
        <v>-14.48</v>
      </c>
      <c r="Z28" s="121">
        <v>62992015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50958327</v>
      </c>
      <c r="D32" s="187">
        <f t="shared" si="5"/>
        <v>59455725</v>
      </c>
      <c r="E32" s="43">
        <f t="shared" si="5"/>
        <v>62992015</v>
      </c>
      <c r="F32" s="43">
        <f t="shared" si="5"/>
        <v>0</v>
      </c>
      <c r="G32" s="43">
        <f t="shared" si="5"/>
        <v>175869</v>
      </c>
      <c r="H32" s="43">
        <f t="shared" si="5"/>
        <v>655458</v>
      </c>
      <c r="I32" s="43">
        <f t="shared" si="5"/>
        <v>831327</v>
      </c>
      <c r="J32" s="43">
        <f t="shared" si="5"/>
        <v>1015083</v>
      </c>
      <c r="K32" s="43">
        <f t="shared" si="5"/>
        <v>3828268</v>
      </c>
      <c r="L32" s="43">
        <f t="shared" si="5"/>
        <v>7598827</v>
      </c>
      <c r="M32" s="43">
        <f t="shared" si="5"/>
        <v>12442178</v>
      </c>
      <c r="N32" s="43">
        <f t="shared" si="5"/>
        <v>2986663</v>
      </c>
      <c r="O32" s="43">
        <f t="shared" si="5"/>
        <v>4687799</v>
      </c>
      <c r="P32" s="43">
        <f t="shared" si="5"/>
        <v>11672245</v>
      </c>
      <c r="Q32" s="43">
        <f t="shared" si="5"/>
        <v>19346707</v>
      </c>
      <c r="R32" s="43">
        <f t="shared" si="5"/>
        <v>4759547</v>
      </c>
      <c r="S32" s="43">
        <f t="shared" si="5"/>
        <v>7370305</v>
      </c>
      <c r="T32" s="43">
        <f t="shared" si="5"/>
        <v>9121469</v>
      </c>
      <c r="U32" s="43">
        <f t="shared" si="5"/>
        <v>21251321</v>
      </c>
      <c r="V32" s="43">
        <f t="shared" si="5"/>
        <v>53871533</v>
      </c>
      <c r="W32" s="43">
        <f t="shared" si="5"/>
        <v>62992015</v>
      </c>
      <c r="X32" s="43">
        <f t="shared" si="5"/>
        <v>-9120482</v>
      </c>
      <c r="Y32" s="188">
        <f>+IF(W32&lt;&gt;0,+(X32/W32)*100,0)</f>
        <v>-14.478790684819337</v>
      </c>
      <c r="Z32" s="45">
        <f>SUM(Z28:Z31)</f>
        <v>62992015</v>
      </c>
    </row>
    <row r="33" spans="1:26" ht="13.5">
      <c r="A33" s="213" t="s">
        <v>50</v>
      </c>
      <c r="B33" s="102" t="s">
        <v>140</v>
      </c>
      <c r="C33" s="121"/>
      <c r="D33" s="122">
        <v>9000000</v>
      </c>
      <c r="E33" s="26">
        <v>3000000</v>
      </c>
      <c r="F33" s="26"/>
      <c r="G33" s="26">
        <v>63721</v>
      </c>
      <c r="H33" s="26">
        <v>96429</v>
      </c>
      <c r="I33" s="26">
        <v>160150</v>
      </c>
      <c r="J33" s="26"/>
      <c r="K33" s="26">
        <v>24712</v>
      </c>
      <c r="L33" s="26"/>
      <c r="M33" s="26">
        <v>24712</v>
      </c>
      <c r="N33" s="26">
        <v>89371</v>
      </c>
      <c r="O33" s="26">
        <v>-40072</v>
      </c>
      <c r="P33" s="26">
        <v>252065</v>
      </c>
      <c r="Q33" s="26">
        <v>301364</v>
      </c>
      <c r="R33" s="26"/>
      <c r="S33" s="26">
        <v>458851</v>
      </c>
      <c r="T33" s="26">
        <v>974091</v>
      </c>
      <c r="U33" s="26">
        <v>1432942</v>
      </c>
      <c r="V33" s="26">
        <v>1919168</v>
      </c>
      <c r="W33" s="26">
        <v>3000000</v>
      </c>
      <c r="X33" s="26">
        <v>-1080832</v>
      </c>
      <c r="Y33" s="106">
        <v>-36.03</v>
      </c>
      <c r="Z33" s="28">
        <v>3000000</v>
      </c>
    </row>
    <row r="34" spans="1:26" ht="13.5">
      <c r="A34" s="213" t="s">
        <v>51</v>
      </c>
      <c r="B34" s="102" t="s">
        <v>125</v>
      </c>
      <c r="C34" s="121">
        <v>28598108</v>
      </c>
      <c r="D34" s="122">
        <v>15800000</v>
      </c>
      <c r="E34" s="26">
        <v>19527468</v>
      </c>
      <c r="F34" s="26"/>
      <c r="G34" s="26">
        <v>411698</v>
      </c>
      <c r="H34" s="26">
        <v>2487066</v>
      </c>
      <c r="I34" s="26">
        <v>2898764</v>
      </c>
      <c r="J34" s="26">
        <v>1853622</v>
      </c>
      <c r="K34" s="26">
        <v>178913</v>
      </c>
      <c r="L34" s="26"/>
      <c r="M34" s="26">
        <v>2032535</v>
      </c>
      <c r="N34" s="26">
        <v>80804</v>
      </c>
      <c r="O34" s="26">
        <v>-59927</v>
      </c>
      <c r="P34" s="26">
        <v>436631</v>
      </c>
      <c r="Q34" s="26">
        <v>457508</v>
      </c>
      <c r="R34" s="26">
        <v>1465767</v>
      </c>
      <c r="S34" s="26">
        <v>634000</v>
      </c>
      <c r="T34" s="26">
        <v>8210583</v>
      </c>
      <c r="U34" s="26">
        <v>10310350</v>
      </c>
      <c r="V34" s="26">
        <v>15699157</v>
      </c>
      <c r="W34" s="26">
        <v>19527468</v>
      </c>
      <c r="X34" s="26">
        <v>-3828311</v>
      </c>
      <c r="Y34" s="106">
        <v>-19.6</v>
      </c>
      <c r="Z34" s="28">
        <v>19527468</v>
      </c>
    </row>
    <row r="35" spans="1:26" ht="13.5">
      <c r="A35" s="213" t="s">
        <v>52</v>
      </c>
      <c r="B35" s="102"/>
      <c r="C35" s="121">
        <v>28183856</v>
      </c>
      <c r="D35" s="122">
        <v>29145450</v>
      </c>
      <c r="E35" s="26">
        <v>23152310</v>
      </c>
      <c r="F35" s="26">
        <v>81299</v>
      </c>
      <c r="G35" s="26">
        <v>1703307</v>
      </c>
      <c r="H35" s="26">
        <v>431705</v>
      </c>
      <c r="I35" s="26">
        <v>2216311</v>
      </c>
      <c r="J35" s="26">
        <v>1687481</v>
      </c>
      <c r="K35" s="26">
        <v>1368727</v>
      </c>
      <c r="L35" s="26">
        <v>636926</v>
      </c>
      <c r="M35" s="26">
        <v>3693134</v>
      </c>
      <c r="N35" s="26">
        <v>950484</v>
      </c>
      <c r="O35" s="26">
        <v>7658465</v>
      </c>
      <c r="P35" s="26">
        <v>153804</v>
      </c>
      <c r="Q35" s="26">
        <v>8762753</v>
      </c>
      <c r="R35" s="26">
        <v>1308605</v>
      </c>
      <c r="S35" s="26">
        <v>1183219</v>
      </c>
      <c r="T35" s="26">
        <v>3650161</v>
      </c>
      <c r="U35" s="26">
        <v>6141985</v>
      </c>
      <c r="V35" s="26">
        <v>20814183</v>
      </c>
      <c r="W35" s="26">
        <v>23152310</v>
      </c>
      <c r="X35" s="26">
        <v>-2338127</v>
      </c>
      <c r="Y35" s="106">
        <v>-10.1</v>
      </c>
      <c r="Z35" s="28">
        <v>23152310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107740291</v>
      </c>
      <c r="D36" s="194">
        <f t="shared" si="6"/>
        <v>113401175</v>
      </c>
      <c r="E36" s="196">
        <f t="shared" si="6"/>
        <v>108671793</v>
      </c>
      <c r="F36" s="196">
        <f t="shared" si="6"/>
        <v>81299</v>
      </c>
      <c r="G36" s="196">
        <f t="shared" si="6"/>
        <v>2354595</v>
      </c>
      <c r="H36" s="196">
        <f t="shared" si="6"/>
        <v>3670658</v>
      </c>
      <c r="I36" s="196">
        <f t="shared" si="6"/>
        <v>6106552</v>
      </c>
      <c r="J36" s="196">
        <f t="shared" si="6"/>
        <v>4556186</v>
      </c>
      <c r="K36" s="196">
        <f t="shared" si="6"/>
        <v>5400620</v>
      </c>
      <c r="L36" s="196">
        <f t="shared" si="6"/>
        <v>8235753</v>
      </c>
      <c r="M36" s="196">
        <f t="shared" si="6"/>
        <v>18192559</v>
      </c>
      <c r="N36" s="196">
        <f t="shared" si="6"/>
        <v>4107322</v>
      </c>
      <c r="O36" s="196">
        <f t="shared" si="6"/>
        <v>12246265</v>
      </c>
      <c r="P36" s="196">
        <f t="shared" si="6"/>
        <v>12514745</v>
      </c>
      <c r="Q36" s="196">
        <f t="shared" si="6"/>
        <v>28868332</v>
      </c>
      <c r="R36" s="196">
        <f t="shared" si="6"/>
        <v>7533919</v>
      </c>
      <c r="S36" s="196">
        <f t="shared" si="6"/>
        <v>9646375</v>
      </c>
      <c r="T36" s="196">
        <f t="shared" si="6"/>
        <v>21956304</v>
      </c>
      <c r="U36" s="196">
        <f t="shared" si="6"/>
        <v>39136598</v>
      </c>
      <c r="V36" s="196">
        <f t="shared" si="6"/>
        <v>92304041</v>
      </c>
      <c r="W36" s="196">
        <f t="shared" si="6"/>
        <v>108671793</v>
      </c>
      <c r="X36" s="196">
        <f t="shared" si="6"/>
        <v>-16367752</v>
      </c>
      <c r="Y36" s="197">
        <f>+IF(W36&lt;&gt;0,+(X36/W36)*100,0)</f>
        <v>-15.061637935798114</v>
      </c>
      <c r="Z36" s="215">
        <f>SUM(Z32:Z35)</f>
        <v>108671793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>
        <v>8932779</v>
      </c>
      <c r="E6" s="26">
        <v>8932779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8932779</v>
      </c>
      <c r="X6" s="26">
        <v>-8932779</v>
      </c>
      <c r="Y6" s="106">
        <v>-100</v>
      </c>
      <c r="Z6" s="28">
        <v>8932779</v>
      </c>
    </row>
    <row r="7" spans="1:26" ht="13.5">
      <c r="A7" s="225" t="s">
        <v>146</v>
      </c>
      <c r="B7" s="158" t="s">
        <v>71</v>
      </c>
      <c r="C7" s="121"/>
      <c r="D7" s="25">
        <v>15209868</v>
      </c>
      <c r="E7" s="26">
        <v>15209868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15209868</v>
      </c>
      <c r="X7" s="26">
        <v>-15209868</v>
      </c>
      <c r="Y7" s="106">
        <v>-100</v>
      </c>
      <c r="Z7" s="28">
        <v>15209868</v>
      </c>
    </row>
    <row r="8" spans="1:26" ht="13.5">
      <c r="A8" s="225" t="s">
        <v>147</v>
      </c>
      <c r="B8" s="158" t="s">
        <v>71</v>
      </c>
      <c r="C8" s="121"/>
      <c r="D8" s="25">
        <v>21440605</v>
      </c>
      <c r="E8" s="26">
        <v>21440605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21440605</v>
      </c>
      <c r="X8" s="26">
        <v>-21440605</v>
      </c>
      <c r="Y8" s="106">
        <v>-100</v>
      </c>
      <c r="Z8" s="28">
        <v>21440605</v>
      </c>
    </row>
    <row r="9" spans="1:26" ht="13.5">
      <c r="A9" s="225" t="s">
        <v>148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>
        <v>47745</v>
      </c>
      <c r="E10" s="26">
        <v>47745</v>
      </c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>
        <v>47745</v>
      </c>
      <c r="X10" s="125">
        <v>-47745</v>
      </c>
      <c r="Y10" s="107">
        <v>-100</v>
      </c>
      <c r="Z10" s="200">
        <v>47745</v>
      </c>
    </row>
    <row r="11" spans="1:26" ht="13.5">
      <c r="A11" s="225" t="s">
        <v>150</v>
      </c>
      <c r="B11" s="158" t="s">
        <v>95</v>
      </c>
      <c r="C11" s="121"/>
      <c r="D11" s="25">
        <v>948199</v>
      </c>
      <c r="E11" s="26">
        <v>948199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948199</v>
      </c>
      <c r="X11" s="26">
        <v>-948199</v>
      </c>
      <c r="Y11" s="106">
        <v>-100</v>
      </c>
      <c r="Z11" s="28">
        <v>948199</v>
      </c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46579196</v>
      </c>
      <c r="E12" s="39">
        <f t="shared" si="0"/>
        <v>46579196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46579196</v>
      </c>
      <c r="X12" s="39">
        <f t="shared" si="0"/>
        <v>-46579196</v>
      </c>
      <c r="Y12" s="140">
        <f>+IF(W12&lt;&gt;0,+(X12/W12)*100,0)</f>
        <v>-100</v>
      </c>
      <c r="Z12" s="40">
        <f>SUM(Z6:Z11)</f>
        <v>46579196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>
        <v>111006</v>
      </c>
      <c r="E15" s="26">
        <v>111006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v>111006</v>
      </c>
      <c r="X15" s="26">
        <v>-111006</v>
      </c>
      <c r="Y15" s="106">
        <v>-100</v>
      </c>
      <c r="Z15" s="28">
        <v>111006</v>
      </c>
    </row>
    <row r="16" spans="1:26" ht="13.5">
      <c r="A16" s="225" t="s">
        <v>153</v>
      </c>
      <c r="B16" s="158"/>
      <c r="C16" s="121"/>
      <c r="D16" s="25">
        <v>4005952</v>
      </c>
      <c r="E16" s="26">
        <v>4005952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4005952</v>
      </c>
      <c r="X16" s="125">
        <v>-4005952</v>
      </c>
      <c r="Y16" s="107">
        <v>-100</v>
      </c>
      <c r="Z16" s="200">
        <v>4005952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>
        <v>417047297</v>
      </c>
      <c r="E19" s="26">
        <v>417047297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>
        <v>417047297</v>
      </c>
      <c r="X19" s="26">
        <v>-417047297</v>
      </c>
      <c r="Y19" s="106">
        <v>-100</v>
      </c>
      <c r="Z19" s="28">
        <v>417047297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421164255</v>
      </c>
      <c r="E24" s="43">
        <f t="shared" si="1"/>
        <v>421164255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421164255</v>
      </c>
      <c r="X24" s="43">
        <f t="shared" si="1"/>
        <v>-421164255</v>
      </c>
      <c r="Y24" s="188">
        <f>+IF(W24&lt;&gt;0,+(X24/W24)*100,0)</f>
        <v>-100</v>
      </c>
      <c r="Z24" s="45">
        <f>SUM(Z15:Z23)</f>
        <v>421164255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467743451</v>
      </c>
      <c r="E25" s="39">
        <f t="shared" si="2"/>
        <v>467743451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467743451</v>
      </c>
      <c r="X25" s="39">
        <f t="shared" si="2"/>
        <v>-467743451</v>
      </c>
      <c r="Y25" s="140">
        <f>+IF(W25&lt;&gt;0,+(X25/W25)*100,0)</f>
        <v>-100</v>
      </c>
      <c r="Z25" s="40">
        <f>+Z12+Z24</f>
        <v>467743451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>
        <v>4194643</v>
      </c>
      <c r="E30" s="26">
        <v>4194643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4194643</v>
      </c>
      <c r="X30" s="26">
        <v>-4194643</v>
      </c>
      <c r="Y30" s="106">
        <v>-100</v>
      </c>
      <c r="Z30" s="28">
        <v>4194643</v>
      </c>
    </row>
    <row r="31" spans="1:26" ht="13.5">
      <c r="A31" s="225" t="s">
        <v>165</v>
      </c>
      <c r="B31" s="158"/>
      <c r="C31" s="121"/>
      <c r="D31" s="25">
        <v>3892301</v>
      </c>
      <c r="E31" s="26">
        <v>3892301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>
        <v>3892301</v>
      </c>
      <c r="X31" s="26">
        <v>-3892301</v>
      </c>
      <c r="Y31" s="106">
        <v>-100</v>
      </c>
      <c r="Z31" s="28">
        <v>3892301</v>
      </c>
    </row>
    <row r="32" spans="1:26" ht="13.5">
      <c r="A32" s="225" t="s">
        <v>166</v>
      </c>
      <c r="B32" s="158" t="s">
        <v>93</v>
      </c>
      <c r="C32" s="121"/>
      <c r="D32" s="25">
        <v>32049245</v>
      </c>
      <c r="E32" s="26">
        <v>32049245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>
        <v>32049245</v>
      </c>
      <c r="X32" s="26">
        <v>-32049245</v>
      </c>
      <c r="Y32" s="106">
        <v>-100</v>
      </c>
      <c r="Z32" s="28">
        <v>32049245</v>
      </c>
    </row>
    <row r="33" spans="1:26" ht="13.5">
      <c r="A33" s="225" t="s">
        <v>167</v>
      </c>
      <c r="B33" s="158"/>
      <c r="C33" s="121"/>
      <c r="D33" s="25">
        <v>11895471</v>
      </c>
      <c r="E33" s="26">
        <v>11895471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11895471</v>
      </c>
      <c r="X33" s="26">
        <v>-11895471</v>
      </c>
      <c r="Y33" s="106">
        <v>-100</v>
      </c>
      <c r="Z33" s="28">
        <v>11895471</v>
      </c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52031660</v>
      </c>
      <c r="E34" s="39">
        <f t="shared" si="3"/>
        <v>52031660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52031660</v>
      </c>
      <c r="X34" s="39">
        <f t="shared" si="3"/>
        <v>-52031660</v>
      </c>
      <c r="Y34" s="140">
        <f>+IF(W34&lt;&gt;0,+(X34/W34)*100,0)</f>
        <v>-100</v>
      </c>
      <c r="Z34" s="40">
        <f>SUM(Z29:Z33)</f>
        <v>52031660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>
        <v>98082100</v>
      </c>
      <c r="E37" s="26">
        <v>98082100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98082100</v>
      </c>
      <c r="X37" s="26">
        <v>-98082100</v>
      </c>
      <c r="Y37" s="106">
        <v>-100</v>
      </c>
      <c r="Z37" s="28">
        <v>98082100</v>
      </c>
    </row>
    <row r="38" spans="1:26" ht="13.5">
      <c r="A38" s="225" t="s">
        <v>167</v>
      </c>
      <c r="B38" s="158"/>
      <c r="C38" s="121"/>
      <c r="D38" s="25">
        <v>27672640</v>
      </c>
      <c r="E38" s="26">
        <v>27672640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>
        <v>27672640</v>
      </c>
      <c r="X38" s="26">
        <v>-27672640</v>
      </c>
      <c r="Y38" s="106">
        <v>-100</v>
      </c>
      <c r="Z38" s="28">
        <v>27672640</v>
      </c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125754740</v>
      </c>
      <c r="E39" s="43">
        <f t="shared" si="4"/>
        <v>125754740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125754740</v>
      </c>
      <c r="X39" s="43">
        <f t="shared" si="4"/>
        <v>-125754740</v>
      </c>
      <c r="Y39" s="188">
        <f>+IF(W39&lt;&gt;0,+(X39/W39)*100,0)</f>
        <v>-100</v>
      </c>
      <c r="Z39" s="45">
        <f>SUM(Z37:Z38)</f>
        <v>125754740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177786400</v>
      </c>
      <c r="E40" s="39">
        <f t="shared" si="5"/>
        <v>177786400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177786400</v>
      </c>
      <c r="X40" s="39">
        <f t="shared" si="5"/>
        <v>-177786400</v>
      </c>
      <c r="Y40" s="140">
        <f>+IF(W40&lt;&gt;0,+(X40/W40)*100,0)</f>
        <v>-100</v>
      </c>
      <c r="Z40" s="40">
        <f>+Z34+Z39</f>
        <v>177786400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289957051</v>
      </c>
      <c r="E42" s="235">
        <f t="shared" si="6"/>
        <v>289957051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289957051</v>
      </c>
      <c r="X42" s="235">
        <f t="shared" si="6"/>
        <v>-289957051</v>
      </c>
      <c r="Y42" s="236">
        <f>+IF(W42&lt;&gt;0,+(X42/W42)*100,0)</f>
        <v>-100</v>
      </c>
      <c r="Z42" s="237">
        <f>+Z25-Z40</f>
        <v>289957051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>
        <v>281868710</v>
      </c>
      <c r="E45" s="26">
        <v>281868710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281868710</v>
      </c>
      <c r="X45" s="26">
        <v>-281868710</v>
      </c>
      <c r="Y45" s="105">
        <v>-100</v>
      </c>
      <c r="Z45" s="28">
        <v>281868710</v>
      </c>
    </row>
    <row r="46" spans="1:26" ht="13.5">
      <c r="A46" s="225" t="s">
        <v>173</v>
      </c>
      <c r="B46" s="158" t="s">
        <v>93</v>
      </c>
      <c r="C46" s="121"/>
      <c r="D46" s="25">
        <v>8088341</v>
      </c>
      <c r="E46" s="26">
        <v>8088341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8088341</v>
      </c>
      <c r="X46" s="26">
        <v>-8088341</v>
      </c>
      <c r="Y46" s="105">
        <v>-100</v>
      </c>
      <c r="Z46" s="28">
        <v>8088341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289957051</v>
      </c>
      <c r="E48" s="195">
        <f t="shared" si="7"/>
        <v>289957051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289957051</v>
      </c>
      <c r="X48" s="195">
        <f t="shared" si="7"/>
        <v>-289957051</v>
      </c>
      <c r="Y48" s="241">
        <f>+IF(W48&lt;&gt;0,+(X48/W48)*100,0)</f>
        <v>-100</v>
      </c>
      <c r="Z48" s="208">
        <f>SUM(Z45:Z47)</f>
        <v>289957051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-200758299</v>
      </c>
      <c r="D6" s="25">
        <v>219745025</v>
      </c>
      <c r="E6" s="26">
        <v>219745025</v>
      </c>
      <c r="F6" s="26">
        <v>20101542</v>
      </c>
      <c r="G6" s="26">
        <v>20235430</v>
      </c>
      <c r="H6" s="26">
        <v>20764048</v>
      </c>
      <c r="I6" s="26">
        <v>61101020</v>
      </c>
      <c r="J6" s="26">
        <v>20829791</v>
      </c>
      <c r="K6" s="26">
        <v>25987520</v>
      </c>
      <c r="L6" s="26">
        <v>19581226</v>
      </c>
      <c r="M6" s="26">
        <v>66398537</v>
      </c>
      <c r="N6" s="26">
        <v>17779531</v>
      </c>
      <c r="O6" s="26">
        <v>19714546</v>
      </c>
      <c r="P6" s="26">
        <v>20867199</v>
      </c>
      <c r="Q6" s="26">
        <v>58361276</v>
      </c>
      <c r="R6" s="26">
        <v>17425276</v>
      </c>
      <c r="S6" s="26">
        <v>17751315</v>
      </c>
      <c r="T6" s="26">
        <v>18655266</v>
      </c>
      <c r="U6" s="26">
        <v>53831857</v>
      </c>
      <c r="V6" s="26">
        <v>239692690</v>
      </c>
      <c r="W6" s="26">
        <v>219745025</v>
      </c>
      <c r="X6" s="26">
        <v>19947665</v>
      </c>
      <c r="Y6" s="106">
        <v>9.08</v>
      </c>
      <c r="Z6" s="28">
        <v>219745025</v>
      </c>
    </row>
    <row r="7" spans="1:26" ht="13.5">
      <c r="A7" s="225" t="s">
        <v>180</v>
      </c>
      <c r="B7" s="158" t="s">
        <v>71</v>
      </c>
      <c r="C7" s="121">
        <v>-62328614</v>
      </c>
      <c r="D7" s="25">
        <v>34065996</v>
      </c>
      <c r="E7" s="26">
        <v>34065996</v>
      </c>
      <c r="F7" s="26">
        <v>10056831</v>
      </c>
      <c r="G7" s="26">
        <v>11780623</v>
      </c>
      <c r="H7" s="26">
        <v>495000</v>
      </c>
      <c r="I7" s="26">
        <v>22332454</v>
      </c>
      <c r="J7" s="26">
        <v>3980334</v>
      </c>
      <c r="K7" s="26">
        <v>13273040</v>
      </c>
      <c r="L7" s="26">
        <v>14311053</v>
      </c>
      <c r="M7" s="26">
        <v>31564427</v>
      </c>
      <c r="N7" s="26">
        <v>1495000</v>
      </c>
      <c r="O7" s="26">
        <v>12443514</v>
      </c>
      <c r="P7" s="26">
        <v>45322781</v>
      </c>
      <c r="Q7" s="26">
        <v>59261295</v>
      </c>
      <c r="R7" s="26">
        <v>2867319</v>
      </c>
      <c r="S7" s="26"/>
      <c r="T7" s="26"/>
      <c r="U7" s="26">
        <v>2867319</v>
      </c>
      <c r="V7" s="26">
        <v>116025495</v>
      </c>
      <c r="W7" s="26">
        <v>34065996</v>
      </c>
      <c r="X7" s="26">
        <v>81959499</v>
      </c>
      <c r="Y7" s="106">
        <v>240.59</v>
      </c>
      <c r="Z7" s="28">
        <v>34065996</v>
      </c>
    </row>
    <row r="8" spans="1:26" ht="13.5">
      <c r="A8" s="225" t="s">
        <v>181</v>
      </c>
      <c r="B8" s="158" t="s">
        <v>71</v>
      </c>
      <c r="C8" s="121">
        <v>-24387084</v>
      </c>
      <c r="D8" s="25">
        <v>66455724</v>
      </c>
      <c r="E8" s="26">
        <v>66455724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66455724</v>
      </c>
      <c r="X8" s="26">
        <v>-66455724</v>
      </c>
      <c r="Y8" s="106">
        <v>-100</v>
      </c>
      <c r="Z8" s="28">
        <v>66455724</v>
      </c>
    </row>
    <row r="9" spans="1:26" ht="13.5">
      <c r="A9" s="225" t="s">
        <v>182</v>
      </c>
      <c r="B9" s="158"/>
      <c r="C9" s="121">
        <v>-3916959</v>
      </c>
      <c r="D9" s="25">
        <v>4400004</v>
      </c>
      <c r="E9" s="26">
        <v>4400004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4400004</v>
      </c>
      <c r="X9" s="26">
        <v>-4400004</v>
      </c>
      <c r="Y9" s="106">
        <v>-100</v>
      </c>
      <c r="Z9" s="28">
        <v>4400004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-232723473</v>
      </c>
      <c r="D12" s="25">
        <v>-226392155</v>
      </c>
      <c r="E12" s="26">
        <v>-226392155</v>
      </c>
      <c r="F12" s="26">
        <v>-6412040</v>
      </c>
      <c r="G12" s="26">
        <v>-6676876</v>
      </c>
      <c r="H12" s="26">
        <v>-8968269</v>
      </c>
      <c r="I12" s="26">
        <v>-22057185</v>
      </c>
      <c r="J12" s="26">
        <v>-7066513</v>
      </c>
      <c r="K12" s="26">
        <v>-3410668</v>
      </c>
      <c r="L12" s="26">
        <v>-8665865</v>
      </c>
      <c r="M12" s="26">
        <v>-19143046</v>
      </c>
      <c r="N12" s="26">
        <v>-5167612</v>
      </c>
      <c r="O12" s="26">
        <v>-7730597</v>
      </c>
      <c r="P12" s="26">
        <v>-7590984</v>
      </c>
      <c r="Q12" s="26">
        <v>-20489193</v>
      </c>
      <c r="R12" s="26">
        <v>-10614043</v>
      </c>
      <c r="S12" s="26">
        <v>-4693023</v>
      </c>
      <c r="T12" s="26">
        <v>-7742088</v>
      </c>
      <c r="U12" s="26">
        <v>-23049154</v>
      </c>
      <c r="V12" s="26">
        <v>-84738578</v>
      </c>
      <c r="W12" s="26">
        <v>-226392155</v>
      </c>
      <c r="X12" s="26">
        <v>141653577</v>
      </c>
      <c r="Y12" s="106">
        <v>-62.57</v>
      </c>
      <c r="Z12" s="28">
        <v>-226392155</v>
      </c>
    </row>
    <row r="13" spans="1:26" ht="13.5">
      <c r="A13" s="225" t="s">
        <v>39</v>
      </c>
      <c r="B13" s="158"/>
      <c r="C13" s="121">
        <v>-8669373</v>
      </c>
      <c r="D13" s="25">
        <v>-10256404</v>
      </c>
      <c r="E13" s="26">
        <v>-10256404</v>
      </c>
      <c r="F13" s="26">
        <v>-35291620</v>
      </c>
      <c r="G13" s="26">
        <v>-17932152</v>
      </c>
      <c r="H13" s="26">
        <v>-19114351</v>
      </c>
      <c r="I13" s="26">
        <v>-72338123</v>
      </c>
      <c r="J13" s="26">
        <v>-17728373</v>
      </c>
      <c r="K13" s="26">
        <v>-23861994</v>
      </c>
      <c r="L13" s="26">
        <v>-24738692</v>
      </c>
      <c r="M13" s="26">
        <v>-66329059</v>
      </c>
      <c r="N13" s="26">
        <v>-12710373</v>
      </c>
      <c r="O13" s="26">
        <v>-13423162</v>
      </c>
      <c r="P13" s="26">
        <v>-16628112</v>
      </c>
      <c r="Q13" s="26">
        <v>-42761647</v>
      </c>
      <c r="R13" s="26">
        <v>-14826339</v>
      </c>
      <c r="S13" s="26">
        <v>-13851925</v>
      </c>
      <c r="T13" s="26">
        <v>-1760723</v>
      </c>
      <c r="U13" s="26">
        <v>-30438987</v>
      </c>
      <c r="V13" s="26">
        <v>-211867816</v>
      </c>
      <c r="W13" s="26">
        <v>-10256404</v>
      </c>
      <c r="X13" s="26">
        <v>-201611412</v>
      </c>
      <c r="Y13" s="106">
        <v>1965.71</v>
      </c>
      <c r="Z13" s="28">
        <v>-10256404</v>
      </c>
    </row>
    <row r="14" spans="1:26" ht="13.5">
      <c r="A14" s="225" t="s">
        <v>41</v>
      </c>
      <c r="B14" s="158" t="s">
        <v>71</v>
      </c>
      <c r="C14" s="121">
        <v>-24612902</v>
      </c>
      <c r="D14" s="25">
        <v>-16090962</v>
      </c>
      <c r="E14" s="26">
        <v>-16090962</v>
      </c>
      <c r="F14" s="26">
        <v>-1385324</v>
      </c>
      <c r="G14" s="26"/>
      <c r="H14" s="26"/>
      <c r="I14" s="26">
        <v>-1385324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v>-1385324</v>
      </c>
      <c r="W14" s="26">
        <v>-16090962</v>
      </c>
      <c r="X14" s="26">
        <v>14705638</v>
      </c>
      <c r="Y14" s="106">
        <v>-91.39</v>
      </c>
      <c r="Z14" s="28">
        <v>-16090962</v>
      </c>
    </row>
    <row r="15" spans="1:26" ht="13.5">
      <c r="A15" s="226" t="s">
        <v>186</v>
      </c>
      <c r="B15" s="227"/>
      <c r="C15" s="138">
        <f aca="true" t="shared" si="0" ref="C15:X15">SUM(C6:C14)</f>
        <v>-557396704</v>
      </c>
      <c r="D15" s="38">
        <f t="shared" si="0"/>
        <v>71927228</v>
      </c>
      <c r="E15" s="39">
        <f t="shared" si="0"/>
        <v>71927228</v>
      </c>
      <c r="F15" s="39">
        <f t="shared" si="0"/>
        <v>-12930611</v>
      </c>
      <c r="G15" s="39">
        <f t="shared" si="0"/>
        <v>7407025</v>
      </c>
      <c r="H15" s="39">
        <f t="shared" si="0"/>
        <v>-6823572</v>
      </c>
      <c r="I15" s="39">
        <f t="shared" si="0"/>
        <v>-12347158</v>
      </c>
      <c r="J15" s="39">
        <f t="shared" si="0"/>
        <v>15239</v>
      </c>
      <c r="K15" s="39">
        <f t="shared" si="0"/>
        <v>11987898</v>
      </c>
      <c r="L15" s="39">
        <f t="shared" si="0"/>
        <v>487722</v>
      </c>
      <c r="M15" s="39">
        <f t="shared" si="0"/>
        <v>12490859</v>
      </c>
      <c r="N15" s="39">
        <f t="shared" si="0"/>
        <v>1396546</v>
      </c>
      <c r="O15" s="39">
        <f t="shared" si="0"/>
        <v>11004301</v>
      </c>
      <c r="P15" s="39">
        <f t="shared" si="0"/>
        <v>41970884</v>
      </c>
      <c r="Q15" s="39">
        <f t="shared" si="0"/>
        <v>54371731</v>
      </c>
      <c r="R15" s="39">
        <f t="shared" si="0"/>
        <v>-5147787</v>
      </c>
      <c r="S15" s="39">
        <f t="shared" si="0"/>
        <v>-793633</v>
      </c>
      <c r="T15" s="39">
        <f t="shared" si="0"/>
        <v>9152455</v>
      </c>
      <c r="U15" s="39">
        <f t="shared" si="0"/>
        <v>3211035</v>
      </c>
      <c r="V15" s="39">
        <f t="shared" si="0"/>
        <v>57726467</v>
      </c>
      <c r="W15" s="39">
        <f t="shared" si="0"/>
        <v>71927228</v>
      </c>
      <c r="X15" s="39">
        <f t="shared" si="0"/>
        <v>-14200761</v>
      </c>
      <c r="Y15" s="140">
        <f>+IF(W15&lt;&gt;0,+(X15/W15)*100,0)</f>
        <v>-19.743234092102092</v>
      </c>
      <c r="Z15" s="40">
        <f>SUM(Z6:Z14)</f>
        <v>71927228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>
        <v>1500000</v>
      </c>
      <c r="E19" s="26">
        <v>1500000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1500000</v>
      </c>
      <c r="X19" s="125">
        <v>-1500000</v>
      </c>
      <c r="Y19" s="107">
        <v>-100</v>
      </c>
      <c r="Z19" s="200">
        <v>1500000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188412</v>
      </c>
      <c r="G22" s="26">
        <v>-5000000</v>
      </c>
      <c r="H22" s="26">
        <v>10071495</v>
      </c>
      <c r="I22" s="26">
        <v>5259907</v>
      </c>
      <c r="J22" s="26"/>
      <c r="K22" s="26">
        <v>2981621</v>
      </c>
      <c r="L22" s="26">
        <v>8000000</v>
      </c>
      <c r="M22" s="26">
        <v>10981621</v>
      </c>
      <c r="N22" s="26"/>
      <c r="O22" s="26"/>
      <c r="P22" s="26"/>
      <c r="Q22" s="26"/>
      <c r="R22" s="26">
        <v>-25000000</v>
      </c>
      <c r="S22" s="26"/>
      <c r="T22" s="26">
        <v>15137645</v>
      </c>
      <c r="U22" s="26">
        <v>-9862355</v>
      </c>
      <c r="V22" s="26">
        <v>6379173</v>
      </c>
      <c r="W22" s="26"/>
      <c r="X22" s="26">
        <v>6379173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-113401175</v>
      </c>
      <c r="E24" s="26">
        <v>-113401175</v>
      </c>
      <c r="F24" s="26">
        <v>-81299</v>
      </c>
      <c r="G24" s="26">
        <v>-2354594</v>
      </c>
      <c r="H24" s="26">
        <v>-3670657</v>
      </c>
      <c r="I24" s="26">
        <v>-6106550</v>
      </c>
      <c r="J24" s="26">
        <v>-4556186</v>
      </c>
      <c r="K24" s="26">
        <v>-5400620</v>
      </c>
      <c r="L24" s="26">
        <v>-8235752</v>
      </c>
      <c r="M24" s="26">
        <v>-18192558</v>
      </c>
      <c r="N24" s="26">
        <v>-4107323</v>
      </c>
      <c r="O24" s="26">
        <v>-5319129</v>
      </c>
      <c r="P24" s="26">
        <v>-12514746</v>
      </c>
      <c r="Q24" s="26">
        <v>-21941198</v>
      </c>
      <c r="R24" s="26">
        <v>-7533918</v>
      </c>
      <c r="S24" s="26">
        <v>-9646375</v>
      </c>
      <c r="T24" s="26">
        <v>-21956303</v>
      </c>
      <c r="U24" s="26">
        <v>-39136596</v>
      </c>
      <c r="V24" s="26">
        <v>-85376902</v>
      </c>
      <c r="W24" s="26">
        <v>-113401175</v>
      </c>
      <c r="X24" s="26">
        <v>28024273</v>
      </c>
      <c r="Y24" s="106">
        <v>-24.71</v>
      </c>
      <c r="Z24" s="28">
        <v>-113401175</v>
      </c>
    </row>
    <row r="25" spans="1:26" ht="13.5">
      <c r="A25" s="226" t="s">
        <v>193</v>
      </c>
      <c r="B25" s="227"/>
      <c r="C25" s="138">
        <f aca="true" t="shared" si="1" ref="C25:X25">SUM(C19:C24)</f>
        <v>0</v>
      </c>
      <c r="D25" s="38">
        <f t="shared" si="1"/>
        <v>-111901175</v>
      </c>
      <c r="E25" s="39">
        <f t="shared" si="1"/>
        <v>-111901175</v>
      </c>
      <c r="F25" s="39">
        <f t="shared" si="1"/>
        <v>107113</v>
      </c>
      <c r="G25" s="39">
        <f t="shared" si="1"/>
        <v>-7354594</v>
      </c>
      <c r="H25" s="39">
        <f t="shared" si="1"/>
        <v>6400838</v>
      </c>
      <c r="I25" s="39">
        <f t="shared" si="1"/>
        <v>-846643</v>
      </c>
      <c r="J25" s="39">
        <f t="shared" si="1"/>
        <v>-4556186</v>
      </c>
      <c r="K25" s="39">
        <f t="shared" si="1"/>
        <v>-2418999</v>
      </c>
      <c r="L25" s="39">
        <f t="shared" si="1"/>
        <v>-235752</v>
      </c>
      <c r="M25" s="39">
        <f t="shared" si="1"/>
        <v>-7210937</v>
      </c>
      <c r="N25" s="39">
        <f t="shared" si="1"/>
        <v>-4107323</v>
      </c>
      <c r="O25" s="39">
        <f t="shared" si="1"/>
        <v>-5319129</v>
      </c>
      <c r="P25" s="39">
        <f t="shared" si="1"/>
        <v>-12514746</v>
      </c>
      <c r="Q25" s="39">
        <f t="shared" si="1"/>
        <v>-21941198</v>
      </c>
      <c r="R25" s="39">
        <f t="shared" si="1"/>
        <v>-32533918</v>
      </c>
      <c r="S25" s="39">
        <f t="shared" si="1"/>
        <v>-9646375</v>
      </c>
      <c r="T25" s="39">
        <f t="shared" si="1"/>
        <v>-6818658</v>
      </c>
      <c r="U25" s="39">
        <f t="shared" si="1"/>
        <v>-48998951</v>
      </c>
      <c r="V25" s="39">
        <f t="shared" si="1"/>
        <v>-78997729</v>
      </c>
      <c r="W25" s="39">
        <f t="shared" si="1"/>
        <v>-111901175</v>
      </c>
      <c r="X25" s="39">
        <f t="shared" si="1"/>
        <v>32903446</v>
      </c>
      <c r="Y25" s="140">
        <f>+IF(W25&lt;&gt;0,+(X25/W25)*100,0)</f>
        <v>-29.404021896999744</v>
      </c>
      <c r="Z25" s="40">
        <f>SUM(Z19:Z24)</f>
        <v>-111901175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>
        <v>16580000</v>
      </c>
      <c r="T29" s="26"/>
      <c r="U29" s="26">
        <v>16580000</v>
      </c>
      <c r="V29" s="26">
        <v>16580000</v>
      </c>
      <c r="W29" s="26"/>
      <c r="X29" s="26">
        <v>16580000</v>
      </c>
      <c r="Y29" s="106"/>
      <c r="Z29" s="28"/>
    </row>
    <row r="30" spans="1:26" ht="13.5">
      <c r="A30" s="225" t="s">
        <v>196</v>
      </c>
      <c r="B30" s="158"/>
      <c r="C30" s="121"/>
      <c r="D30" s="25">
        <v>12800000</v>
      </c>
      <c r="E30" s="26">
        <v>12800000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12800000</v>
      </c>
      <c r="X30" s="26">
        <v>-12800000</v>
      </c>
      <c r="Y30" s="106">
        <v>-100</v>
      </c>
      <c r="Z30" s="28">
        <v>12800000</v>
      </c>
    </row>
    <row r="31" spans="1:26" ht="13.5">
      <c r="A31" s="225" t="s">
        <v>197</v>
      </c>
      <c r="B31" s="158"/>
      <c r="C31" s="121"/>
      <c r="D31" s="25">
        <v>120000</v>
      </c>
      <c r="E31" s="26">
        <v>120000</v>
      </c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>
        <v>120000</v>
      </c>
      <c r="X31" s="26">
        <v>-120000</v>
      </c>
      <c r="Y31" s="106">
        <v>-100</v>
      </c>
      <c r="Z31" s="28">
        <v>120000</v>
      </c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>
        <v>-4194644</v>
      </c>
      <c r="E33" s="26">
        <v>-4194644</v>
      </c>
      <c r="F33" s="26">
        <v>-9930</v>
      </c>
      <c r="G33" s="26">
        <v>-9930</v>
      </c>
      <c r="H33" s="26">
        <v>-9930</v>
      </c>
      <c r="I33" s="26">
        <v>-29790</v>
      </c>
      <c r="J33" s="26">
        <v>-9915</v>
      </c>
      <c r="K33" s="26">
        <v>-9915</v>
      </c>
      <c r="L33" s="26">
        <v>-7087189</v>
      </c>
      <c r="M33" s="26">
        <v>-7107019</v>
      </c>
      <c r="N33" s="26">
        <v>-9903</v>
      </c>
      <c r="O33" s="26">
        <v>-9903</v>
      </c>
      <c r="P33" s="26">
        <v>-19806</v>
      </c>
      <c r="Q33" s="26">
        <v>-39612</v>
      </c>
      <c r="R33" s="26"/>
      <c r="S33" s="26"/>
      <c r="T33" s="26">
        <v>-445289</v>
      </c>
      <c r="U33" s="26">
        <v>-445289</v>
      </c>
      <c r="V33" s="26">
        <v>-7621710</v>
      </c>
      <c r="W33" s="26">
        <v>-4194644</v>
      </c>
      <c r="X33" s="26">
        <v>-3427066</v>
      </c>
      <c r="Y33" s="106">
        <v>81.7</v>
      </c>
      <c r="Z33" s="28">
        <v>-4194644</v>
      </c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8725356</v>
      </c>
      <c r="E34" s="39">
        <f t="shared" si="2"/>
        <v>8725356</v>
      </c>
      <c r="F34" s="39">
        <f t="shared" si="2"/>
        <v>-9930</v>
      </c>
      <c r="G34" s="39">
        <f t="shared" si="2"/>
        <v>-9930</v>
      </c>
      <c r="H34" s="39">
        <f t="shared" si="2"/>
        <v>-9930</v>
      </c>
      <c r="I34" s="39">
        <f t="shared" si="2"/>
        <v>-29790</v>
      </c>
      <c r="J34" s="39">
        <f t="shared" si="2"/>
        <v>-9915</v>
      </c>
      <c r="K34" s="39">
        <f t="shared" si="2"/>
        <v>-9915</v>
      </c>
      <c r="L34" s="39">
        <f t="shared" si="2"/>
        <v>-7087189</v>
      </c>
      <c r="M34" s="39">
        <f t="shared" si="2"/>
        <v>-7107019</v>
      </c>
      <c r="N34" s="39">
        <f t="shared" si="2"/>
        <v>-9903</v>
      </c>
      <c r="O34" s="39">
        <f t="shared" si="2"/>
        <v>-9903</v>
      </c>
      <c r="P34" s="39">
        <f t="shared" si="2"/>
        <v>-19806</v>
      </c>
      <c r="Q34" s="39">
        <f t="shared" si="2"/>
        <v>-39612</v>
      </c>
      <c r="R34" s="39">
        <f t="shared" si="2"/>
        <v>0</v>
      </c>
      <c r="S34" s="39">
        <f t="shared" si="2"/>
        <v>16580000</v>
      </c>
      <c r="T34" s="39">
        <f t="shared" si="2"/>
        <v>-445289</v>
      </c>
      <c r="U34" s="39">
        <f t="shared" si="2"/>
        <v>16134711</v>
      </c>
      <c r="V34" s="39">
        <f t="shared" si="2"/>
        <v>8958290</v>
      </c>
      <c r="W34" s="39">
        <f t="shared" si="2"/>
        <v>8725356</v>
      </c>
      <c r="X34" s="39">
        <f t="shared" si="2"/>
        <v>232934</v>
      </c>
      <c r="Y34" s="140">
        <f>+IF(W34&lt;&gt;0,+(X34/W34)*100,0)</f>
        <v>2.669621732339632</v>
      </c>
      <c r="Z34" s="40">
        <f>SUM(Z29:Z33)</f>
        <v>8725356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-557396704</v>
      </c>
      <c r="D36" s="65">
        <f t="shared" si="3"/>
        <v>-31248591</v>
      </c>
      <c r="E36" s="66">
        <f t="shared" si="3"/>
        <v>-31248591</v>
      </c>
      <c r="F36" s="66">
        <f t="shared" si="3"/>
        <v>-12833428</v>
      </c>
      <c r="G36" s="66">
        <f t="shared" si="3"/>
        <v>42501</v>
      </c>
      <c r="H36" s="66">
        <f t="shared" si="3"/>
        <v>-432664</v>
      </c>
      <c r="I36" s="66">
        <f t="shared" si="3"/>
        <v>-13223591</v>
      </c>
      <c r="J36" s="66">
        <f t="shared" si="3"/>
        <v>-4550862</v>
      </c>
      <c r="K36" s="66">
        <f t="shared" si="3"/>
        <v>9558984</v>
      </c>
      <c r="L36" s="66">
        <f t="shared" si="3"/>
        <v>-6835219</v>
      </c>
      <c r="M36" s="66">
        <f t="shared" si="3"/>
        <v>-1827097</v>
      </c>
      <c r="N36" s="66">
        <f t="shared" si="3"/>
        <v>-2720680</v>
      </c>
      <c r="O36" s="66">
        <f t="shared" si="3"/>
        <v>5675269</v>
      </c>
      <c r="P36" s="66">
        <f t="shared" si="3"/>
        <v>29436332</v>
      </c>
      <c r="Q36" s="66">
        <f t="shared" si="3"/>
        <v>32390921</v>
      </c>
      <c r="R36" s="66">
        <f t="shared" si="3"/>
        <v>-37681705</v>
      </c>
      <c r="S36" s="66">
        <f t="shared" si="3"/>
        <v>6139992</v>
      </c>
      <c r="T36" s="66">
        <f t="shared" si="3"/>
        <v>1888508</v>
      </c>
      <c r="U36" s="66">
        <f t="shared" si="3"/>
        <v>-29653205</v>
      </c>
      <c r="V36" s="66">
        <f t="shared" si="3"/>
        <v>-12312972</v>
      </c>
      <c r="W36" s="66">
        <f t="shared" si="3"/>
        <v>-31248591</v>
      </c>
      <c r="X36" s="66">
        <f t="shared" si="3"/>
        <v>18935619</v>
      </c>
      <c r="Y36" s="103">
        <f>+IF(W36&lt;&gt;0,+(X36/W36)*100,0)</f>
        <v>-60.596712984595044</v>
      </c>
      <c r="Z36" s="68">
        <f>+Z15+Z25+Z34</f>
        <v>-31248591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>
        <v>18849150</v>
      </c>
      <c r="G37" s="66">
        <v>6015722</v>
      </c>
      <c r="H37" s="66">
        <v>6058223</v>
      </c>
      <c r="I37" s="66">
        <v>18849150</v>
      </c>
      <c r="J37" s="66">
        <v>5625559</v>
      </c>
      <c r="K37" s="66">
        <v>1074697</v>
      </c>
      <c r="L37" s="66">
        <v>10633681</v>
      </c>
      <c r="M37" s="66">
        <v>5625559</v>
      </c>
      <c r="N37" s="66">
        <v>3798462</v>
      </c>
      <c r="O37" s="66">
        <v>1077782</v>
      </c>
      <c r="P37" s="66">
        <v>6753051</v>
      </c>
      <c r="Q37" s="66">
        <v>3798462</v>
      </c>
      <c r="R37" s="66">
        <v>36189383</v>
      </c>
      <c r="S37" s="66">
        <v>-1492322</v>
      </c>
      <c r="T37" s="66">
        <v>4647670</v>
      </c>
      <c r="U37" s="66">
        <v>36189383</v>
      </c>
      <c r="V37" s="66">
        <v>18849150</v>
      </c>
      <c r="W37" s="66"/>
      <c r="X37" s="66">
        <v>18849150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-557396704</v>
      </c>
      <c r="D38" s="234">
        <v>-31248590</v>
      </c>
      <c r="E38" s="235">
        <v>-31248590</v>
      </c>
      <c r="F38" s="235">
        <v>6015722</v>
      </c>
      <c r="G38" s="235">
        <v>6058223</v>
      </c>
      <c r="H38" s="235">
        <v>5625559</v>
      </c>
      <c r="I38" s="235">
        <v>5625559</v>
      </c>
      <c r="J38" s="235">
        <v>1074697</v>
      </c>
      <c r="K38" s="235">
        <v>10633681</v>
      </c>
      <c r="L38" s="235">
        <v>3798462</v>
      </c>
      <c r="M38" s="235">
        <v>3798462</v>
      </c>
      <c r="N38" s="235">
        <v>1077782</v>
      </c>
      <c r="O38" s="235">
        <v>6753051</v>
      </c>
      <c r="P38" s="235">
        <v>36189383</v>
      </c>
      <c r="Q38" s="235">
        <v>36189383</v>
      </c>
      <c r="R38" s="235">
        <v>-1492322</v>
      </c>
      <c r="S38" s="235">
        <v>4647670</v>
      </c>
      <c r="T38" s="235">
        <v>6536178</v>
      </c>
      <c r="U38" s="235">
        <v>6536178</v>
      </c>
      <c r="V38" s="235">
        <v>6536178</v>
      </c>
      <c r="W38" s="235">
        <v>-31248590</v>
      </c>
      <c r="X38" s="235">
        <v>37784768</v>
      </c>
      <c r="Y38" s="236">
        <v>-120.92</v>
      </c>
      <c r="Z38" s="237">
        <v>-31248590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2011-08-12T11:06:31Z</dcterms:created>
  <dcterms:modified xsi:type="dcterms:W3CDTF">2011-08-12T11:06:31Z</dcterms:modified>
  <cp:category/>
  <cp:version/>
  <cp:contentType/>
  <cp:contentStatus/>
</cp:coreProperties>
</file>