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<sst xmlns="http://schemas.openxmlformats.org/spreadsheetml/2006/main" count="497" uniqueCount="248">
  <si>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West Coast(DC1)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</si>
  <si>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</si>
  <si>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</si>
  <si>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</si>
  <si>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</si>
  <si>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</si>
  <si>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</si>
  <si>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</si>
  <si>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</si>
  <si>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</si>
  <si>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</si>
  <si>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</si>
  <si>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</si>
  <si>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</si>
  <si>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</si>
  <si>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</si>
  <si>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</si>
  <si>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</si>
  <si>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</si>
  <si>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</si>
  <si>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</si>
  <si>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</si>
  <si>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</si>
  <si>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</si>
  <si>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</si>
  <si>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</si>
  <si>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</si>
  <si>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</si>
  <si>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</si>
  <si>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</si>
  <si>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</si>
  <si>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</si>
  <si>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</si>
  <si>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</si>
  <si>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</si>
  <si>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</si>
  <si>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</si>
  <si>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</si>
  <si>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</si>
  <si>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</si>
  <si>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</si>
  <si>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</si>
  <si>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</si>
  <si>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</si>
  <si>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</si>
  <si>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</si>
  <si>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</si>
  <si>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</si>
  <si>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</si>
  <si>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</si>
  <si>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</si>
  <si>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</si>
  <si>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</si>
  <si>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</si>
  <si>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</si>
  <si>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</si>
  <si>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</si>
  <si>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</si>
  <si>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</si>
  <si>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</si>
  <si>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</si>
  <si>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</si>
  <si>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</si>
  <si>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</si>
  <si>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</si>
  <si>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</si>
  <si>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</si>
  <si>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</si>
  <si>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</si>
  <si>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West Coast(DC1)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</si>
  <si>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</si>
  <si>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</si>
  <si>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</si>
  <si>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</si>
  <si>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</si>
  <si>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</si>
  <si>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</si>
  <si>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</si>
  <si>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</si>
  <si>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</si>
  <si>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</si>
  <si>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</si>
  <si>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</si>
  <si>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</si>
  <si>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</si>
  <si>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</si>
  <si>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</si>
  <si>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</si>
  <si>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</si>
  <si>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</si>
  <si>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</si>
  <si>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</si>
  <si>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</si>
  <si>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</si>
  <si>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</si>
  <si>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</si>
  <si>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</si>
  <si>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</si>
  <si>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</si>
  <si>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West Coast(DC1)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</si>
  <si>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</si>
  <si>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</si>
  <si>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</si>
  <si>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</si>
  <si>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</si>
  <si>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</si>
  <si>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</si>
  <si>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</si>
  <si>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</si>
  <si>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</si>
  <si>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</si>
  <si>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</si>
  <si>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</si>
  <si>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</si>
  <si>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</si>
  <si>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</si>
  <si>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</si>
  <si>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</si>
  <si>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</si>
  <si>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</si>
  <si>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</si>
  <si>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</si>
  <si>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</si>
  <si>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</si>
  <si>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</si>
  <si>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</si>
  <si>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</si>
  <si>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</si>
  <si>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</si>
  <si>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</si>
  <si>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</si>
  <si>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</si>
  <si>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West Coast(DC1)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</si>
  <si>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</si>
  <si>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</si>
  <si>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</si>
  <si>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</si>
  <si>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</si>
  <si>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</si>
  <si>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</si>
  <si>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</si>
  <si>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</si>
  <si>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West Coast(DC1)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</si>
  <si>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</si>
  <si>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</si>
  <si>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</si>
  <si>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</si>
  <si>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</si>
  <si>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</si>
  <si>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</si>
  <si>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</si>
  <si>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</si>
  <si>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</si>
  <si>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</si>
  <si>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</si>
  <si>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</si>
  <si>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</si>
  <si>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</si>
  <si>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</si>
  <si>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</si>
  <si>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</si>
  <si>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</si>
  <si>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</si>
  <si>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</si>
  <si>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</si>
  <si>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</si>
  <si>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</si>
  <si>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</si>
  <si>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</si>
  <si>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</si>
  <si>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</si>
  <si>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</si>
  <si>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</si>
  <si>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</si>
  <si>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</si>
  <si>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</si>
  <si>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West Coast(DC1)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</si>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</sst>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801368</v>
      </c>
      <c r="C5" s="25">
        <v>886930</v>
      </c>
      <c r="D5" s="26">
        <v>886930</v>
      </c>
      <c r="E5" s="26">
        <v>876510</v>
      </c>
      <c r="F5" s="26">
        <v>0</v>
      </c>
      <c r="G5" s="26">
        <v>-513</v>
      </c>
      <c r="H5" s="26">
        <v>875997</v>
      </c>
      <c r="I5" s="26">
        <v>2010</v>
      </c>
      <c r="J5" s="26">
        <v>0</v>
      </c>
      <c r="K5" s="26">
        <v>0</v>
      </c>
      <c r="L5" s="26">
        <v>2010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-7977</v>
      </c>
      <c r="S5" s="26">
        <v>60</v>
      </c>
      <c r="T5" s="26">
        <v>-7917</v>
      </c>
      <c r="U5" s="26">
        <v>870090</v>
      </c>
      <c r="V5" s="26">
        <v>886930</v>
      </c>
      <c r="W5" s="26">
        <v>-16840</v>
      </c>
      <c r="X5" s="27">
        <v>-1.9</v>
      </c>
      <c r="Y5" s="28">
        <v>886930</v>
      </c>
    </row>
    <row r="6" spans="1:25" ht="13.5">
      <c r="A6" s="24" t="s">
        <v>31</v>
      </c>
      <c r="B6" s="2">
        <v>64019962</v>
      </c>
      <c r="C6" s="25">
        <v>75539910</v>
      </c>
      <c r="D6" s="26">
        <v>75539910</v>
      </c>
      <c r="E6" s="26">
        <v>4587162</v>
      </c>
      <c r="F6" s="26">
        <v>5680688</v>
      </c>
      <c r="G6" s="26">
        <v>5120300</v>
      </c>
      <c r="H6" s="26">
        <v>15388150</v>
      </c>
      <c r="I6" s="26">
        <v>5515919</v>
      </c>
      <c r="J6" s="26">
        <v>6127333</v>
      </c>
      <c r="K6" s="26">
        <v>5581505</v>
      </c>
      <c r="L6" s="26">
        <v>17224757</v>
      </c>
      <c r="M6" s="26">
        <v>11392664</v>
      </c>
      <c r="N6" s="26">
        <v>4495077</v>
      </c>
      <c r="O6" s="26">
        <v>6606888</v>
      </c>
      <c r="P6" s="26">
        <v>22494629</v>
      </c>
      <c r="Q6" s="26">
        <v>7692898</v>
      </c>
      <c r="R6" s="26">
        <v>5092146</v>
      </c>
      <c r="S6" s="26">
        <v>5485102</v>
      </c>
      <c r="T6" s="26">
        <v>18270146</v>
      </c>
      <c r="U6" s="26">
        <v>73377682</v>
      </c>
      <c r="V6" s="26">
        <v>75539910</v>
      </c>
      <c r="W6" s="26">
        <v>-2162228</v>
      </c>
      <c r="X6" s="27">
        <v>-2.86</v>
      </c>
      <c r="Y6" s="28">
        <v>75539910</v>
      </c>
    </row>
    <row r="7" spans="1:25" ht="13.5">
      <c r="A7" s="24" t="s">
        <v>32</v>
      </c>
      <c r="B7" s="2">
        <v>11172451</v>
      </c>
      <c r="C7" s="25">
        <v>13500000</v>
      </c>
      <c r="D7" s="26">
        <v>13500000</v>
      </c>
      <c r="E7" s="26">
        <v>-36686</v>
      </c>
      <c r="F7" s="26">
        <v>716889</v>
      </c>
      <c r="G7" s="26">
        <v>55384</v>
      </c>
      <c r="H7" s="26">
        <v>735587</v>
      </c>
      <c r="I7" s="26">
        <v>828740</v>
      </c>
      <c r="J7" s="26">
        <v>2295460</v>
      </c>
      <c r="K7" s="26">
        <v>27673</v>
      </c>
      <c r="L7" s="26">
        <v>3151873</v>
      </c>
      <c r="M7" s="26">
        <v>705228</v>
      </c>
      <c r="N7" s="26">
        <v>203127</v>
      </c>
      <c r="O7" s="26">
        <v>110422</v>
      </c>
      <c r="P7" s="26">
        <v>1018777</v>
      </c>
      <c r="Q7" s="26">
        <v>274829</v>
      </c>
      <c r="R7" s="26">
        <v>1369572</v>
      </c>
      <c r="S7" s="26">
        <v>1460053</v>
      </c>
      <c r="T7" s="26">
        <v>3104454</v>
      </c>
      <c r="U7" s="26">
        <v>8010691</v>
      </c>
      <c r="V7" s="26">
        <v>13500000</v>
      </c>
      <c r="W7" s="26">
        <v>-5489309</v>
      </c>
      <c r="X7" s="27">
        <v>-40.66</v>
      </c>
      <c r="Y7" s="28">
        <v>13500000</v>
      </c>
    </row>
    <row r="8" spans="1:25" ht="13.5">
      <c r="A8" s="24" t="s">
        <v>33</v>
      </c>
      <c r="B8" s="2">
        <v>103698270</v>
      </c>
      <c r="C8" s="25">
        <v>118270360</v>
      </c>
      <c r="D8" s="26">
        <v>118270360</v>
      </c>
      <c r="E8" s="26">
        <v>26517367</v>
      </c>
      <c r="F8" s="26">
        <v>0</v>
      </c>
      <c r="G8" s="26">
        <v>4027404</v>
      </c>
      <c r="H8" s="26">
        <v>30544771</v>
      </c>
      <c r="I8" s="26">
        <v>5952950</v>
      </c>
      <c r="J8" s="26">
        <v>4983237</v>
      </c>
      <c r="K8" s="26">
        <v>27551451</v>
      </c>
      <c r="L8" s="26">
        <v>38487638</v>
      </c>
      <c r="M8" s="26">
        <v>108250</v>
      </c>
      <c r="N8" s="26">
        <v>756933</v>
      </c>
      <c r="O8" s="26">
        <v>32173787</v>
      </c>
      <c r="P8" s="26">
        <v>33038970</v>
      </c>
      <c r="Q8" s="26">
        <v>18815</v>
      </c>
      <c r="R8" s="26">
        <v>6000000</v>
      </c>
      <c r="S8" s="26">
        <v>-2187223</v>
      </c>
      <c r="T8" s="26">
        <v>3831592</v>
      </c>
      <c r="U8" s="26">
        <v>105902971</v>
      </c>
      <c r="V8" s="26">
        <v>118270360</v>
      </c>
      <c r="W8" s="26">
        <v>-12367389</v>
      </c>
      <c r="X8" s="27">
        <v>-10.46</v>
      </c>
      <c r="Y8" s="28">
        <v>118270360</v>
      </c>
    </row>
    <row r="9" spans="1:25" ht="13.5">
      <c r="A9" s="24" t="s">
        <v>34</v>
      </c>
      <c r="B9" s="2">
        <v>36793897</v>
      </c>
      <c r="C9" s="25">
        <v>26149930</v>
      </c>
      <c r="D9" s="26">
        <v>26149930</v>
      </c>
      <c r="E9" s="26">
        <v>284995</v>
      </c>
      <c r="F9" s="26">
        <v>3125736</v>
      </c>
      <c r="G9" s="26">
        <v>2230253</v>
      </c>
      <c r="H9" s="26">
        <v>5640984</v>
      </c>
      <c r="I9" s="26">
        <v>1521036</v>
      </c>
      <c r="J9" s="26">
        <v>3996345</v>
      </c>
      <c r="K9" s="26">
        <v>2871416</v>
      </c>
      <c r="L9" s="26">
        <v>8388797</v>
      </c>
      <c r="M9" s="26">
        <v>1498400</v>
      </c>
      <c r="N9" s="26">
        <v>1732944</v>
      </c>
      <c r="O9" s="26">
        <v>1543699</v>
      </c>
      <c r="P9" s="26">
        <v>4775043</v>
      </c>
      <c r="Q9" s="26">
        <v>8719384</v>
      </c>
      <c r="R9" s="26">
        <v>-2294481</v>
      </c>
      <c r="S9" s="26">
        <v>15379344</v>
      </c>
      <c r="T9" s="26">
        <v>21804247</v>
      </c>
      <c r="U9" s="26">
        <v>40609071</v>
      </c>
      <c r="V9" s="26">
        <v>26149930</v>
      </c>
      <c r="W9" s="26">
        <v>14459141</v>
      </c>
      <c r="X9" s="27">
        <v>55.29</v>
      </c>
      <c r="Y9" s="28">
        <v>26149930</v>
      </c>
    </row>
    <row r="10" spans="1:25" ht="25.5">
      <c r="A10" s="29" t="s">
        <v>212</v>
      </c>
      <c r="B10" s="30">
        <f>SUM(B5:B9)</f>
        <v>216485948</v>
      </c>
      <c r="C10" s="31">
        <f aca="true" t="shared" si="0" ref="C10:Y10">SUM(C5:C9)</f>
        <v>234347130</v>
      </c>
      <c r="D10" s="32">
        <f t="shared" si="0"/>
        <v>234347130</v>
      </c>
      <c r="E10" s="32">
        <f t="shared" si="0"/>
        <v>32229348</v>
      </c>
      <c r="F10" s="32">
        <f t="shared" si="0"/>
        <v>9523313</v>
      </c>
      <c r="G10" s="32">
        <f t="shared" si="0"/>
        <v>11432828</v>
      </c>
      <c r="H10" s="32">
        <f t="shared" si="0"/>
        <v>53185489</v>
      </c>
      <c r="I10" s="32">
        <f t="shared" si="0"/>
        <v>13820655</v>
      </c>
      <c r="J10" s="32">
        <f t="shared" si="0"/>
        <v>17402375</v>
      </c>
      <c r="K10" s="32">
        <f t="shared" si="0"/>
        <v>36032045</v>
      </c>
      <c r="L10" s="32">
        <f t="shared" si="0"/>
        <v>67255075</v>
      </c>
      <c r="M10" s="32">
        <f t="shared" si="0"/>
        <v>13704542</v>
      </c>
      <c r="N10" s="32">
        <f t="shared" si="0"/>
        <v>7188081</v>
      </c>
      <c r="O10" s="32">
        <f t="shared" si="0"/>
        <v>40434796</v>
      </c>
      <c r="P10" s="32">
        <f t="shared" si="0"/>
        <v>61327419</v>
      </c>
      <c r="Q10" s="32">
        <f t="shared" si="0"/>
        <v>16705926</v>
      </c>
      <c r="R10" s="32">
        <f t="shared" si="0"/>
        <v>10159260</v>
      </c>
      <c r="S10" s="32">
        <f t="shared" si="0"/>
        <v>20137336</v>
      </c>
      <c r="T10" s="32">
        <f t="shared" si="0"/>
        <v>47002522</v>
      </c>
      <c r="U10" s="32">
        <f t="shared" si="0"/>
        <v>228770505</v>
      </c>
      <c r="V10" s="32">
        <f t="shared" si="0"/>
        <v>234347130</v>
      </c>
      <c r="W10" s="32">
        <f t="shared" si="0"/>
        <v>-5576625</v>
      </c>
      <c r="X10" s="33">
        <f>+IF(V10&lt;&gt;0,(W10/V10)*100,0)</f>
        <v>-2.3796429681046236</v>
      </c>
      <c r="Y10" s="34">
        <f t="shared" si="0"/>
        <v>234347130</v>
      </c>
    </row>
    <row r="11" spans="1:25" ht="13.5">
      <c r="A11" s="24" t="s">
        <v>36</v>
      </c>
      <c r="B11" s="2">
        <v>60360224</v>
      </c>
      <c r="C11" s="25">
        <v>71377010</v>
      </c>
      <c r="D11" s="26">
        <v>71377010</v>
      </c>
      <c r="E11" s="26">
        <v>5603647</v>
      </c>
      <c r="F11" s="26">
        <v>5131206</v>
      </c>
      <c r="G11" s="26">
        <v>5386010</v>
      </c>
      <c r="H11" s="26">
        <v>16120863</v>
      </c>
      <c r="I11" s="26">
        <v>5179648</v>
      </c>
      <c r="J11" s="26">
        <v>8159270</v>
      </c>
      <c r="K11" s="26">
        <v>7059807</v>
      </c>
      <c r="L11" s="26">
        <v>20398725</v>
      </c>
      <c r="M11" s="26">
        <v>5701711</v>
      </c>
      <c r="N11" s="26">
        <v>5123912</v>
      </c>
      <c r="O11" s="26">
        <v>6446870</v>
      </c>
      <c r="P11" s="26">
        <v>17272493</v>
      </c>
      <c r="Q11" s="26">
        <v>5358641</v>
      </c>
      <c r="R11" s="26">
        <v>5599449</v>
      </c>
      <c r="S11" s="26">
        <v>4584429</v>
      </c>
      <c r="T11" s="26">
        <v>15542519</v>
      </c>
      <c r="U11" s="26">
        <v>69334600</v>
      </c>
      <c r="V11" s="26">
        <v>71377010</v>
      </c>
      <c r="W11" s="26">
        <v>-2042410</v>
      </c>
      <c r="X11" s="27">
        <v>-2.86</v>
      </c>
      <c r="Y11" s="28">
        <v>71377010</v>
      </c>
    </row>
    <row r="12" spans="1:25" ht="13.5">
      <c r="A12" s="24" t="s">
        <v>37</v>
      </c>
      <c r="B12" s="2">
        <v>0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7">
        <v>0</v>
      </c>
      <c r="Y12" s="28">
        <v>0</v>
      </c>
    </row>
    <row r="13" spans="1:25" ht="13.5">
      <c r="A13" s="24" t="s">
        <v>213</v>
      </c>
      <c r="B13" s="2">
        <v>14895751</v>
      </c>
      <c r="C13" s="25">
        <v>23342250</v>
      </c>
      <c r="D13" s="26">
        <v>23342250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1529014</v>
      </c>
      <c r="T13" s="26">
        <v>1529014</v>
      </c>
      <c r="U13" s="26">
        <v>1529014</v>
      </c>
      <c r="V13" s="26">
        <v>23342250</v>
      </c>
      <c r="W13" s="26">
        <v>-21813236</v>
      </c>
      <c r="X13" s="27">
        <v>-93.45</v>
      </c>
      <c r="Y13" s="28">
        <v>23342250</v>
      </c>
    </row>
    <row r="14" spans="1:25" ht="13.5">
      <c r="A14" s="24" t="s">
        <v>39</v>
      </c>
      <c r="B14" s="2">
        <v>4013132</v>
      </c>
      <c r="C14" s="25">
        <v>8030980</v>
      </c>
      <c r="D14" s="26">
        <v>8030980</v>
      </c>
      <c r="E14" s="26">
        <v>0</v>
      </c>
      <c r="F14" s="26">
        <v>0</v>
      </c>
      <c r="G14" s="26">
        <v>0</v>
      </c>
      <c r="H14" s="26">
        <v>0</v>
      </c>
      <c r="I14" s="26">
        <v>100601</v>
      </c>
      <c r="J14" s="26">
        <v>0</v>
      </c>
      <c r="K14" s="26">
        <v>4111908</v>
      </c>
      <c r="L14" s="26">
        <v>4212509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4096837</v>
      </c>
      <c r="T14" s="26">
        <v>4096837</v>
      </c>
      <c r="U14" s="26">
        <v>8309346</v>
      </c>
      <c r="V14" s="26">
        <v>8030980</v>
      </c>
      <c r="W14" s="26">
        <v>278366</v>
      </c>
      <c r="X14" s="27">
        <v>3.47</v>
      </c>
      <c r="Y14" s="28">
        <v>8030980</v>
      </c>
    </row>
    <row r="15" spans="1:25" ht="13.5">
      <c r="A15" s="24" t="s">
        <v>40</v>
      </c>
      <c r="B15" s="2">
        <v>5627525</v>
      </c>
      <c r="C15" s="25">
        <v>7400000</v>
      </c>
      <c r="D15" s="26">
        <v>7400000</v>
      </c>
      <c r="E15" s="26">
        <v>555738</v>
      </c>
      <c r="F15" s="26">
        <v>0</v>
      </c>
      <c r="G15" s="26">
        <v>246096</v>
      </c>
      <c r="H15" s="26">
        <v>801834</v>
      </c>
      <c r="I15" s="26">
        <v>1547939</v>
      </c>
      <c r="J15" s="26">
        <v>775065</v>
      </c>
      <c r="K15" s="26">
        <v>0</v>
      </c>
      <c r="L15" s="26">
        <v>2323004</v>
      </c>
      <c r="M15" s="26">
        <v>522164</v>
      </c>
      <c r="N15" s="26">
        <v>4383</v>
      </c>
      <c r="O15" s="26">
        <v>680883</v>
      </c>
      <c r="P15" s="26">
        <v>1207430</v>
      </c>
      <c r="Q15" s="26">
        <v>488571</v>
      </c>
      <c r="R15" s="26">
        <v>1039104</v>
      </c>
      <c r="S15" s="26">
        <v>1319788</v>
      </c>
      <c r="T15" s="26">
        <v>2847463</v>
      </c>
      <c r="U15" s="26">
        <v>7179731</v>
      </c>
      <c r="V15" s="26">
        <v>7400000</v>
      </c>
      <c r="W15" s="26">
        <v>-220269</v>
      </c>
      <c r="X15" s="27">
        <v>-2.98</v>
      </c>
      <c r="Y15" s="28">
        <v>7400000</v>
      </c>
    </row>
    <row r="16" spans="1:25" ht="13.5">
      <c r="A16" s="35" t="s">
        <v>41</v>
      </c>
      <c r="B16" s="2">
        <v>0</v>
      </c>
      <c r="C16" s="25">
        <v>4048940</v>
      </c>
      <c r="D16" s="26">
        <v>4048940</v>
      </c>
      <c r="E16" s="26">
        <v>7018</v>
      </c>
      <c r="F16" s="26">
        <v>0</v>
      </c>
      <c r="G16" s="26">
        <v>0</v>
      </c>
      <c r="H16" s="26">
        <v>7018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7018</v>
      </c>
      <c r="V16" s="26">
        <v>4048940</v>
      </c>
      <c r="W16" s="26">
        <v>-4041922</v>
      </c>
      <c r="X16" s="27">
        <v>-99.83</v>
      </c>
      <c r="Y16" s="28">
        <v>4048940</v>
      </c>
    </row>
    <row r="17" spans="1:25" ht="13.5">
      <c r="A17" s="24" t="s">
        <v>42</v>
      </c>
      <c r="B17" s="2">
        <v>112899313</v>
      </c>
      <c r="C17" s="25">
        <v>123682830</v>
      </c>
      <c r="D17" s="26">
        <v>123682830</v>
      </c>
      <c r="E17" s="26">
        <v>3849553</v>
      </c>
      <c r="F17" s="26">
        <v>6545511</v>
      </c>
      <c r="G17" s="26">
        <v>5042077</v>
      </c>
      <c r="H17" s="26">
        <v>15437141</v>
      </c>
      <c r="I17" s="26">
        <v>17441086</v>
      </c>
      <c r="J17" s="26">
        <v>14892428</v>
      </c>
      <c r="K17" s="26">
        <v>16642917</v>
      </c>
      <c r="L17" s="26">
        <v>48976431</v>
      </c>
      <c r="M17" s="26">
        <v>13789869</v>
      </c>
      <c r="N17" s="26">
        <v>12854997</v>
      </c>
      <c r="O17" s="26">
        <v>12682745</v>
      </c>
      <c r="P17" s="26">
        <v>39327611</v>
      </c>
      <c r="Q17" s="26">
        <v>17154104</v>
      </c>
      <c r="R17" s="26">
        <v>7977171</v>
      </c>
      <c r="S17" s="26">
        <v>31176692</v>
      </c>
      <c r="T17" s="26">
        <v>56307967</v>
      </c>
      <c r="U17" s="26">
        <v>160049150</v>
      </c>
      <c r="V17" s="26">
        <v>123682830</v>
      </c>
      <c r="W17" s="26">
        <v>36366320</v>
      </c>
      <c r="X17" s="27">
        <v>29.4</v>
      </c>
      <c r="Y17" s="28">
        <v>123682830</v>
      </c>
    </row>
    <row r="18" spans="1:25" ht="13.5">
      <c r="A18" s="36" t="s">
        <v>43</v>
      </c>
      <c r="B18" s="37">
        <f>SUM(B11:B17)</f>
        <v>197795945</v>
      </c>
      <c r="C18" s="38">
        <f aca="true" t="shared" si="1" ref="C18:Y18">SUM(C11:C17)</f>
        <v>237882010</v>
      </c>
      <c r="D18" s="39">
        <f t="shared" si="1"/>
        <v>237882010</v>
      </c>
      <c r="E18" s="39">
        <f t="shared" si="1"/>
        <v>10015956</v>
      </c>
      <c r="F18" s="39">
        <f t="shared" si="1"/>
        <v>11676717</v>
      </c>
      <c r="G18" s="39">
        <f t="shared" si="1"/>
        <v>10674183</v>
      </c>
      <c r="H18" s="39">
        <f t="shared" si="1"/>
        <v>32366856</v>
      </c>
      <c r="I18" s="39">
        <f t="shared" si="1"/>
        <v>24269274</v>
      </c>
      <c r="J18" s="39">
        <f t="shared" si="1"/>
        <v>23826763</v>
      </c>
      <c r="K18" s="39">
        <f t="shared" si="1"/>
        <v>27814632</v>
      </c>
      <c r="L18" s="39">
        <f t="shared" si="1"/>
        <v>75910669</v>
      </c>
      <c r="M18" s="39">
        <f t="shared" si="1"/>
        <v>20013744</v>
      </c>
      <c r="N18" s="39">
        <f t="shared" si="1"/>
        <v>17983292</v>
      </c>
      <c r="O18" s="39">
        <f t="shared" si="1"/>
        <v>19810498</v>
      </c>
      <c r="P18" s="39">
        <f t="shared" si="1"/>
        <v>57807534</v>
      </c>
      <c r="Q18" s="39">
        <f t="shared" si="1"/>
        <v>23001316</v>
      </c>
      <c r="R18" s="39">
        <f t="shared" si="1"/>
        <v>14615724</v>
      </c>
      <c r="S18" s="39">
        <f t="shared" si="1"/>
        <v>42706760</v>
      </c>
      <c r="T18" s="39">
        <f t="shared" si="1"/>
        <v>80323800</v>
      </c>
      <c r="U18" s="39">
        <f t="shared" si="1"/>
        <v>246408859</v>
      </c>
      <c r="V18" s="39">
        <f t="shared" si="1"/>
        <v>237882010</v>
      </c>
      <c r="W18" s="39">
        <f t="shared" si="1"/>
        <v>8526849</v>
      </c>
      <c r="X18" s="33">
        <f>+IF(V18&lt;&gt;0,(W18/V18)*100,0)</f>
        <v>3.58448669573626</v>
      </c>
      <c r="Y18" s="40">
        <f t="shared" si="1"/>
        <v>237882010</v>
      </c>
    </row>
    <row r="19" spans="1:25" ht="13.5">
      <c r="A19" s="36" t="s">
        <v>44</v>
      </c>
      <c r="B19" s="41">
        <f>+B10-B18</f>
        <v>18690003</v>
      </c>
      <c r="C19" s="42">
        <f aca="true" t="shared" si="2" ref="C19:Y19">+C10-C18</f>
        <v>-3534880</v>
      </c>
      <c r="D19" s="43">
        <f t="shared" si="2"/>
        <v>-3534880</v>
      </c>
      <c r="E19" s="43">
        <f t="shared" si="2"/>
        <v>22213392</v>
      </c>
      <c r="F19" s="43">
        <f t="shared" si="2"/>
        <v>-2153404</v>
      </c>
      <c r="G19" s="43">
        <f t="shared" si="2"/>
        <v>758645</v>
      </c>
      <c r="H19" s="43">
        <f t="shared" si="2"/>
        <v>20818633</v>
      </c>
      <c r="I19" s="43">
        <f t="shared" si="2"/>
        <v>-10448619</v>
      </c>
      <c r="J19" s="43">
        <f t="shared" si="2"/>
        <v>-6424388</v>
      </c>
      <c r="K19" s="43">
        <f t="shared" si="2"/>
        <v>8217413</v>
      </c>
      <c r="L19" s="43">
        <f t="shared" si="2"/>
        <v>-8655594</v>
      </c>
      <c r="M19" s="43">
        <f t="shared" si="2"/>
        <v>-6309202</v>
      </c>
      <c r="N19" s="43">
        <f t="shared" si="2"/>
        <v>-10795211</v>
      </c>
      <c r="O19" s="43">
        <f t="shared" si="2"/>
        <v>20624298</v>
      </c>
      <c r="P19" s="43">
        <f t="shared" si="2"/>
        <v>3519885</v>
      </c>
      <c r="Q19" s="43">
        <f t="shared" si="2"/>
        <v>-6295390</v>
      </c>
      <c r="R19" s="43">
        <f t="shared" si="2"/>
        <v>-4456464</v>
      </c>
      <c r="S19" s="43">
        <f t="shared" si="2"/>
        <v>-22569424</v>
      </c>
      <c r="T19" s="43">
        <f t="shared" si="2"/>
        <v>-33321278</v>
      </c>
      <c r="U19" s="43">
        <f t="shared" si="2"/>
        <v>-17638354</v>
      </c>
      <c r="V19" s="43">
        <f>IF(D10=D18,0,V10-V18)</f>
        <v>-3534880</v>
      </c>
      <c r="W19" s="43">
        <f t="shared" si="2"/>
        <v>-14103474</v>
      </c>
      <c r="X19" s="44">
        <f>+IF(V19&lt;&gt;0,(W19/V19)*100,0)</f>
        <v>398.98027655818584</v>
      </c>
      <c r="Y19" s="45">
        <f t="shared" si="2"/>
        <v>-3534880</v>
      </c>
    </row>
    <row r="20" spans="1:25" ht="13.5">
      <c r="A20" s="24" t="s">
        <v>45</v>
      </c>
      <c r="B20" s="2">
        <v>0</v>
      </c>
      <c r="C20" s="25">
        <v>7038000</v>
      </c>
      <c r="D20" s="26">
        <v>7038000</v>
      </c>
      <c r="E20" s="26">
        <v>9605020</v>
      </c>
      <c r="F20" s="26">
        <v>0</v>
      </c>
      <c r="G20" s="26">
        <v>680942</v>
      </c>
      <c r="H20" s="26">
        <v>10285962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3016600</v>
      </c>
      <c r="R20" s="26">
        <v>0</v>
      </c>
      <c r="S20" s="26">
        <v>0</v>
      </c>
      <c r="T20" s="26">
        <v>3016600</v>
      </c>
      <c r="U20" s="26">
        <v>13302562</v>
      </c>
      <c r="V20" s="26">
        <v>7038000</v>
      </c>
      <c r="W20" s="26">
        <v>6264562</v>
      </c>
      <c r="X20" s="27">
        <v>89.01</v>
      </c>
      <c r="Y20" s="28">
        <v>7038000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18690003</v>
      </c>
      <c r="C22" s="53">
        <f aca="true" t="shared" si="3" ref="C22:Y22">SUM(C19:C21)</f>
        <v>3503120</v>
      </c>
      <c r="D22" s="54">
        <f t="shared" si="3"/>
        <v>3503120</v>
      </c>
      <c r="E22" s="54">
        <f t="shared" si="3"/>
        <v>31818412</v>
      </c>
      <c r="F22" s="54">
        <f t="shared" si="3"/>
        <v>-2153404</v>
      </c>
      <c r="G22" s="54">
        <f t="shared" si="3"/>
        <v>1439587</v>
      </c>
      <c r="H22" s="54">
        <f t="shared" si="3"/>
        <v>31104595</v>
      </c>
      <c r="I22" s="54">
        <f t="shared" si="3"/>
        <v>-10448619</v>
      </c>
      <c r="J22" s="54">
        <f t="shared" si="3"/>
        <v>-6424388</v>
      </c>
      <c r="K22" s="54">
        <f t="shared" si="3"/>
        <v>8217413</v>
      </c>
      <c r="L22" s="54">
        <f t="shared" si="3"/>
        <v>-8655594</v>
      </c>
      <c r="M22" s="54">
        <f t="shared" si="3"/>
        <v>-6309202</v>
      </c>
      <c r="N22" s="54">
        <f t="shared" si="3"/>
        <v>-10795211</v>
      </c>
      <c r="O22" s="54">
        <f t="shared" si="3"/>
        <v>20624298</v>
      </c>
      <c r="P22" s="54">
        <f t="shared" si="3"/>
        <v>3519885</v>
      </c>
      <c r="Q22" s="54">
        <f t="shared" si="3"/>
        <v>-3278790</v>
      </c>
      <c r="R22" s="54">
        <f t="shared" si="3"/>
        <v>-4456464</v>
      </c>
      <c r="S22" s="54">
        <f t="shared" si="3"/>
        <v>-22569424</v>
      </c>
      <c r="T22" s="54">
        <f t="shared" si="3"/>
        <v>-30304678</v>
      </c>
      <c r="U22" s="54">
        <f t="shared" si="3"/>
        <v>-4335792</v>
      </c>
      <c r="V22" s="54">
        <f t="shared" si="3"/>
        <v>3503120</v>
      </c>
      <c r="W22" s="54">
        <f t="shared" si="3"/>
        <v>-7838912</v>
      </c>
      <c r="X22" s="55">
        <f>+IF(V22&lt;&gt;0,(W22/V22)*100,0)</f>
        <v>-223.76943981365181</v>
      </c>
      <c r="Y22" s="56">
        <f t="shared" si="3"/>
        <v>3503120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18690003</v>
      </c>
      <c r="C24" s="42">
        <f aca="true" t="shared" si="4" ref="C24:Y24">SUM(C22:C23)</f>
        <v>3503120</v>
      </c>
      <c r="D24" s="43">
        <f t="shared" si="4"/>
        <v>3503120</v>
      </c>
      <c r="E24" s="43">
        <f t="shared" si="4"/>
        <v>31818412</v>
      </c>
      <c r="F24" s="43">
        <f t="shared" si="4"/>
        <v>-2153404</v>
      </c>
      <c r="G24" s="43">
        <f t="shared" si="4"/>
        <v>1439587</v>
      </c>
      <c r="H24" s="43">
        <f t="shared" si="4"/>
        <v>31104595</v>
      </c>
      <c r="I24" s="43">
        <f t="shared" si="4"/>
        <v>-10448619</v>
      </c>
      <c r="J24" s="43">
        <f t="shared" si="4"/>
        <v>-6424388</v>
      </c>
      <c r="K24" s="43">
        <f t="shared" si="4"/>
        <v>8217413</v>
      </c>
      <c r="L24" s="43">
        <f t="shared" si="4"/>
        <v>-8655594</v>
      </c>
      <c r="M24" s="43">
        <f t="shared" si="4"/>
        <v>-6309202</v>
      </c>
      <c r="N24" s="43">
        <f t="shared" si="4"/>
        <v>-10795211</v>
      </c>
      <c r="O24" s="43">
        <f t="shared" si="4"/>
        <v>20624298</v>
      </c>
      <c r="P24" s="43">
        <f t="shared" si="4"/>
        <v>3519885</v>
      </c>
      <c r="Q24" s="43">
        <f t="shared" si="4"/>
        <v>-3278790</v>
      </c>
      <c r="R24" s="43">
        <f t="shared" si="4"/>
        <v>-4456464</v>
      </c>
      <c r="S24" s="43">
        <f t="shared" si="4"/>
        <v>-22569424</v>
      </c>
      <c r="T24" s="43">
        <f t="shared" si="4"/>
        <v>-30304678</v>
      </c>
      <c r="U24" s="43">
        <f t="shared" si="4"/>
        <v>-4335792</v>
      </c>
      <c r="V24" s="43">
        <f t="shared" si="4"/>
        <v>3503120</v>
      </c>
      <c r="W24" s="43">
        <f t="shared" si="4"/>
        <v>-7838912</v>
      </c>
      <c r="X24" s="44">
        <f>+IF(V24&lt;&gt;0,(W24/V24)*100,0)</f>
        <v>-223.76943981365181</v>
      </c>
      <c r="Y24" s="45">
        <f t="shared" si="4"/>
        <v>3503120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61226995</v>
      </c>
      <c r="C27" s="65">
        <v>61935130</v>
      </c>
      <c r="D27" s="66">
        <v>61935130</v>
      </c>
      <c r="E27" s="66">
        <v>0</v>
      </c>
      <c r="F27" s="66">
        <v>1288090</v>
      </c>
      <c r="G27" s="66">
        <v>1288008</v>
      </c>
      <c r="H27" s="66">
        <v>2576098</v>
      </c>
      <c r="I27" s="66">
        <v>2852089</v>
      </c>
      <c r="J27" s="66">
        <v>4097587</v>
      </c>
      <c r="K27" s="66">
        <v>3251341</v>
      </c>
      <c r="L27" s="66">
        <v>10201017</v>
      </c>
      <c r="M27" s="66">
        <v>1086496</v>
      </c>
      <c r="N27" s="66">
        <v>1411563</v>
      </c>
      <c r="O27" s="66">
        <v>6635168</v>
      </c>
      <c r="P27" s="66">
        <v>9133227</v>
      </c>
      <c r="Q27" s="66">
        <v>1622174</v>
      </c>
      <c r="R27" s="66">
        <v>5970567</v>
      </c>
      <c r="S27" s="66">
        <v>26481487</v>
      </c>
      <c r="T27" s="66">
        <v>34074228</v>
      </c>
      <c r="U27" s="66">
        <v>55984570</v>
      </c>
      <c r="V27" s="66">
        <v>61935130</v>
      </c>
      <c r="W27" s="66">
        <v>-5950560</v>
      </c>
      <c r="X27" s="67">
        <v>-9.61</v>
      </c>
      <c r="Y27" s="68">
        <v>61935130</v>
      </c>
    </row>
    <row r="28" spans="1:25" ht="13.5">
      <c r="A28" s="69" t="s">
        <v>45</v>
      </c>
      <c r="B28" s="2">
        <v>0</v>
      </c>
      <c r="C28" s="25">
        <v>6690160</v>
      </c>
      <c r="D28" s="26">
        <v>6690160</v>
      </c>
      <c r="E28" s="26">
        <v>0</v>
      </c>
      <c r="F28" s="26">
        <v>175338</v>
      </c>
      <c r="G28" s="26">
        <v>0</v>
      </c>
      <c r="H28" s="26">
        <v>175338</v>
      </c>
      <c r="I28" s="26">
        <v>0</v>
      </c>
      <c r="J28" s="26">
        <v>542254</v>
      </c>
      <c r="K28" s="26">
        <v>649480</v>
      </c>
      <c r="L28" s="26">
        <v>1191734</v>
      </c>
      <c r="M28" s="26">
        <v>298451</v>
      </c>
      <c r="N28" s="26">
        <v>34980</v>
      </c>
      <c r="O28" s="26">
        <v>0</v>
      </c>
      <c r="P28" s="26">
        <v>333431</v>
      </c>
      <c r="Q28" s="26">
        <v>0</v>
      </c>
      <c r="R28" s="26">
        <v>-1</v>
      </c>
      <c r="S28" s="26">
        <v>147271</v>
      </c>
      <c r="T28" s="26">
        <v>147270</v>
      </c>
      <c r="U28" s="26">
        <v>1847773</v>
      </c>
      <c r="V28" s="26">
        <v>6690160</v>
      </c>
      <c r="W28" s="26">
        <v>-4842387</v>
      </c>
      <c r="X28" s="27">
        <v>-72.38</v>
      </c>
      <c r="Y28" s="28">
        <v>6690160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3577</v>
      </c>
      <c r="H29" s="26">
        <v>3577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3577</v>
      </c>
      <c r="V29" s="26">
        <v>0</v>
      </c>
      <c r="W29" s="26">
        <v>3577</v>
      </c>
      <c r="X29" s="27">
        <v>0</v>
      </c>
      <c r="Y29" s="28">
        <v>0</v>
      </c>
    </row>
    <row r="30" spans="1:25" ht="13.5">
      <c r="A30" s="24" t="s">
        <v>51</v>
      </c>
      <c r="B30" s="2">
        <v>38052137</v>
      </c>
      <c r="C30" s="25">
        <v>46000000</v>
      </c>
      <c r="D30" s="26">
        <v>46000000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218275</v>
      </c>
      <c r="R30" s="26">
        <v>0</v>
      </c>
      <c r="S30" s="26">
        <v>0</v>
      </c>
      <c r="T30" s="26">
        <v>218275</v>
      </c>
      <c r="U30" s="26">
        <v>218275</v>
      </c>
      <c r="V30" s="26">
        <v>46000000</v>
      </c>
      <c r="W30" s="26">
        <v>-45781725</v>
      </c>
      <c r="X30" s="27">
        <v>-99.53</v>
      </c>
      <c r="Y30" s="28">
        <v>46000000</v>
      </c>
    </row>
    <row r="31" spans="1:25" ht="13.5">
      <c r="A31" s="24" t="s">
        <v>52</v>
      </c>
      <c r="B31" s="2">
        <v>23174858</v>
      </c>
      <c r="C31" s="25">
        <v>9244970</v>
      </c>
      <c r="D31" s="26">
        <v>9244970</v>
      </c>
      <c r="E31" s="26">
        <v>0</v>
      </c>
      <c r="F31" s="26">
        <v>1112752</v>
      </c>
      <c r="G31" s="26">
        <v>1284431</v>
      </c>
      <c r="H31" s="26">
        <v>2397183</v>
      </c>
      <c r="I31" s="26">
        <v>2852089</v>
      </c>
      <c r="J31" s="26">
        <v>3555333</v>
      </c>
      <c r="K31" s="26">
        <v>2601861</v>
      </c>
      <c r="L31" s="26">
        <v>9009283</v>
      </c>
      <c r="M31" s="26">
        <v>788045</v>
      </c>
      <c r="N31" s="26">
        <v>1376583</v>
      </c>
      <c r="O31" s="26">
        <v>6635168</v>
      </c>
      <c r="P31" s="26">
        <v>8799796</v>
      </c>
      <c r="Q31" s="26">
        <v>1403899</v>
      </c>
      <c r="R31" s="26">
        <v>5970568</v>
      </c>
      <c r="S31" s="26">
        <v>26334216</v>
      </c>
      <c r="T31" s="26">
        <v>33708683</v>
      </c>
      <c r="U31" s="26">
        <v>53914945</v>
      </c>
      <c r="V31" s="26">
        <v>9244970</v>
      </c>
      <c r="W31" s="26">
        <v>44669975</v>
      </c>
      <c r="X31" s="27">
        <v>483.18</v>
      </c>
      <c r="Y31" s="28">
        <v>9244970</v>
      </c>
    </row>
    <row r="32" spans="1:25" ht="13.5">
      <c r="A32" s="36" t="s">
        <v>53</v>
      </c>
      <c r="B32" s="3">
        <f>SUM(B28:B31)</f>
        <v>61226995</v>
      </c>
      <c r="C32" s="65">
        <f aca="true" t="shared" si="5" ref="C32:Y32">SUM(C28:C31)</f>
        <v>61935130</v>
      </c>
      <c r="D32" s="66">
        <f t="shared" si="5"/>
        <v>61935130</v>
      </c>
      <c r="E32" s="66">
        <f t="shared" si="5"/>
        <v>0</v>
      </c>
      <c r="F32" s="66">
        <f t="shared" si="5"/>
        <v>1288090</v>
      </c>
      <c r="G32" s="66">
        <f t="shared" si="5"/>
        <v>1288008</v>
      </c>
      <c r="H32" s="66">
        <f t="shared" si="5"/>
        <v>2576098</v>
      </c>
      <c r="I32" s="66">
        <f t="shared" si="5"/>
        <v>2852089</v>
      </c>
      <c r="J32" s="66">
        <f t="shared" si="5"/>
        <v>4097587</v>
      </c>
      <c r="K32" s="66">
        <f t="shared" si="5"/>
        <v>3251341</v>
      </c>
      <c r="L32" s="66">
        <f t="shared" si="5"/>
        <v>10201017</v>
      </c>
      <c r="M32" s="66">
        <f t="shared" si="5"/>
        <v>1086496</v>
      </c>
      <c r="N32" s="66">
        <f t="shared" si="5"/>
        <v>1411563</v>
      </c>
      <c r="O32" s="66">
        <f t="shared" si="5"/>
        <v>6635168</v>
      </c>
      <c r="P32" s="66">
        <f t="shared" si="5"/>
        <v>9133227</v>
      </c>
      <c r="Q32" s="66">
        <f t="shared" si="5"/>
        <v>1622174</v>
      </c>
      <c r="R32" s="66">
        <f t="shared" si="5"/>
        <v>5970567</v>
      </c>
      <c r="S32" s="66">
        <f t="shared" si="5"/>
        <v>26481487</v>
      </c>
      <c r="T32" s="66">
        <f t="shared" si="5"/>
        <v>34074228</v>
      </c>
      <c r="U32" s="66">
        <f t="shared" si="5"/>
        <v>55984570</v>
      </c>
      <c r="V32" s="66">
        <f t="shared" si="5"/>
        <v>61935130</v>
      </c>
      <c r="W32" s="66">
        <f t="shared" si="5"/>
        <v>-5950560</v>
      </c>
      <c r="X32" s="67">
        <f>+IF(V32&lt;&gt;0,(W32/V32)*100,0)</f>
        <v>-9.607729894165072</v>
      </c>
      <c r="Y32" s="68">
        <f t="shared" si="5"/>
        <v>61935130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164783408</v>
      </c>
      <c r="C35" s="25">
        <v>179842787</v>
      </c>
      <c r="D35" s="26">
        <v>179842787</v>
      </c>
      <c r="E35" s="26">
        <v>164783407</v>
      </c>
      <c r="F35" s="26">
        <v>163685185</v>
      </c>
      <c r="G35" s="26">
        <v>163685185</v>
      </c>
      <c r="H35" s="26">
        <v>492153777</v>
      </c>
      <c r="I35" s="26">
        <v>167350539</v>
      </c>
      <c r="J35" s="26">
        <v>152815396</v>
      </c>
      <c r="K35" s="26">
        <v>165371306</v>
      </c>
      <c r="L35" s="26">
        <v>485537241</v>
      </c>
      <c r="M35" s="26">
        <v>162488174</v>
      </c>
      <c r="N35" s="26">
        <v>185802227</v>
      </c>
      <c r="O35" s="26">
        <v>198211247</v>
      </c>
      <c r="P35" s="26">
        <v>546501648</v>
      </c>
      <c r="Q35" s="26">
        <v>196268959</v>
      </c>
      <c r="R35" s="26">
        <v>190964895</v>
      </c>
      <c r="S35" s="26">
        <v>167294237</v>
      </c>
      <c r="T35" s="26">
        <v>554528091</v>
      </c>
      <c r="U35" s="26">
        <v>2078720757</v>
      </c>
      <c r="V35" s="26">
        <v>179842787</v>
      </c>
      <c r="W35" s="26">
        <v>1898877970</v>
      </c>
      <c r="X35" s="27">
        <v>1055.85</v>
      </c>
      <c r="Y35" s="28">
        <v>179842787</v>
      </c>
    </row>
    <row r="36" spans="1:25" ht="13.5">
      <c r="A36" s="24" t="s">
        <v>56</v>
      </c>
      <c r="B36" s="2">
        <v>295093607</v>
      </c>
      <c r="C36" s="25">
        <v>351882301</v>
      </c>
      <c r="D36" s="26">
        <v>351882301</v>
      </c>
      <c r="E36" s="26">
        <v>295093608</v>
      </c>
      <c r="F36" s="26">
        <v>300527014</v>
      </c>
      <c r="G36" s="26">
        <v>300527014</v>
      </c>
      <c r="H36" s="26">
        <v>896147636</v>
      </c>
      <c r="I36" s="26">
        <v>297674926</v>
      </c>
      <c r="J36" s="26">
        <v>304077128</v>
      </c>
      <c r="K36" s="26">
        <v>298177939</v>
      </c>
      <c r="L36" s="26">
        <v>899929993</v>
      </c>
      <c r="M36" s="26">
        <v>297339008</v>
      </c>
      <c r="N36" s="26">
        <v>298144391</v>
      </c>
      <c r="O36" s="26">
        <v>303411322</v>
      </c>
      <c r="P36" s="26">
        <v>898894721</v>
      </c>
      <c r="Q36" s="26">
        <v>303721944</v>
      </c>
      <c r="R36" s="26">
        <v>307873237</v>
      </c>
      <c r="S36" s="26">
        <v>336260579</v>
      </c>
      <c r="T36" s="26">
        <v>947855760</v>
      </c>
      <c r="U36" s="26">
        <v>3642828110</v>
      </c>
      <c r="V36" s="26">
        <v>351882301</v>
      </c>
      <c r="W36" s="26">
        <v>3290945809</v>
      </c>
      <c r="X36" s="27">
        <v>935.24</v>
      </c>
      <c r="Y36" s="28">
        <v>351882301</v>
      </c>
    </row>
    <row r="37" spans="1:25" ht="13.5">
      <c r="A37" s="24" t="s">
        <v>57</v>
      </c>
      <c r="B37" s="2">
        <v>40350676</v>
      </c>
      <c r="C37" s="25">
        <v>19692598</v>
      </c>
      <c r="D37" s="26">
        <v>19692598</v>
      </c>
      <c r="E37" s="26">
        <v>40350676</v>
      </c>
      <c r="F37" s="26">
        <v>17938103</v>
      </c>
      <c r="G37" s="26">
        <v>17938103</v>
      </c>
      <c r="H37" s="26">
        <v>76226882</v>
      </c>
      <c r="I37" s="26">
        <v>17410136</v>
      </c>
      <c r="J37" s="26">
        <v>16214670</v>
      </c>
      <c r="K37" s="26">
        <v>53830695</v>
      </c>
      <c r="L37" s="26">
        <v>87455501</v>
      </c>
      <c r="M37" s="26">
        <v>55306442</v>
      </c>
      <c r="N37" s="26">
        <v>54860815</v>
      </c>
      <c r="O37" s="26">
        <v>55100328</v>
      </c>
      <c r="P37" s="26">
        <v>165267585</v>
      </c>
      <c r="Q37" s="26">
        <v>51261160</v>
      </c>
      <c r="R37" s="26">
        <v>53914090</v>
      </c>
      <c r="S37" s="26">
        <v>84756439</v>
      </c>
      <c r="T37" s="26">
        <v>189931689</v>
      </c>
      <c r="U37" s="26">
        <v>518881657</v>
      </c>
      <c r="V37" s="26">
        <v>19692598</v>
      </c>
      <c r="W37" s="26">
        <v>499189059</v>
      </c>
      <c r="X37" s="27">
        <v>2534.91</v>
      </c>
      <c r="Y37" s="28">
        <v>19692598</v>
      </c>
    </row>
    <row r="38" spans="1:25" ht="13.5">
      <c r="A38" s="24" t="s">
        <v>58</v>
      </c>
      <c r="B38" s="2">
        <v>101778129</v>
      </c>
      <c r="C38" s="25">
        <v>147427999</v>
      </c>
      <c r="D38" s="26">
        <v>147427999</v>
      </c>
      <c r="E38" s="26">
        <v>101778129</v>
      </c>
      <c r="F38" s="26">
        <v>106571684</v>
      </c>
      <c r="G38" s="26">
        <v>106571684</v>
      </c>
      <c r="H38" s="26">
        <v>314921497</v>
      </c>
      <c r="I38" s="26">
        <v>106566809</v>
      </c>
      <c r="J38" s="26">
        <v>107913938</v>
      </c>
      <c r="K38" s="26">
        <v>66627894</v>
      </c>
      <c r="L38" s="26">
        <v>281108641</v>
      </c>
      <c r="M38" s="26">
        <v>66627894</v>
      </c>
      <c r="N38" s="26">
        <v>101627894</v>
      </c>
      <c r="O38" s="26">
        <v>101627894</v>
      </c>
      <c r="P38" s="26">
        <v>269883682</v>
      </c>
      <c r="Q38" s="26">
        <v>101627894</v>
      </c>
      <c r="R38" s="26">
        <v>101627894</v>
      </c>
      <c r="S38" s="26">
        <v>98165457</v>
      </c>
      <c r="T38" s="26">
        <v>301421245</v>
      </c>
      <c r="U38" s="26">
        <v>1167335065</v>
      </c>
      <c r="V38" s="26">
        <v>147427999</v>
      </c>
      <c r="W38" s="26">
        <v>1019907066</v>
      </c>
      <c r="X38" s="27">
        <v>691.8</v>
      </c>
      <c r="Y38" s="28">
        <v>147427999</v>
      </c>
    </row>
    <row r="39" spans="1:25" ht="13.5">
      <c r="A39" s="24" t="s">
        <v>59</v>
      </c>
      <c r="B39" s="2">
        <v>317748210</v>
      </c>
      <c r="C39" s="25">
        <v>364604491</v>
      </c>
      <c r="D39" s="26">
        <v>364604491</v>
      </c>
      <c r="E39" s="26">
        <v>317748210</v>
      </c>
      <c r="F39" s="26">
        <v>339702412</v>
      </c>
      <c r="G39" s="26">
        <v>339702412</v>
      </c>
      <c r="H39" s="26">
        <v>997153034</v>
      </c>
      <c r="I39" s="26">
        <v>341048520</v>
      </c>
      <c r="J39" s="26">
        <v>332763916</v>
      </c>
      <c r="K39" s="26">
        <v>343090656</v>
      </c>
      <c r="L39" s="26">
        <v>1016903092</v>
      </c>
      <c r="M39" s="26">
        <v>337892846</v>
      </c>
      <c r="N39" s="26">
        <v>327457909</v>
      </c>
      <c r="O39" s="26">
        <v>344894347</v>
      </c>
      <c r="P39" s="26">
        <v>1010245102</v>
      </c>
      <c r="Q39" s="26">
        <v>347101849</v>
      </c>
      <c r="R39" s="26">
        <v>343296148</v>
      </c>
      <c r="S39" s="26">
        <v>320632920</v>
      </c>
      <c r="T39" s="26">
        <v>1011030917</v>
      </c>
      <c r="U39" s="26">
        <v>4035332145</v>
      </c>
      <c r="V39" s="26">
        <v>364604491</v>
      </c>
      <c r="W39" s="26">
        <v>3670727654</v>
      </c>
      <c r="X39" s="27">
        <v>1006.77</v>
      </c>
      <c r="Y39" s="28">
        <v>364604491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-30248252</v>
      </c>
      <c r="C42" s="25">
        <v>43655410</v>
      </c>
      <c r="D42" s="26">
        <v>43655410</v>
      </c>
      <c r="E42" s="26">
        <v>25559672</v>
      </c>
      <c r="F42" s="26">
        <v>-6143150</v>
      </c>
      <c r="G42" s="26">
        <v>-3052668</v>
      </c>
      <c r="H42" s="26">
        <v>16363854</v>
      </c>
      <c r="I42" s="26">
        <v>-2633460</v>
      </c>
      <c r="J42" s="26">
        <v>-9911571</v>
      </c>
      <c r="K42" s="26">
        <v>15742223</v>
      </c>
      <c r="L42" s="26">
        <v>3197192</v>
      </c>
      <c r="M42" s="26">
        <v>-9121942</v>
      </c>
      <c r="N42" s="26">
        <v>-3203645</v>
      </c>
      <c r="O42" s="26">
        <v>20399812</v>
      </c>
      <c r="P42" s="26">
        <v>8074225</v>
      </c>
      <c r="Q42" s="26">
        <v>-1071122</v>
      </c>
      <c r="R42" s="26">
        <v>1734822</v>
      </c>
      <c r="S42" s="26">
        <v>-5518958</v>
      </c>
      <c r="T42" s="26">
        <v>-4855258</v>
      </c>
      <c r="U42" s="26">
        <v>22780013</v>
      </c>
      <c r="V42" s="26">
        <v>43655410</v>
      </c>
      <c r="W42" s="26">
        <v>-20875397</v>
      </c>
      <c r="X42" s="27">
        <v>-47.82</v>
      </c>
      <c r="Y42" s="28">
        <v>43655410</v>
      </c>
    </row>
    <row r="43" spans="1:25" ht="13.5">
      <c r="A43" s="24" t="s">
        <v>62</v>
      </c>
      <c r="B43" s="2">
        <v>180751</v>
      </c>
      <c r="C43" s="25">
        <v>-77935131</v>
      </c>
      <c r="D43" s="26">
        <v>-77935131</v>
      </c>
      <c r="E43" s="26">
        <v>-24050000</v>
      </c>
      <c r="F43" s="26">
        <v>0</v>
      </c>
      <c r="G43" s="26">
        <v>11711992</v>
      </c>
      <c r="H43" s="26">
        <v>-12338008</v>
      </c>
      <c r="I43" s="26">
        <v>-1852089</v>
      </c>
      <c r="J43" s="26">
        <v>10902413</v>
      </c>
      <c r="K43" s="26">
        <v>-3251341</v>
      </c>
      <c r="L43" s="26">
        <v>5798983</v>
      </c>
      <c r="M43" s="26">
        <v>14913504</v>
      </c>
      <c r="N43" s="26">
        <v>-41411563</v>
      </c>
      <c r="O43" s="26">
        <v>-21635168</v>
      </c>
      <c r="P43" s="26">
        <v>-48133227</v>
      </c>
      <c r="Q43" s="26">
        <v>-1622174</v>
      </c>
      <c r="R43" s="26">
        <v>-970567</v>
      </c>
      <c r="S43" s="26">
        <v>23998097</v>
      </c>
      <c r="T43" s="26">
        <v>21405356</v>
      </c>
      <c r="U43" s="26">
        <v>-33266896</v>
      </c>
      <c r="V43" s="26">
        <v>-77935131</v>
      </c>
      <c r="W43" s="26">
        <v>44668235</v>
      </c>
      <c r="X43" s="27">
        <v>-57.31</v>
      </c>
      <c r="Y43" s="28">
        <v>-77935131</v>
      </c>
    </row>
    <row r="44" spans="1:25" ht="13.5">
      <c r="A44" s="24" t="s">
        <v>63</v>
      </c>
      <c r="B44" s="2">
        <v>37631438</v>
      </c>
      <c r="C44" s="25">
        <v>37782840</v>
      </c>
      <c r="D44" s="26">
        <v>37782840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30000000</v>
      </c>
      <c r="O44" s="26">
        <v>0</v>
      </c>
      <c r="P44" s="26">
        <v>30000000</v>
      </c>
      <c r="Q44" s="26">
        <v>0</v>
      </c>
      <c r="R44" s="26">
        <v>0</v>
      </c>
      <c r="S44" s="26">
        <v>0</v>
      </c>
      <c r="T44" s="26">
        <v>0</v>
      </c>
      <c r="U44" s="26">
        <v>30000000</v>
      </c>
      <c r="V44" s="26">
        <v>37782840</v>
      </c>
      <c r="W44" s="26">
        <v>-7782840</v>
      </c>
      <c r="X44" s="27">
        <v>-20.6</v>
      </c>
      <c r="Y44" s="28">
        <v>37782840</v>
      </c>
    </row>
    <row r="45" spans="1:25" ht="13.5">
      <c r="A45" s="36" t="s">
        <v>64</v>
      </c>
      <c r="B45" s="3">
        <v>155554899</v>
      </c>
      <c r="C45" s="65">
        <v>3503119</v>
      </c>
      <c r="D45" s="66">
        <v>3503119</v>
      </c>
      <c r="E45" s="66">
        <v>8315341</v>
      </c>
      <c r="F45" s="66">
        <v>2172191</v>
      </c>
      <c r="G45" s="66">
        <v>10831515</v>
      </c>
      <c r="H45" s="66">
        <v>10831515</v>
      </c>
      <c r="I45" s="66">
        <v>6345966</v>
      </c>
      <c r="J45" s="66">
        <v>7336808</v>
      </c>
      <c r="K45" s="66">
        <v>19827690</v>
      </c>
      <c r="L45" s="66">
        <v>19827690</v>
      </c>
      <c r="M45" s="66">
        <v>25619252</v>
      </c>
      <c r="N45" s="66">
        <v>11004044</v>
      </c>
      <c r="O45" s="66">
        <v>9768688</v>
      </c>
      <c r="P45" s="66">
        <v>9768688</v>
      </c>
      <c r="Q45" s="66">
        <v>7075392</v>
      </c>
      <c r="R45" s="66">
        <v>7839647</v>
      </c>
      <c r="S45" s="66">
        <v>26318786</v>
      </c>
      <c r="T45" s="66">
        <v>26318786</v>
      </c>
      <c r="U45" s="66">
        <v>26318786</v>
      </c>
      <c r="V45" s="66">
        <v>3503119</v>
      </c>
      <c r="W45" s="66">
        <v>22815667</v>
      </c>
      <c r="X45" s="67">
        <v>651.3</v>
      </c>
      <c r="Y45" s="68">
        <v>3503119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6064266</v>
      </c>
      <c r="C49" s="95">
        <v>241970</v>
      </c>
      <c r="D49" s="20">
        <v>123553</v>
      </c>
      <c r="E49" s="20">
        <v>0</v>
      </c>
      <c r="F49" s="20">
        <v>0</v>
      </c>
      <c r="G49" s="20">
        <v>0</v>
      </c>
      <c r="H49" s="20">
        <v>23014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6452803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42829951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42829951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100078134</v>
      </c>
      <c r="D5" s="120">
        <f t="shared" si="0"/>
        <v>103492850</v>
      </c>
      <c r="E5" s="66">
        <f t="shared" si="0"/>
        <v>103492850</v>
      </c>
      <c r="F5" s="66">
        <f t="shared" si="0"/>
        <v>24842418</v>
      </c>
      <c r="G5" s="66">
        <f t="shared" si="0"/>
        <v>3496503</v>
      </c>
      <c r="H5" s="66">
        <f t="shared" si="0"/>
        <v>2656661</v>
      </c>
      <c r="I5" s="66">
        <f t="shared" si="0"/>
        <v>30995582</v>
      </c>
      <c r="J5" s="66">
        <f t="shared" si="0"/>
        <v>2191691</v>
      </c>
      <c r="K5" s="66">
        <f t="shared" si="0"/>
        <v>5902815</v>
      </c>
      <c r="L5" s="66">
        <f t="shared" si="0"/>
        <v>20933731</v>
      </c>
      <c r="M5" s="66">
        <f t="shared" si="0"/>
        <v>29028237</v>
      </c>
      <c r="N5" s="66">
        <f t="shared" si="0"/>
        <v>1791063</v>
      </c>
      <c r="O5" s="66">
        <f t="shared" si="0"/>
        <v>1836591</v>
      </c>
      <c r="P5" s="66">
        <f t="shared" si="0"/>
        <v>15563928</v>
      </c>
      <c r="Q5" s="66">
        <f t="shared" si="0"/>
        <v>19191582</v>
      </c>
      <c r="R5" s="66">
        <f t="shared" si="0"/>
        <v>4027182</v>
      </c>
      <c r="S5" s="66">
        <f t="shared" si="0"/>
        <v>-1219310</v>
      </c>
      <c r="T5" s="66">
        <f t="shared" si="0"/>
        <v>6622052</v>
      </c>
      <c r="U5" s="66">
        <f t="shared" si="0"/>
        <v>9429924</v>
      </c>
      <c r="V5" s="66">
        <f t="shared" si="0"/>
        <v>88645325</v>
      </c>
      <c r="W5" s="66">
        <f t="shared" si="0"/>
        <v>103492850</v>
      </c>
      <c r="X5" s="66">
        <f t="shared" si="0"/>
        <v>-14847525</v>
      </c>
      <c r="Y5" s="103">
        <f>+IF(W5&lt;&gt;0,+(X5/W5)*100,0)</f>
        <v>-14.346425864202214</v>
      </c>
      <c r="Z5" s="119">
        <f>SUM(Z6:Z8)</f>
        <v>103492850</v>
      </c>
    </row>
    <row r="6" spans="1:26" ht="13.5">
      <c r="A6" s="104" t="s">
        <v>74</v>
      </c>
      <c r="B6" s="102"/>
      <c r="C6" s="121">
        <v>210528</v>
      </c>
      <c r="D6" s="122">
        <v>9950</v>
      </c>
      <c r="E6" s="26">
        <v>9950</v>
      </c>
      <c r="F6" s="26"/>
      <c r="G6" s="26">
        <v>21053</v>
      </c>
      <c r="H6" s="26">
        <v>11404</v>
      </c>
      <c r="I6" s="26">
        <v>32457</v>
      </c>
      <c r="J6" s="26">
        <v>-1</v>
      </c>
      <c r="K6" s="26"/>
      <c r="L6" s="26"/>
      <c r="M6" s="26">
        <v>-1</v>
      </c>
      <c r="N6" s="26">
        <v>23684</v>
      </c>
      <c r="O6" s="26">
        <v>7895</v>
      </c>
      <c r="P6" s="26">
        <v>46209</v>
      </c>
      <c r="Q6" s="26">
        <v>77788</v>
      </c>
      <c r="R6" s="26">
        <v>38440</v>
      </c>
      <c r="S6" s="26">
        <v>43596</v>
      </c>
      <c r="T6" s="26">
        <v>27652</v>
      </c>
      <c r="U6" s="26">
        <v>109688</v>
      </c>
      <c r="V6" s="26">
        <v>219932</v>
      </c>
      <c r="W6" s="26">
        <v>9950</v>
      </c>
      <c r="X6" s="26">
        <v>209982</v>
      </c>
      <c r="Y6" s="106">
        <v>2110.37</v>
      </c>
      <c r="Z6" s="121">
        <v>9950</v>
      </c>
    </row>
    <row r="7" spans="1:26" ht="13.5">
      <c r="A7" s="104" t="s">
        <v>75</v>
      </c>
      <c r="B7" s="102"/>
      <c r="C7" s="123">
        <v>23971993</v>
      </c>
      <c r="D7" s="124">
        <v>96224530</v>
      </c>
      <c r="E7" s="125">
        <v>96224530</v>
      </c>
      <c r="F7" s="125">
        <v>389</v>
      </c>
      <c r="G7" s="125">
        <v>1959616</v>
      </c>
      <c r="H7" s="125">
        <v>1893290</v>
      </c>
      <c r="I7" s="125">
        <v>3853295</v>
      </c>
      <c r="J7" s="125">
        <v>1045563</v>
      </c>
      <c r="K7" s="125">
        <v>2224668</v>
      </c>
      <c r="L7" s="125">
        <v>1240007</v>
      </c>
      <c r="M7" s="125">
        <v>4510238</v>
      </c>
      <c r="N7" s="125">
        <v>786467</v>
      </c>
      <c r="O7" s="125">
        <v>612214</v>
      </c>
      <c r="P7" s="125">
        <v>956487</v>
      </c>
      <c r="Q7" s="125">
        <v>2355168</v>
      </c>
      <c r="R7" s="125">
        <v>3988742</v>
      </c>
      <c r="S7" s="125">
        <v>-2343889</v>
      </c>
      <c r="T7" s="125">
        <v>4906575</v>
      </c>
      <c r="U7" s="125">
        <v>6551428</v>
      </c>
      <c r="V7" s="125">
        <v>17270129</v>
      </c>
      <c r="W7" s="125">
        <v>96224530</v>
      </c>
      <c r="X7" s="125">
        <v>-78954401</v>
      </c>
      <c r="Y7" s="107">
        <v>-82.05</v>
      </c>
      <c r="Z7" s="123">
        <v>96224530</v>
      </c>
    </row>
    <row r="8" spans="1:26" ht="13.5">
      <c r="A8" s="104" t="s">
        <v>76</v>
      </c>
      <c r="B8" s="102"/>
      <c r="C8" s="121">
        <v>75895613</v>
      </c>
      <c r="D8" s="122">
        <v>7258370</v>
      </c>
      <c r="E8" s="26">
        <v>7258370</v>
      </c>
      <c r="F8" s="26">
        <v>24842029</v>
      </c>
      <c r="G8" s="26">
        <v>1515834</v>
      </c>
      <c r="H8" s="26">
        <v>751967</v>
      </c>
      <c r="I8" s="26">
        <v>27109830</v>
      </c>
      <c r="J8" s="26">
        <v>1146129</v>
      </c>
      <c r="K8" s="26">
        <v>3678147</v>
      </c>
      <c r="L8" s="26">
        <v>19693724</v>
      </c>
      <c r="M8" s="26">
        <v>24518000</v>
      </c>
      <c r="N8" s="26">
        <v>980912</v>
      </c>
      <c r="O8" s="26">
        <v>1216482</v>
      </c>
      <c r="P8" s="26">
        <v>14561232</v>
      </c>
      <c r="Q8" s="26">
        <v>16758626</v>
      </c>
      <c r="R8" s="26"/>
      <c r="S8" s="26">
        <v>1080983</v>
      </c>
      <c r="T8" s="26">
        <v>1687825</v>
      </c>
      <c r="U8" s="26">
        <v>2768808</v>
      </c>
      <c r="V8" s="26">
        <v>71155264</v>
      </c>
      <c r="W8" s="26">
        <v>7258370</v>
      </c>
      <c r="X8" s="26">
        <v>63896894</v>
      </c>
      <c r="Y8" s="106">
        <v>880.32</v>
      </c>
      <c r="Z8" s="121">
        <v>7258370</v>
      </c>
    </row>
    <row r="9" spans="1:26" ht="13.5">
      <c r="A9" s="101" t="s">
        <v>77</v>
      </c>
      <c r="B9" s="102"/>
      <c r="C9" s="119">
        <f aca="true" t="shared" si="1" ref="C9:X9">SUM(C10:C14)</f>
        <v>9747460</v>
      </c>
      <c r="D9" s="120">
        <f t="shared" si="1"/>
        <v>9575930</v>
      </c>
      <c r="E9" s="66">
        <f t="shared" si="1"/>
        <v>9575930</v>
      </c>
      <c r="F9" s="66">
        <f t="shared" si="1"/>
        <v>2118477</v>
      </c>
      <c r="G9" s="66">
        <f t="shared" si="1"/>
        <v>300426</v>
      </c>
      <c r="H9" s="66">
        <f t="shared" si="1"/>
        <v>302082</v>
      </c>
      <c r="I9" s="66">
        <f t="shared" si="1"/>
        <v>2720985</v>
      </c>
      <c r="J9" s="66">
        <f t="shared" si="1"/>
        <v>345633</v>
      </c>
      <c r="K9" s="66">
        <f t="shared" si="1"/>
        <v>480539</v>
      </c>
      <c r="L9" s="66">
        <f t="shared" si="1"/>
        <v>1717737</v>
      </c>
      <c r="M9" s="66">
        <f t="shared" si="1"/>
        <v>2543909</v>
      </c>
      <c r="N9" s="66">
        <f t="shared" si="1"/>
        <v>398786</v>
      </c>
      <c r="O9" s="66">
        <f t="shared" si="1"/>
        <v>707065</v>
      </c>
      <c r="P9" s="66">
        <f t="shared" si="1"/>
        <v>1453963</v>
      </c>
      <c r="Q9" s="66">
        <f t="shared" si="1"/>
        <v>2559814</v>
      </c>
      <c r="R9" s="66">
        <f t="shared" si="1"/>
        <v>3340063</v>
      </c>
      <c r="S9" s="66">
        <f t="shared" si="1"/>
        <v>285609</v>
      </c>
      <c r="T9" s="66">
        <f t="shared" si="1"/>
        <v>419073</v>
      </c>
      <c r="U9" s="66">
        <f t="shared" si="1"/>
        <v>4044745</v>
      </c>
      <c r="V9" s="66">
        <f t="shared" si="1"/>
        <v>11869453</v>
      </c>
      <c r="W9" s="66">
        <f t="shared" si="1"/>
        <v>9575930</v>
      </c>
      <c r="X9" s="66">
        <f t="shared" si="1"/>
        <v>2293523</v>
      </c>
      <c r="Y9" s="103">
        <f>+IF(W9&lt;&gt;0,+(X9/W9)*100,0)</f>
        <v>23.950916516724746</v>
      </c>
      <c r="Z9" s="119">
        <f>SUM(Z10:Z14)</f>
        <v>9575930</v>
      </c>
    </row>
    <row r="10" spans="1:26" ht="13.5">
      <c r="A10" s="104" t="s">
        <v>78</v>
      </c>
      <c r="B10" s="102"/>
      <c r="C10" s="121">
        <v>2170130</v>
      </c>
      <c r="D10" s="122">
        <v>2211200</v>
      </c>
      <c r="E10" s="26">
        <v>2211200</v>
      </c>
      <c r="F10" s="26">
        <v>203746</v>
      </c>
      <c r="G10" s="26">
        <v>201037</v>
      </c>
      <c r="H10" s="26">
        <v>202256</v>
      </c>
      <c r="I10" s="26">
        <v>607039</v>
      </c>
      <c r="J10" s="26">
        <v>241547</v>
      </c>
      <c r="K10" s="26">
        <v>238896</v>
      </c>
      <c r="L10" s="26">
        <v>141003</v>
      </c>
      <c r="M10" s="26">
        <v>621446</v>
      </c>
      <c r="N10" s="26">
        <v>271797</v>
      </c>
      <c r="O10" s="26">
        <v>243510</v>
      </c>
      <c r="P10" s="26">
        <v>238722</v>
      </c>
      <c r="Q10" s="26">
        <v>754029</v>
      </c>
      <c r="R10" s="26">
        <v>196107</v>
      </c>
      <c r="S10" s="26">
        <v>158884</v>
      </c>
      <c r="T10" s="26">
        <v>233748</v>
      </c>
      <c r="U10" s="26">
        <v>588739</v>
      </c>
      <c r="V10" s="26">
        <v>2571253</v>
      </c>
      <c r="W10" s="26">
        <v>2211200</v>
      </c>
      <c r="X10" s="26">
        <v>360053</v>
      </c>
      <c r="Y10" s="106">
        <v>16.28</v>
      </c>
      <c r="Z10" s="121">
        <v>2211200</v>
      </c>
    </row>
    <row r="11" spans="1:26" ht="13.5">
      <c r="A11" s="104" t="s">
        <v>79</v>
      </c>
      <c r="B11" s="102"/>
      <c r="C11" s="121">
        <v>74</v>
      </c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>
        <v>3528000</v>
      </c>
      <c r="D12" s="122">
        <v>3349600</v>
      </c>
      <c r="E12" s="26">
        <v>3349600</v>
      </c>
      <c r="F12" s="26"/>
      <c r="G12" s="26"/>
      <c r="H12" s="26"/>
      <c r="I12" s="26"/>
      <c r="J12" s="26"/>
      <c r="K12" s="26"/>
      <c r="L12" s="26"/>
      <c r="M12" s="26"/>
      <c r="N12" s="26"/>
      <c r="O12" s="26">
        <v>333000</v>
      </c>
      <c r="P12" s="26"/>
      <c r="Q12" s="26">
        <v>333000</v>
      </c>
      <c r="R12" s="26">
        <v>3016600</v>
      </c>
      <c r="S12" s="26">
        <v>800</v>
      </c>
      <c r="T12" s="26">
        <v>48248</v>
      </c>
      <c r="U12" s="26">
        <v>3065648</v>
      </c>
      <c r="V12" s="26">
        <v>3398648</v>
      </c>
      <c r="W12" s="26">
        <v>3349600</v>
      </c>
      <c r="X12" s="26">
        <v>49048</v>
      </c>
      <c r="Y12" s="106">
        <v>1.46</v>
      </c>
      <c r="Z12" s="121">
        <v>3349600</v>
      </c>
    </row>
    <row r="13" spans="1:26" ht="13.5">
      <c r="A13" s="104" t="s">
        <v>81</v>
      </c>
      <c r="B13" s="102"/>
      <c r="C13" s="121">
        <v>926314</v>
      </c>
      <c r="D13" s="122">
        <v>893270</v>
      </c>
      <c r="E13" s="26">
        <v>893270</v>
      </c>
      <c r="F13" s="26">
        <v>94336</v>
      </c>
      <c r="G13" s="26">
        <v>93538</v>
      </c>
      <c r="H13" s="26">
        <v>93589</v>
      </c>
      <c r="I13" s="26">
        <v>281463</v>
      </c>
      <c r="J13" s="26">
        <v>96403</v>
      </c>
      <c r="K13" s="26">
        <v>235540</v>
      </c>
      <c r="L13" s="26">
        <v>117364</v>
      </c>
      <c r="M13" s="26">
        <v>449307</v>
      </c>
      <c r="N13" s="26">
        <v>122553</v>
      </c>
      <c r="O13" s="26">
        <v>121727</v>
      </c>
      <c r="P13" s="26">
        <v>115959</v>
      </c>
      <c r="Q13" s="26">
        <v>360239</v>
      </c>
      <c r="R13" s="26">
        <v>122911</v>
      </c>
      <c r="S13" s="26">
        <v>121504</v>
      </c>
      <c r="T13" s="26">
        <v>129361</v>
      </c>
      <c r="U13" s="26">
        <v>373776</v>
      </c>
      <c r="V13" s="26">
        <v>1464785</v>
      </c>
      <c r="W13" s="26">
        <v>893270</v>
      </c>
      <c r="X13" s="26">
        <v>571515</v>
      </c>
      <c r="Y13" s="106">
        <v>63.98</v>
      </c>
      <c r="Z13" s="121">
        <v>893270</v>
      </c>
    </row>
    <row r="14" spans="1:26" ht="13.5">
      <c r="A14" s="104" t="s">
        <v>82</v>
      </c>
      <c r="B14" s="102"/>
      <c r="C14" s="123">
        <v>3122942</v>
      </c>
      <c r="D14" s="124">
        <v>3121860</v>
      </c>
      <c r="E14" s="125">
        <v>3121860</v>
      </c>
      <c r="F14" s="125">
        <v>1820395</v>
      </c>
      <c r="G14" s="125">
        <v>5851</v>
      </c>
      <c r="H14" s="125">
        <v>6237</v>
      </c>
      <c r="I14" s="125">
        <v>1832483</v>
      </c>
      <c r="J14" s="125">
        <v>7683</v>
      </c>
      <c r="K14" s="125">
        <v>6103</v>
      </c>
      <c r="L14" s="125">
        <v>1459370</v>
      </c>
      <c r="M14" s="125">
        <v>1473156</v>
      </c>
      <c r="N14" s="125">
        <v>4436</v>
      </c>
      <c r="O14" s="125">
        <v>8828</v>
      </c>
      <c r="P14" s="125">
        <v>1099282</v>
      </c>
      <c r="Q14" s="125">
        <v>1112546</v>
      </c>
      <c r="R14" s="125">
        <v>4445</v>
      </c>
      <c r="S14" s="125">
        <v>4421</v>
      </c>
      <c r="T14" s="125">
        <v>7716</v>
      </c>
      <c r="U14" s="125">
        <v>16582</v>
      </c>
      <c r="V14" s="125">
        <v>4434767</v>
      </c>
      <c r="W14" s="125">
        <v>3121860</v>
      </c>
      <c r="X14" s="125">
        <v>1312907</v>
      </c>
      <c r="Y14" s="107">
        <v>42.06</v>
      </c>
      <c r="Z14" s="123">
        <v>3121860</v>
      </c>
    </row>
    <row r="15" spans="1:26" ht="13.5">
      <c r="A15" s="101" t="s">
        <v>83</v>
      </c>
      <c r="B15" s="108"/>
      <c r="C15" s="119">
        <f aca="true" t="shared" si="2" ref="C15:X15">SUM(C16:C18)</f>
        <v>39458135</v>
      </c>
      <c r="D15" s="120">
        <f t="shared" si="2"/>
        <v>47760860</v>
      </c>
      <c r="E15" s="66">
        <f t="shared" si="2"/>
        <v>47760860</v>
      </c>
      <c r="F15" s="66">
        <f t="shared" si="2"/>
        <v>9117050</v>
      </c>
      <c r="G15" s="66">
        <f t="shared" si="2"/>
        <v>37080</v>
      </c>
      <c r="H15" s="66">
        <f t="shared" si="2"/>
        <v>4018780</v>
      </c>
      <c r="I15" s="66">
        <f t="shared" si="2"/>
        <v>13172910</v>
      </c>
      <c r="J15" s="66">
        <f t="shared" si="2"/>
        <v>5814380</v>
      </c>
      <c r="K15" s="66">
        <f t="shared" si="2"/>
        <v>4994507</v>
      </c>
      <c r="L15" s="66">
        <f t="shared" si="2"/>
        <v>6178237</v>
      </c>
      <c r="M15" s="66">
        <f t="shared" si="2"/>
        <v>16987124</v>
      </c>
      <c r="N15" s="66">
        <f t="shared" si="2"/>
        <v>36710</v>
      </c>
      <c r="O15" s="66">
        <f t="shared" si="2"/>
        <v>21650</v>
      </c>
      <c r="P15" s="66">
        <f t="shared" si="2"/>
        <v>16249790</v>
      </c>
      <c r="Q15" s="66">
        <f t="shared" si="2"/>
        <v>16308150</v>
      </c>
      <c r="R15" s="66">
        <f t="shared" si="2"/>
        <v>4637091</v>
      </c>
      <c r="S15" s="66">
        <f t="shared" si="2"/>
        <v>6005634</v>
      </c>
      <c r="T15" s="66">
        <f t="shared" si="2"/>
        <v>3269691</v>
      </c>
      <c r="U15" s="66">
        <f t="shared" si="2"/>
        <v>13912416</v>
      </c>
      <c r="V15" s="66">
        <f t="shared" si="2"/>
        <v>60380600</v>
      </c>
      <c r="W15" s="66">
        <f t="shared" si="2"/>
        <v>47760860</v>
      </c>
      <c r="X15" s="66">
        <f t="shared" si="2"/>
        <v>12619740</v>
      </c>
      <c r="Y15" s="103">
        <f>+IF(W15&lt;&gt;0,+(X15/W15)*100,0)</f>
        <v>26.42276541921565</v>
      </c>
      <c r="Z15" s="119">
        <f>SUM(Z16:Z18)</f>
        <v>47760860</v>
      </c>
    </row>
    <row r="16" spans="1:26" ht="13.5">
      <c r="A16" s="104" t="s">
        <v>84</v>
      </c>
      <c r="B16" s="102"/>
      <c r="C16" s="121">
        <v>159453</v>
      </c>
      <c r="D16" s="122">
        <v>162500</v>
      </c>
      <c r="E16" s="26">
        <v>162500</v>
      </c>
      <c r="F16" s="26"/>
      <c r="G16" s="26">
        <v>34630</v>
      </c>
      <c r="H16" s="26">
        <v>2280</v>
      </c>
      <c r="I16" s="26">
        <v>36910</v>
      </c>
      <c r="J16" s="26">
        <v>4180</v>
      </c>
      <c r="K16" s="26">
        <v>11270</v>
      </c>
      <c r="L16" s="26">
        <v>84880</v>
      </c>
      <c r="M16" s="26">
        <v>100330</v>
      </c>
      <c r="N16" s="26">
        <v>27360</v>
      </c>
      <c r="O16" s="26">
        <v>14250</v>
      </c>
      <c r="P16" s="26">
        <v>3040</v>
      </c>
      <c r="Q16" s="26">
        <v>44650</v>
      </c>
      <c r="R16" s="26">
        <v>5291</v>
      </c>
      <c r="S16" s="26">
        <v>2684</v>
      </c>
      <c r="T16" s="26">
        <v>464391</v>
      </c>
      <c r="U16" s="26">
        <v>472366</v>
      </c>
      <c r="V16" s="26">
        <v>654256</v>
      </c>
      <c r="W16" s="26">
        <v>162500</v>
      </c>
      <c r="X16" s="26">
        <v>491756</v>
      </c>
      <c r="Y16" s="106">
        <v>302.62</v>
      </c>
      <c r="Z16" s="121">
        <v>162500</v>
      </c>
    </row>
    <row r="17" spans="1:26" ht="13.5">
      <c r="A17" s="104" t="s">
        <v>85</v>
      </c>
      <c r="B17" s="102"/>
      <c r="C17" s="121">
        <v>39298682</v>
      </c>
      <c r="D17" s="122">
        <v>47598360</v>
      </c>
      <c r="E17" s="26">
        <v>47598360</v>
      </c>
      <c r="F17" s="26">
        <v>9117050</v>
      </c>
      <c r="G17" s="26">
        <v>2450</v>
      </c>
      <c r="H17" s="26">
        <v>4016500</v>
      </c>
      <c r="I17" s="26">
        <v>13136000</v>
      </c>
      <c r="J17" s="26">
        <v>5810200</v>
      </c>
      <c r="K17" s="26">
        <v>4983237</v>
      </c>
      <c r="L17" s="26">
        <v>6093357</v>
      </c>
      <c r="M17" s="26">
        <v>16886794</v>
      </c>
      <c r="N17" s="26">
        <v>9350</v>
      </c>
      <c r="O17" s="26">
        <v>7400</v>
      </c>
      <c r="P17" s="26">
        <v>16246750</v>
      </c>
      <c r="Q17" s="26">
        <v>16263500</v>
      </c>
      <c r="R17" s="26">
        <v>4631800</v>
      </c>
      <c r="S17" s="26">
        <v>6002950</v>
      </c>
      <c r="T17" s="26">
        <v>2805300</v>
      </c>
      <c r="U17" s="26">
        <v>13440050</v>
      </c>
      <c r="V17" s="26">
        <v>59726344</v>
      </c>
      <c r="W17" s="26">
        <v>47598360</v>
      </c>
      <c r="X17" s="26">
        <v>12127984</v>
      </c>
      <c r="Y17" s="106">
        <v>25.48</v>
      </c>
      <c r="Z17" s="121">
        <v>47598360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67202219</v>
      </c>
      <c r="D19" s="120">
        <f t="shared" si="3"/>
        <v>80545490</v>
      </c>
      <c r="E19" s="66">
        <f t="shared" si="3"/>
        <v>80545490</v>
      </c>
      <c r="F19" s="66">
        <f t="shared" si="3"/>
        <v>5756423</v>
      </c>
      <c r="G19" s="66">
        <f t="shared" si="3"/>
        <v>5689304</v>
      </c>
      <c r="H19" s="66">
        <f t="shared" si="3"/>
        <v>5136247</v>
      </c>
      <c r="I19" s="66">
        <f t="shared" si="3"/>
        <v>16581974</v>
      </c>
      <c r="J19" s="66">
        <f t="shared" si="3"/>
        <v>5468951</v>
      </c>
      <c r="K19" s="66">
        <f t="shared" si="3"/>
        <v>6024514</v>
      </c>
      <c r="L19" s="66">
        <f t="shared" si="3"/>
        <v>7202340</v>
      </c>
      <c r="M19" s="66">
        <f t="shared" si="3"/>
        <v>18695805</v>
      </c>
      <c r="N19" s="66">
        <f t="shared" si="3"/>
        <v>11477983</v>
      </c>
      <c r="O19" s="66">
        <f t="shared" si="3"/>
        <v>4622775</v>
      </c>
      <c r="P19" s="66">
        <f t="shared" si="3"/>
        <v>7167115</v>
      </c>
      <c r="Q19" s="66">
        <f t="shared" si="3"/>
        <v>23267873</v>
      </c>
      <c r="R19" s="66">
        <f t="shared" si="3"/>
        <v>7718190</v>
      </c>
      <c r="S19" s="66">
        <f t="shared" si="3"/>
        <v>5087327</v>
      </c>
      <c r="T19" s="66">
        <f t="shared" si="3"/>
        <v>9826520</v>
      </c>
      <c r="U19" s="66">
        <f t="shared" si="3"/>
        <v>22632037</v>
      </c>
      <c r="V19" s="66">
        <f t="shared" si="3"/>
        <v>81177689</v>
      </c>
      <c r="W19" s="66">
        <f t="shared" si="3"/>
        <v>80545490</v>
      </c>
      <c r="X19" s="66">
        <f t="shared" si="3"/>
        <v>632199</v>
      </c>
      <c r="Y19" s="103">
        <f>+IF(W19&lt;&gt;0,+(X19/W19)*100,0)</f>
        <v>0.7848968328332225</v>
      </c>
      <c r="Z19" s="119">
        <f>SUM(Z20:Z23)</f>
        <v>80545490</v>
      </c>
    </row>
    <row r="20" spans="1:26" ht="13.5">
      <c r="A20" s="104" t="s">
        <v>88</v>
      </c>
      <c r="B20" s="102"/>
      <c r="C20" s="121">
        <v>1520299</v>
      </c>
      <c r="D20" s="122">
        <v>1830050</v>
      </c>
      <c r="E20" s="26">
        <v>1830050</v>
      </c>
      <c r="F20" s="26">
        <v>372531</v>
      </c>
      <c r="G20" s="26">
        <v>228373</v>
      </c>
      <c r="H20" s="26">
        <v>106569</v>
      </c>
      <c r="I20" s="26">
        <v>707473</v>
      </c>
      <c r="J20" s="26">
        <v>-26219</v>
      </c>
      <c r="K20" s="26">
        <v>-18247</v>
      </c>
      <c r="L20" s="26">
        <v>300425</v>
      </c>
      <c r="M20" s="26">
        <v>255959</v>
      </c>
      <c r="N20" s="26">
        <v>103583</v>
      </c>
      <c r="O20" s="26">
        <v>81721</v>
      </c>
      <c r="P20" s="26">
        <v>222823</v>
      </c>
      <c r="Q20" s="26">
        <v>408127</v>
      </c>
      <c r="R20" s="26">
        <v>48814</v>
      </c>
      <c r="S20" s="26">
        <v>117131</v>
      </c>
      <c r="T20" s="26">
        <v>105634</v>
      </c>
      <c r="U20" s="26">
        <v>271579</v>
      </c>
      <c r="V20" s="26">
        <v>1643138</v>
      </c>
      <c r="W20" s="26">
        <v>1830050</v>
      </c>
      <c r="X20" s="26">
        <v>-186912</v>
      </c>
      <c r="Y20" s="106">
        <v>-10.21</v>
      </c>
      <c r="Z20" s="121">
        <v>1830050</v>
      </c>
    </row>
    <row r="21" spans="1:26" ht="13.5">
      <c r="A21" s="104" t="s">
        <v>89</v>
      </c>
      <c r="B21" s="102"/>
      <c r="C21" s="121">
        <v>64383457</v>
      </c>
      <c r="D21" s="122">
        <v>76193950</v>
      </c>
      <c r="E21" s="26">
        <v>76193950</v>
      </c>
      <c r="F21" s="26">
        <v>4932007</v>
      </c>
      <c r="G21" s="26">
        <v>5412238</v>
      </c>
      <c r="H21" s="26">
        <v>4980578</v>
      </c>
      <c r="I21" s="26">
        <v>15324823</v>
      </c>
      <c r="J21" s="26">
        <v>5447333</v>
      </c>
      <c r="K21" s="26">
        <v>6022024</v>
      </c>
      <c r="L21" s="26">
        <v>6535316</v>
      </c>
      <c r="M21" s="26">
        <v>18004673</v>
      </c>
      <c r="N21" s="26">
        <v>11329450</v>
      </c>
      <c r="O21" s="26">
        <v>4498047</v>
      </c>
      <c r="P21" s="26">
        <v>6661437</v>
      </c>
      <c r="Q21" s="26">
        <v>22488934</v>
      </c>
      <c r="R21" s="26">
        <v>7624271</v>
      </c>
      <c r="S21" s="26">
        <v>4926323</v>
      </c>
      <c r="T21" s="26">
        <v>9677397</v>
      </c>
      <c r="U21" s="26">
        <v>22227991</v>
      </c>
      <c r="V21" s="26">
        <v>78046421</v>
      </c>
      <c r="W21" s="26">
        <v>76193950</v>
      </c>
      <c r="X21" s="26">
        <v>1852471</v>
      </c>
      <c r="Y21" s="106">
        <v>2.43</v>
      </c>
      <c r="Z21" s="121">
        <v>76193950</v>
      </c>
    </row>
    <row r="22" spans="1:26" ht="13.5">
      <c r="A22" s="104" t="s">
        <v>90</v>
      </c>
      <c r="B22" s="102"/>
      <c r="C22" s="123"/>
      <c r="D22" s="124">
        <v>1200000</v>
      </c>
      <c r="E22" s="125">
        <v>1200000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>
        <v>1200000</v>
      </c>
      <c r="X22" s="125">
        <v>-1200000</v>
      </c>
      <c r="Y22" s="107">
        <v>-100</v>
      </c>
      <c r="Z22" s="123">
        <v>1200000</v>
      </c>
    </row>
    <row r="23" spans="1:26" ht="13.5">
      <c r="A23" s="104" t="s">
        <v>91</v>
      </c>
      <c r="B23" s="102"/>
      <c r="C23" s="121">
        <v>1298463</v>
      </c>
      <c r="D23" s="122">
        <v>1321490</v>
      </c>
      <c r="E23" s="26">
        <v>1321490</v>
      </c>
      <c r="F23" s="26">
        <v>451885</v>
      </c>
      <c r="G23" s="26">
        <v>48693</v>
      </c>
      <c r="H23" s="26">
        <v>49100</v>
      </c>
      <c r="I23" s="26">
        <v>549678</v>
      </c>
      <c r="J23" s="26">
        <v>47837</v>
      </c>
      <c r="K23" s="26">
        <v>20737</v>
      </c>
      <c r="L23" s="26">
        <v>366599</v>
      </c>
      <c r="M23" s="26">
        <v>435173</v>
      </c>
      <c r="N23" s="26">
        <v>44950</v>
      </c>
      <c r="O23" s="26">
        <v>43007</v>
      </c>
      <c r="P23" s="26">
        <v>282855</v>
      </c>
      <c r="Q23" s="26">
        <v>370812</v>
      </c>
      <c r="R23" s="26">
        <v>45105</v>
      </c>
      <c r="S23" s="26">
        <v>43873</v>
      </c>
      <c r="T23" s="26">
        <v>43489</v>
      </c>
      <c r="U23" s="26">
        <v>132467</v>
      </c>
      <c r="V23" s="26">
        <v>1488130</v>
      </c>
      <c r="W23" s="26">
        <v>1321490</v>
      </c>
      <c r="X23" s="26">
        <v>166640</v>
      </c>
      <c r="Y23" s="106">
        <v>12.61</v>
      </c>
      <c r="Z23" s="121">
        <v>1321490</v>
      </c>
    </row>
    <row r="24" spans="1:26" ht="13.5">
      <c r="A24" s="101" t="s">
        <v>92</v>
      </c>
      <c r="B24" s="108" t="s">
        <v>93</v>
      </c>
      <c r="C24" s="119"/>
      <c r="D24" s="120">
        <v>10000</v>
      </c>
      <c r="E24" s="66">
        <v>10000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>
        <v>10000</v>
      </c>
      <c r="X24" s="66">
        <v>-10000</v>
      </c>
      <c r="Y24" s="103">
        <v>-100</v>
      </c>
      <c r="Z24" s="119">
        <v>10000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216485948</v>
      </c>
      <c r="D25" s="139">
        <f t="shared" si="4"/>
        <v>241385130</v>
      </c>
      <c r="E25" s="39">
        <f t="shared" si="4"/>
        <v>241385130</v>
      </c>
      <c r="F25" s="39">
        <f t="shared" si="4"/>
        <v>41834368</v>
      </c>
      <c r="G25" s="39">
        <f t="shared" si="4"/>
        <v>9523313</v>
      </c>
      <c r="H25" s="39">
        <f t="shared" si="4"/>
        <v>12113770</v>
      </c>
      <c r="I25" s="39">
        <f t="shared" si="4"/>
        <v>63471451</v>
      </c>
      <c r="J25" s="39">
        <f t="shared" si="4"/>
        <v>13820655</v>
      </c>
      <c r="K25" s="39">
        <f t="shared" si="4"/>
        <v>17402375</v>
      </c>
      <c r="L25" s="39">
        <f t="shared" si="4"/>
        <v>36032045</v>
      </c>
      <c r="M25" s="39">
        <f t="shared" si="4"/>
        <v>67255075</v>
      </c>
      <c r="N25" s="39">
        <f t="shared" si="4"/>
        <v>13704542</v>
      </c>
      <c r="O25" s="39">
        <f t="shared" si="4"/>
        <v>7188081</v>
      </c>
      <c r="P25" s="39">
        <f t="shared" si="4"/>
        <v>40434796</v>
      </c>
      <c r="Q25" s="39">
        <f t="shared" si="4"/>
        <v>61327419</v>
      </c>
      <c r="R25" s="39">
        <f t="shared" si="4"/>
        <v>19722526</v>
      </c>
      <c r="S25" s="39">
        <f t="shared" si="4"/>
        <v>10159260</v>
      </c>
      <c r="T25" s="39">
        <f t="shared" si="4"/>
        <v>20137336</v>
      </c>
      <c r="U25" s="39">
        <f t="shared" si="4"/>
        <v>50019122</v>
      </c>
      <c r="V25" s="39">
        <f t="shared" si="4"/>
        <v>242073067</v>
      </c>
      <c r="W25" s="39">
        <f t="shared" si="4"/>
        <v>241385130</v>
      </c>
      <c r="X25" s="39">
        <f t="shared" si="4"/>
        <v>687937</v>
      </c>
      <c r="Y25" s="140">
        <f>+IF(W25&lt;&gt;0,+(X25/W25)*100,0)</f>
        <v>0.284995600184651</v>
      </c>
      <c r="Z25" s="138">
        <f>+Z5+Z9+Z15+Z19+Z24</f>
        <v>241385130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66444281</v>
      </c>
      <c r="D28" s="120">
        <f t="shared" si="5"/>
        <v>57468450</v>
      </c>
      <c r="E28" s="66">
        <f t="shared" si="5"/>
        <v>57468450</v>
      </c>
      <c r="F28" s="66">
        <f t="shared" si="5"/>
        <v>2031698</v>
      </c>
      <c r="G28" s="66">
        <f t="shared" si="5"/>
        <v>5129706</v>
      </c>
      <c r="H28" s="66">
        <f t="shared" si="5"/>
        <v>4406490</v>
      </c>
      <c r="I28" s="66">
        <f t="shared" si="5"/>
        <v>11567894</v>
      </c>
      <c r="J28" s="66">
        <f t="shared" si="5"/>
        <v>3104311</v>
      </c>
      <c r="K28" s="66">
        <f t="shared" si="5"/>
        <v>8731049</v>
      </c>
      <c r="L28" s="66">
        <f t="shared" si="5"/>
        <v>5571237</v>
      </c>
      <c r="M28" s="66">
        <f t="shared" si="5"/>
        <v>17406597</v>
      </c>
      <c r="N28" s="66">
        <f t="shared" si="5"/>
        <v>3894651</v>
      </c>
      <c r="O28" s="66">
        <f t="shared" si="5"/>
        <v>2607719</v>
      </c>
      <c r="P28" s="66">
        <f t="shared" si="5"/>
        <v>4801213</v>
      </c>
      <c r="Q28" s="66">
        <f t="shared" si="5"/>
        <v>11303583</v>
      </c>
      <c r="R28" s="66">
        <f t="shared" si="5"/>
        <v>5712059</v>
      </c>
      <c r="S28" s="66">
        <f t="shared" si="5"/>
        <v>16239</v>
      </c>
      <c r="T28" s="66">
        <f t="shared" si="5"/>
        <v>17713132</v>
      </c>
      <c r="U28" s="66">
        <f t="shared" si="5"/>
        <v>23441430</v>
      </c>
      <c r="V28" s="66">
        <f t="shared" si="5"/>
        <v>63719504</v>
      </c>
      <c r="W28" s="66">
        <f t="shared" si="5"/>
        <v>57468450</v>
      </c>
      <c r="X28" s="66">
        <f t="shared" si="5"/>
        <v>6251054</v>
      </c>
      <c r="Y28" s="103">
        <f>+IF(W28&lt;&gt;0,+(X28/W28)*100,0)</f>
        <v>10.877366624643608</v>
      </c>
      <c r="Z28" s="119">
        <f>SUM(Z29:Z31)</f>
        <v>57468450</v>
      </c>
    </row>
    <row r="29" spans="1:26" ht="13.5">
      <c r="A29" s="104" t="s">
        <v>74</v>
      </c>
      <c r="B29" s="102"/>
      <c r="C29" s="121">
        <v>12903156</v>
      </c>
      <c r="D29" s="122">
        <v>12753910</v>
      </c>
      <c r="E29" s="26">
        <v>12753910</v>
      </c>
      <c r="F29" s="26">
        <v>1015502</v>
      </c>
      <c r="G29" s="26">
        <v>1012210</v>
      </c>
      <c r="H29" s="26">
        <v>1095100</v>
      </c>
      <c r="I29" s="26">
        <v>3122812</v>
      </c>
      <c r="J29" s="26">
        <v>972853</v>
      </c>
      <c r="K29" s="26">
        <v>1532919</v>
      </c>
      <c r="L29" s="26">
        <v>1265567</v>
      </c>
      <c r="M29" s="26">
        <v>3771339</v>
      </c>
      <c r="N29" s="26">
        <v>1190593</v>
      </c>
      <c r="O29" s="26">
        <v>726356</v>
      </c>
      <c r="P29" s="26">
        <v>2528793</v>
      </c>
      <c r="Q29" s="26">
        <v>4445742</v>
      </c>
      <c r="R29" s="26">
        <v>996330</v>
      </c>
      <c r="S29" s="26">
        <v>1048339</v>
      </c>
      <c r="T29" s="26">
        <v>1285837</v>
      </c>
      <c r="U29" s="26">
        <v>3330506</v>
      </c>
      <c r="V29" s="26">
        <v>14670399</v>
      </c>
      <c r="W29" s="26">
        <v>12753910</v>
      </c>
      <c r="X29" s="26">
        <v>1916489</v>
      </c>
      <c r="Y29" s="106">
        <v>15.03</v>
      </c>
      <c r="Z29" s="121">
        <v>12753910</v>
      </c>
    </row>
    <row r="30" spans="1:26" ht="13.5">
      <c r="A30" s="104" t="s">
        <v>75</v>
      </c>
      <c r="B30" s="102"/>
      <c r="C30" s="123">
        <v>28120084</v>
      </c>
      <c r="D30" s="124">
        <v>26617980</v>
      </c>
      <c r="E30" s="125">
        <v>26617980</v>
      </c>
      <c r="F30" s="125">
        <v>529175</v>
      </c>
      <c r="G30" s="125">
        <v>2593418</v>
      </c>
      <c r="H30" s="125">
        <v>2047955</v>
      </c>
      <c r="I30" s="125">
        <v>5170548</v>
      </c>
      <c r="J30" s="125">
        <v>1046205</v>
      </c>
      <c r="K30" s="125">
        <v>4235860</v>
      </c>
      <c r="L30" s="125">
        <v>3337686</v>
      </c>
      <c r="M30" s="125">
        <v>8619751</v>
      </c>
      <c r="N30" s="125">
        <v>1345881</v>
      </c>
      <c r="O30" s="125">
        <v>898134</v>
      </c>
      <c r="P30" s="125">
        <v>1213593</v>
      </c>
      <c r="Q30" s="125">
        <v>3457608</v>
      </c>
      <c r="R30" s="125">
        <v>4715729</v>
      </c>
      <c r="S30" s="125">
        <v>-1814041</v>
      </c>
      <c r="T30" s="125">
        <v>5444765</v>
      </c>
      <c r="U30" s="125">
        <v>8346453</v>
      </c>
      <c r="V30" s="125">
        <v>25594360</v>
      </c>
      <c r="W30" s="125">
        <v>26617980</v>
      </c>
      <c r="X30" s="125">
        <v>-1023620</v>
      </c>
      <c r="Y30" s="107">
        <v>-3.85</v>
      </c>
      <c r="Z30" s="123">
        <v>26617980</v>
      </c>
    </row>
    <row r="31" spans="1:26" ht="13.5">
      <c r="A31" s="104" t="s">
        <v>76</v>
      </c>
      <c r="B31" s="102"/>
      <c r="C31" s="121">
        <v>25421041</v>
      </c>
      <c r="D31" s="122">
        <v>18096560</v>
      </c>
      <c r="E31" s="26">
        <v>18096560</v>
      </c>
      <c r="F31" s="26">
        <v>487021</v>
      </c>
      <c r="G31" s="26">
        <v>1524078</v>
      </c>
      <c r="H31" s="26">
        <v>1263435</v>
      </c>
      <c r="I31" s="26">
        <v>3274534</v>
      </c>
      <c r="J31" s="26">
        <v>1085253</v>
      </c>
      <c r="K31" s="26">
        <v>2962270</v>
      </c>
      <c r="L31" s="26">
        <v>967984</v>
      </c>
      <c r="M31" s="26">
        <v>5015507</v>
      </c>
      <c r="N31" s="26">
        <v>1358177</v>
      </c>
      <c r="O31" s="26">
        <v>983229</v>
      </c>
      <c r="P31" s="26">
        <v>1058827</v>
      </c>
      <c r="Q31" s="26">
        <v>3400233</v>
      </c>
      <c r="R31" s="26"/>
      <c r="S31" s="26">
        <v>781941</v>
      </c>
      <c r="T31" s="26">
        <v>10982530</v>
      </c>
      <c r="U31" s="26">
        <v>11764471</v>
      </c>
      <c r="V31" s="26">
        <v>23454745</v>
      </c>
      <c r="W31" s="26">
        <v>18096560</v>
      </c>
      <c r="X31" s="26">
        <v>5358185</v>
      </c>
      <c r="Y31" s="106">
        <v>29.61</v>
      </c>
      <c r="Z31" s="121">
        <v>18096560</v>
      </c>
    </row>
    <row r="32" spans="1:26" ht="13.5">
      <c r="A32" s="101" t="s">
        <v>77</v>
      </c>
      <c r="B32" s="102"/>
      <c r="C32" s="119">
        <f aca="true" t="shared" si="6" ref="C32:X32">SUM(C33:C37)</f>
        <v>35726195</v>
      </c>
      <c r="D32" s="120">
        <f t="shared" si="6"/>
        <v>45728540</v>
      </c>
      <c r="E32" s="66">
        <f t="shared" si="6"/>
        <v>45728540</v>
      </c>
      <c r="F32" s="66">
        <f t="shared" si="6"/>
        <v>3870734</v>
      </c>
      <c r="G32" s="66">
        <f t="shared" si="6"/>
        <v>2535465</v>
      </c>
      <c r="H32" s="66">
        <f t="shared" si="6"/>
        <v>2445164</v>
      </c>
      <c r="I32" s="66">
        <f t="shared" si="6"/>
        <v>8851363</v>
      </c>
      <c r="J32" s="66">
        <f t="shared" si="6"/>
        <v>3745456</v>
      </c>
      <c r="K32" s="66">
        <f t="shared" si="6"/>
        <v>4109753</v>
      </c>
      <c r="L32" s="66">
        <f t="shared" si="6"/>
        <v>5631282</v>
      </c>
      <c r="M32" s="66">
        <f t="shared" si="6"/>
        <v>13486491</v>
      </c>
      <c r="N32" s="66">
        <f t="shared" si="6"/>
        <v>3997667</v>
      </c>
      <c r="O32" s="66">
        <f t="shared" si="6"/>
        <v>6208667</v>
      </c>
      <c r="P32" s="66">
        <f t="shared" si="6"/>
        <v>3859054</v>
      </c>
      <c r="Q32" s="66">
        <f t="shared" si="6"/>
        <v>14065388</v>
      </c>
      <c r="R32" s="66">
        <f t="shared" si="6"/>
        <v>3135737</v>
      </c>
      <c r="S32" s="66">
        <f t="shared" si="6"/>
        <v>3720860</v>
      </c>
      <c r="T32" s="66">
        <f t="shared" si="6"/>
        <v>3445154</v>
      </c>
      <c r="U32" s="66">
        <f t="shared" si="6"/>
        <v>10301751</v>
      </c>
      <c r="V32" s="66">
        <f t="shared" si="6"/>
        <v>46704993</v>
      </c>
      <c r="W32" s="66">
        <f t="shared" si="6"/>
        <v>45728540</v>
      </c>
      <c r="X32" s="66">
        <f t="shared" si="6"/>
        <v>976453</v>
      </c>
      <c r="Y32" s="103">
        <f>+IF(W32&lt;&gt;0,+(X32/W32)*100,0)</f>
        <v>2.135325116437131</v>
      </c>
      <c r="Z32" s="119">
        <f>SUM(Z33:Z37)</f>
        <v>45728540</v>
      </c>
    </row>
    <row r="33" spans="1:26" ht="13.5">
      <c r="A33" s="104" t="s">
        <v>78</v>
      </c>
      <c r="B33" s="102"/>
      <c r="C33" s="121">
        <v>4786957</v>
      </c>
      <c r="D33" s="122">
        <v>4690810</v>
      </c>
      <c r="E33" s="26">
        <v>4690810</v>
      </c>
      <c r="F33" s="26">
        <v>266459</v>
      </c>
      <c r="G33" s="26">
        <v>284632</v>
      </c>
      <c r="H33" s="26">
        <v>278995</v>
      </c>
      <c r="I33" s="26">
        <v>830086</v>
      </c>
      <c r="J33" s="26">
        <v>405747</v>
      </c>
      <c r="K33" s="26">
        <v>445573</v>
      </c>
      <c r="L33" s="26">
        <v>398089</v>
      </c>
      <c r="M33" s="26">
        <v>1249409</v>
      </c>
      <c r="N33" s="26">
        <v>342513</v>
      </c>
      <c r="O33" s="26">
        <v>362971</v>
      </c>
      <c r="P33" s="26">
        <v>271174</v>
      </c>
      <c r="Q33" s="26">
        <v>976658</v>
      </c>
      <c r="R33" s="26">
        <v>283699</v>
      </c>
      <c r="S33" s="26">
        <v>295140</v>
      </c>
      <c r="T33" s="26">
        <v>388365</v>
      </c>
      <c r="U33" s="26">
        <v>967204</v>
      </c>
      <c r="V33" s="26">
        <v>4023357</v>
      </c>
      <c r="W33" s="26">
        <v>4690810</v>
      </c>
      <c r="X33" s="26">
        <v>-667453</v>
      </c>
      <c r="Y33" s="106">
        <v>-14.23</v>
      </c>
      <c r="Z33" s="121">
        <v>4690810</v>
      </c>
    </row>
    <row r="34" spans="1:26" ht="13.5">
      <c r="A34" s="104" t="s">
        <v>79</v>
      </c>
      <c r="B34" s="102"/>
      <c r="C34" s="121">
        <v>224915</v>
      </c>
      <c r="D34" s="122">
        <v>199360</v>
      </c>
      <c r="E34" s="26">
        <v>199360</v>
      </c>
      <c r="F34" s="26">
        <v>17203</v>
      </c>
      <c r="G34" s="26">
        <v>17174</v>
      </c>
      <c r="H34" s="26">
        <v>17491</v>
      </c>
      <c r="I34" s="26">
        <v>51868</v>
      </c>
      <c r="J34" s="26">
        <v>17464</v>
      </c>
      <c r="K34" s="26">
        <v>31230</v>
      </c>
      <c r="L34" s="26">
        <v>43617</v>
      </c>
      <c r="M34" s="26">
        <v>92311</v>
      </c>
      <c r="N34" s="26">
        <v>24807</v>
      </c>
      <c r="O34" s="26">
        <v>23558</v>
      </c>
      <c r="P34" s="26">
        <v>25296</v>
      </c>
      <c r="Q34" s="26">
        <v>73661</v>
      </c>
      <c r="R34" s="26">
        <v>23891</v>
      </c>
      <c r="S34" s="26">
        <v>24783</v>
      </c>
      <c r="T34" s="26">
        <v>21659</v>
      </c>
      <c r="U34" s="26">
        <v>70333</v>
      </c>
      <c r="V34" s="26">
        <v>288173</v>
      </c>
      <c r="W34" s="26">
        <v>199360</v>
      </c>
      <c r="X34" s="26">
        <v>88813</v>
      </c>
      <c r="Y34" s="106">
        <v>44.55</v>
      </c>
      <c r="Z34" s="121">
        <v>199360</v>
      </c>
    </row>
    <row r="35" spans="1:26" ht="13.5">
      <c r="A35" s="104" t="s">
        <v>80</v>
      </c>
      <c r="B35" s="102"/>
      <c r="C35" s="121">
        <v>18811354</v>
      </c>
      <c r="D35" s="122">
        <v>25976210</v>
      </c>
      <c r="E35" s="26">
        <v>25976210</v>
      </c>
      <c r="F35" s="26">
        <v>2499549</v>
      </c>
      <c r="G35" s="26">
        <v>1156913</v>
      </c>
      <c r="H35" s="26">
        <v>972790</v>
      </c>
      <c r="I35" s="26">
        <v>4629252</v>
      </c>
      <c r="J35" s="26">
        <v>2156142</v>
      </c>
      <c r="K35" s="26">
        <v>1935903</v>
      </c>
      <c r="L35" s="26">
        <v>3975390</v>
      </c>
      <c r="M35" s="26">
        <v>8067435</v>
      </c>
      <c r="N35" s="26">
        <v>2538360</v>
      </c>
      <c r="O35" s="26">
        <v>4755062</v>
      </c>
      <c r="P35" s="26">
        <v>2440169</v>
      </c>
      <c r="Q35" s="26">
        <v>9733591</v>
      </c>
      <c r="R35" s="26">
        <v>1659766</v>
      </c>
      <c r="S35" s="26">
        <v>2277792</v>
      </c>
      <c r="T35" s="26">
        <v>1719318</v>
      </c>
      <c r="U35" s="26">
        <v>5656876</v>
      </c>
      <c r="V35" s="26">
        <v>28087154</v>
      </c>
      <c r="W35" s="26">
        <v>25976210</v>
      </c>
      <c r="X35" s="26">
        <v>2110944</v>
      </c>
      <c r="Y35" s="106">
        <v>8.13</v>
      </c>
      <c r="Z35" s="121">
        <v>25976210</v>
      </c>
    </row>
    <row r="36" spans="1:26" ht="13.5">
      <c r="A36" s="104" t="s">
        <v>81</v>
      </c>
      <c r="B36" s="102"/>
      <c r="C36" s="121">
        <v>411400</v>
      </c>
      <c r="D36" s="122">
        <v>303760</v>
      </c>
      <c r="E36" s="26">
        <v>303760</v>
      </c>
      <c r="F36" s="26">
        <v>28476</v>
      </c>
      <c r="G36" s="26">
        <v>37984</v>
      </c>
      <c r="H36" s="26">
        <v>35382</v>
      </c>
      <c r="I36" s="26">
        <v>101842</v>
      </c>
      <c r="J36" s="26">
        <v>57876</v>
      </c>
      <c r="K36" s="26">
        <v>49098</v>
      </c>
      <c r="L36" s="26">
        <v>38541</v>
      </c>
      <c r="M36" s="26">
        <v>145515</v>
      </c>
      <c r="N36" s="26">
        <v>36710</v>
      </c>
      <c r="O36" s="26">
        <v>34023</v>
      </c>
      <c r="P36" s="26">
        <v>35934</v>
      </c>
      <c r="Q36" s="26">
        <v>106667</v>
      </c>
      <c r="R36" s="26">
        <v>60199</v>
      </c>
      <c r="S36" s="26">
        <v>32985</v>
      </c>
      <c r="T36" s="26">
        <v>35594</v>
      </c>
      <c r="U36" s="26">
        <v>128778</v>
      </c>
      <c r="V36" s="26">
        <v>482802</v>
      </c>
      <c r="W36" s="26">
        <v>303760</v>
      </c>
      <c r="X36" s="26">
        <v>179042</v>
      </c>
      <c r="Y36" s="106">
        <v>58.94</v>
      </c>
      <c r="Z36" s="121">
        <v>303760</v>
      </c>
    </row>
    <row r="37" spans="1:26" ht="13.5">
      <c r="A37" s="104" t="s">
        <v>82</v>
      </c>
      <c r="B37" s="102"/>
      <c r="C37" s="123">
        <v>11491569</v>
      </c>
      <c r="D37" s="124">
        <v>14558400</v>
      </c>
      <c r="E37" s="125">
        <v>14558400</v>
      </c>
      <c r="F37" s="125">
        <v>1059047</v>
      </c>
      <c r="G37" s="125">
        <v>1038762</v>
      </c>
      <c r="H37" s="125">
        <v>1140506</v>
      </c>
      <c r="I37" s="125">
        <v>3238315</v>
      </c>
      <c r="J37" s="125">
        <v>1108227</v>
      </c>
      <c r="K37" s="125">
        <v>1647949</v>
      </c>
      <c r="L37" s="125">
        <v>1175645</v>
      </c>
      <c r="M37" s="125">
        <v>3931821</v>
      </c>
      <c r="N37" s="125">
        <v>1055277</v>
      </c>
      <c r="O37" s="125">
        <v>1033053</v>
      </c>
      <c r="P37" s="125">
        <v>1086481</v>
      </c>
      <c r="Q37" s="125">
        <v>3174811</v>
      </c>
      <c r="R37" s="125">
        <v>1108182</v>
      </c>
      <c r="S37" s="125">
        <v>1090160</v>
      </c>
      <c r="T37" s="125">
        <v>1280218</v>
      </c>
      <c r="U37" s="125">
        <v>3478560</v>
      </c>
      <c r="V37" s="125">
        <v>13823507</v>
      </c>
      <c r="W37" s="125">
        <v>14558400</v>
      </c>
      <c r="X37" s="125">
        <v>-734893</v>
      </c>
      <c r="Y37" s="107">
        <v>-5.05</v>
      </c>
      <c r="Z37" s="123">
        <v>14558400</v>
      </c>
    </row>
    <row r="38" spans="1:26" ht="13.5">
      <c r="A38" s="101" t="s">
        <v>83</v>
      </c>
      <c r="B38" s="108"/>
      <c r="C38" s="119">
        <f aca="true" t="shared" si="7" ref="C38:X38">SUM(C39:C41)</f>
        <v>39743302</v>
      </c>
      <c r="D38" s="120">
        <f t="shared" si="7"/>
        <v>53164120</v>
      </c>
      <c r="E38" s="66">
        <f t="shared" si="7"/>
        <v>53164120</v>
      </c>
      <c r="F38" s="66">
        <f t="shared" si="7"/>
        <v>1368357</v>
      </c>
      <c r="G38" s="66">
        <f t="shared" si="7"/>
        <v>1360344</v>
      </c>
      <c r="H38" s="66">
        <f t="shared" si="7"/>
        <v>1082392</v>
      </c>
      <c r="I38" s="66">
        <f t="shared" si="7"/>
        <v>3811093</v>
      </c>
      <c r="J38" s="66">
        <f t="shared" si="7"/>
        <v>12693911</v>
      </c>
      <c r="K38" s="66">
        <f t="shared" si="7"/>
        <v>5944271</v>
      </c>
      <c r="L38" s="66">
        <f t="shared" si="7"/>
        <v>6675026</v>
      </c>
      <c r="M38" s="66">
        <f t="shared" si="7"/>
        <v>25313208</v>
      </c>
      <c r="N38" s="66">
        <f t="shared" si="7"/>
        <v>7912320</v>
      </c>
      <c r="O38" s="66">
        <f t="shared" si="7"/>
        <v>5324915</v>
      </c>
      <c r="P38" s="66">
        <f t="shared" si="7"/>
        <v>6676668</v>
      </c>
      <c r="Q38" s="66">
        <f t="shared" si="7"/>
        <v>19913903</v>
      </c>
      <c r="R38" s="66">
        <f t="shared" si="7"/>
        <v>8881009</v>
      </c>
      <c r="S38" s="66">
        <f t="shared" si="7"/>
        <v>6195927</v>
      </c>
      <c r="T38" s="66">
        <f t="shared" si="7"/>
        <v>4331311</v>
      </c>
      <c r="U38" s="66">
        <f t="shared" si="7"/>
        <v>19408247</v>
      </c>
      <c r="V38" s="66">
        <f t="shared" si="7"/>
        <v>68446451</v>
      </c>
      <c r="W38" s="66">
        <f t="shared" si="7"/>
        <v>53164120</v>
      </c>
      <c r="X38" s="66">
        <f t="shared" si="7"/>
        <v>15282331</v>
      </c>
      <c r="Y38" s="103">
        <f>+IF(W38&lt;&gt;0,+(X38/W38)*100,0)</f>
        <v>28.745573142186874</v>
      </c>
      <c r="Z38" s="119">
        <f>SUM(Z39:Z41)</f>
        <v>53164120</v>
      </c>
    </row>
    <row r="39" spans="1:26" ht="13.5">
      <c r="A39" s="104" t="s">
        <v>84</v>
      </c>
      <c r="B39" s="102"/>
      <c r="C39" s="121">
        <v>4915232</v>
      </c>
      <c r="D39" s="122">
        <v>5334330</v>
      </c>
      <c r="E39" s="26">
        <v>5334330</v>
      </c>
      <c r="F39" s="26">
        <v>281888</v>
      </c>
      <c r="G39" s="26">
        <v>369145</v>
      </c>
      <c r="H39" s="26">
        <v>306840</v>
      </c>
      <c r="I39" s="26">
        <v>957873</v>
      </c>
      <c r="J39" s="26">
        <v>556016</v>
      </c>
      <c r="K39" s="26">
        <v>494949</v>
      </c>
      <c r="L39" s="26">
        <v>994456</v>
      </c>
      <c r="M39" s="26">
        <v>2045421</v>
      </c>
      <c r="N39" s="26">
        <v>417581</v>
      </c>
      <c r="O39" s="26">
        <v>256310</v>
      </c>
      <c r="P39" s="26">
        <v>652697</v>
      </c>
      <c r="Q39" s="26">
        <v>1326588</v>
      </c>
      <c r="R39" s="26">
        <v>465141</v>
      </c>
      <c r="S39" s="26">
        <v>556896</v>
      </c>
      <c r="T39" s="26">
        <v>610503</v>
      </c>
      <c r="U39" s="26">
        <v>1632540</v>
      </c>
      <c r="V39" s="26">
        <v>5962422</v>
      </c>
      <c r="W39" s="26">
        <v>5334330</v>
      </c>
      <c r="X39" s="26">
        <v>628092</v>
      </c>
      <c r="Y39" s="106">
        <v>11.77</v>
      </c>
      <c r="Z39" s="121">
        <v>5334330</v>
      </c>
    </row>
    <row r="40" spans="1:26" ht="13.5">
      <c r="A40" s="104" t="s">
        <v>85</v>
      </c>
      <c r="B40" s="102"/>
      <c r="C40" s="121">
        <v>34828070</v>
      </c>
      <c r="D40" s="122">
        <v>47829790</v>
      </c>
      <c r="E40" s="26">
        <v>47829790</v>
      </c>
      <c r="F40" s="26">
        <v>1086469</v>
      </c>
      <c r="G40" s="26">
        <v>991199</v>
      </c>
      <c r="H40" s="26">
        <v>775552</v>
      </c>
      <c r="I40" s="26">
        <v>2853220</v>
      </c>
      <c r="J40" s="26">
        <v>12137895</v>
      </c>
      <c r="K40" s="26">
        <v>5449322</v>
      </c>
      <c r="L40" s="26">
        <v>5680570</v>
      </c>
      <c r="M40" s="26">
        <v>23267787</v>
      </c>
      <c r="N40" s="26">
        <v>7494739</v>
      </c>
      <c r="O40" s="26">
        <v>5068605</v>
      </c>
      <c r="P40" s="26">
        <v>6023971</v>
      </c>
      <c r="Q40" s="26">
        <v>18587315</v>
      </c>
      <c r="R40" s="26">
        <v>8415868</v>
      </c>
      <c r="S40" s="26">
        <v>5639031</v>
      </c>
      <c r="T40" s="26">
        <v>3720808</v>
      </c>
      <c r="U40" s="26">
        <v>17775707</v>
      </c>
      <c r="V40" s="26">
        <v>62484029</v>
      </c>
      <c r="W40" s="26">
        <v>47829790</v>
      </c>
      <c r="X40" s="26">
        <v>14654239</v>
      </c>
      <c r="Y40" s="106">
        <v>30.64</v>
      </c>
      <c r="Z40" s="121">
        <v>47829790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55882167</v>
      </c>
      <c r="D42" s="120">
        <f t="shared" si="8"/>
        <v>79378810</v>
      </c>
      <c r="E42" s="66">
        <f t="shared" si="8"/>
        <v>79378810</v>
      </c>
      <c r="F42" s="66">
        <f t="shared" si="8"/>
        <v>2745167</v>
      </c>
      <c r="G42" s="66">
        <f t="shared" si="8"/>
        <v>2651202</v>
      </c>
      <c r="H42" s="66">
        <f t="shared" si="8"/>
        <v>2740137</v>
      </c>
      <c r="I42" s="66">
        <f t="shared" si="8"/>
        <v>8136506</v>
      </c>
      <c r="J42" s="66">
        <f t="shared" si="8"/>
        <v>4725596</v>
      </c>
      <c r="K42" s="66">
        <f t="shared" si="8"/>
        <v>5041690</v>
      </c>
      <c r="L42" s="66">
        <f t="shared" si="8"/>
        <v>9937087</v>
      </c>
      <c r="M42" s="66">
        <f t="shared" si="8"/>
        <v>19704373</v>
      </c>
      <c r="N42" s="66">
        <f t="shared" si="8"/>
        <v>4209106</v>
      </c>
      <c r="O42" s="66">
        <f t="shared" si="8"/>
        <v>3841991</v>
      </c>
      <c r="P42" s="66">
        <f t="shared" si="8"/>
        <v>4473563</v>
      </c>
      <c r="Q42" s="66">
        <f t="shared" si="8"/>
        <v>12524660</v>
      </c>
      <c r="R42" s="66">
        <f t="shared" si="8"/>
        <v>5272511</v>
      </c>
      <c r="S42" s="66">
        <f t="shared" si="8"/>
        <v>4682698</v>
      </c>
      <c r="T42" s="66">
        <f t="shared" si="8"/>
        <v>17217163</v>
      </c>
      <c r="U42" s="66">
        <f t="shared" si="8"/>
        <v>27172372</v>
      </c>
      <c r="V42" s="66">
        <f t="shared" si="8"/>
        <v>67537911</v>
      </c>
      <c r="W42" s="66">
        <f t="shared" si="8"/>
        <v>79378810</v>
      </c>
      <c r="X42" s="66">
        <f t="shared" si="8"/>
        <v>-11840899</v>
      </c>
      <c r="Y42" s="103">
        <f>+IF(W42&lt;&gt;0,+(X42/W42)*100,0)</f>
        <v>-14.91695201779921</v>
      </c>
      <c r="Z42" s="119">
        <f>SUM(Z43:Z46)</f>
        <v>79378810</v>
      </c>
    </row>
    <row r="43" spans="1:26" ht="13.5">
      <c r="A43" s="104" t="s">
        <v>88</v>
      </c>
      <c r="B43" s="102"/>
      <c r="C43" s="121">
        <v>1450021</v>
      </c>
      <c r="D43" s="122">
        <v>1611960</v>
      </c>
      <c r="E43" s="26">
        <v>1611960</v>
      </c>
      <c r="F43" s="26">
        <v>121283</v>
      </c>
      <c r="G43" s="26">
        <v>26861</v>
      </c>
      <c r="H43" s="26">
        <v>143879</v>
      </c>
      <c r="I43" s="26">
        <v>292023</v>
      </c>
      <c r="J43" s="26">
        <v>322305</v>
      </c>
      <c r="K43" s="26">
        <v>27364</v>
      </c>
      <c r="L43" s="26">
        <v>206315</v>
      </c>
      <c r="M43" s="26">
        <v>555984</v>
      </c>
      <c r="N43" s="26">
        <v>56403</v>
      </c>
      <c r="O43" s="26">
        <v>47537</v>
      </c>
      <c r="P43" s="26">
        <v>53272</v>
      </c>
      <c r="Q43" s="26">
        <v>157212</v>
      </c>
      <c r="R43" s="26">
        <v>54092</v>
      </c>
      <c r="S43" s="26">
        <v>628930</v>
      </c>
      <c r="T43" s="26">
        <v>285033</v>
      </c>
      <c r="U43" s="26">
        <v>968055</v>
      </c>
      <c r="V43" s="26">
        <v>1973274</v>
      </c>
      <c r="W43" s="26">
        <v>1611960</v>
      </c>
      <c r="X43" s="26">
        <v>361314</v>
      </c>
      <c r="Y43" s="106">
        <v>22.41</v>
      </c>
      <c r="Z43" s="121">
        <v>1611960</v>
      </c>
    </row>
    <row r="44" spans="1:26" ht="13.5">
      <c r="A44" s="104" t="s">
        <v>89</v>
      </c>
      <c r="B44" s="102"/>
      <c r="C44" s="121">
        <v>53889790</v>
      </c>
      <c r="D44" s="122">
        <v>74572900</v>
      </c>
      <c r="E44" s="26">
        <v>74572900</v>
      </c>
      <c r="F44" s="26">
        <v>2584830</v>
      </c>
      <c r="G44" s="26">
        <v>2588734</v>
      </c>
      <c r="H44" s="26">
        <v>2558413</v>
      </c>
      <c r="I44" s="26">
        <v>7731977</v>
      </c>
      <c r="J44" s="26">
        <v>4367932</v>
      </c>
      <c r="K44" s="26">
        <v>4954131</v>
      </c>
      <c r="L44" s="26">
        <v>9626760</v>
      </c>
      <c r="M44" s="26">
        <v>18948823</v>
      </c>
      <c r="N44" s="26">
        <v>4095516</v>
      </c>
      <c r="O44" s="26">
        <v>3726962</v>
      </c>
      <c r="P44" s="26">
        <v>4369530</v>
      </c>
      <c r="Q44" s="26">
        <v>12192008</v>
      </c>
      <c r="R44" s="26">
        <v>5157231</v>
      </c>
      <c r="S44" s="26">
        <v>3974625</v>
      </c>
      <c r="T44" s="26">
        <v>16866295</v>
      </c>
      <c r="U44" s="26">
        <v>25998151</v>
      </c>
      <c r="V44" s="26">
        <v>64870959</v>
      </c>
      <c r="W44" s="26">
        <v>74572900</v>
      </c>
      <c r="X44" s="26">
        <v>-9701941</v>
      </c>
      <c r="Y44" s="106">
        <v>-13.01</v>
      </c>
      <c r="Z44" s="121">
        <v>74572900</v>
      </c>
    </row>
    <row r="45" spans="1:26" ht="13.5">
      <c r="A45" s="104" t="s">
        <v>90</v>
      </c>
      <c r="B45" s="102"/>
      <c r="C45" s="123"/>
      <c r="D45" s="124">
        <v>2037100</v>
      </c>
      <c r="E45" s="125">
        <v>2037100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>
        <v>2037100</v>
      </c>
      <c r="X45" s="125">
        <v>-2037100</v>
      </c>
      <c r="Y45" s="107">
        <v>-100</v>
      </c>
      <c r="Z45" s="123">
        <v>2037100</v>
      </c>
    </row>
    <row r="46" spans="1:26" ht="13.5">
      <c r="A46" s="104" t="s">
        <v>91</v>
      </c>
      <c r="B46" s="102"/>
      <c r="C46" s="121">
        <v>542356</v>
      </c>
      <c r="D46" s="122">
        <v>1156850</v>
      </c>
      <c r="E46" s="26">
        <v>1156850</v>
      </c>
      <c r="F46" s="26">
        <v>39054</v>
      </c>
      <c r="G46" s="26">
        <v>35607</v>
      </c>
      <c r="H46" s="26">
        <v>37845</v>
      </c>
      <c r="I46" s="26">
        <v>112506</v>
      </c>
      <c r="J46" s="26">
        <v>35359</v>
      </c>
      <c r="K46" s="26">
        <v>60195</v>
      </c>
      <c r="L46" s="26">
        <v>104012</v>
      </c>
      <c r="M46" s="26">
        <v>199566</v>
      </c>
      <c r="N46" s="26">
        <v>57187</v>
      </c>
      <c r="O46" s="26">
        <v>67492</v>
      </c>
      <c r="P46" s="26">
        <v>50761</v>
      </c>
      <c r="Q46" s="26">
        <v>175440</v>
      </c>
      <c r="R46" s="26">
        <v>61188</v>
      </c>
      <c r="S46" s="26">
        <v>79143</v>
      </c>
      <c r="T46" s="26">
        <v>65835</v>
      </c>
      <c r="U46" s="26">
        <v>206166</v>
      </c>
      <c r="V46" s="26">
        <v>693678</v>
      </c>
      <c r="W46" s="26">
        <v>1156850</v>
      </c>
      <c r="X46" s="26">
        <v>-463172</v>
      </c>
      <c r="Y46" s="106">
        <v>-40.04</v>
      </c>
      <c r="Z46" s="121">
        <v>1156850</v>
      </c>
    </row>
    <row r="47" spans="1:26" ht="13.5">
      <c r="A47" s="101" t="s">
        <v>92</v>
      </c>
      <c r="B47" s="108" t="s">
        <v>93</v>
      </c>
      <c r="C47" s="119"/>
      <c r="D47" s="120">
        <v>2142090</v>
      </c>
      <c r="E47" s="66">
        <v>2142090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>
        <v>2142090</v>
      </c>
      <c r="X47" s="66">
        <v>-2142090</v>
      </c>
      <c r="Y47" s="103">
        <v>-100</v>
      </c>
      <c r="Z47" s="119">
        <v>2142090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197795945</v>
      </c>
      <c r="D48" s="139">
        <f t="shared" si="9"/>
        <v>237882010</v>
      </c>
      <c r="E48" s="39">
        <f t="shared" si="9"/>
        <v>237882010</v>
      </c>
      <c r="F48" s="39">
        <f t="shared" si="9"/>
        <v>10015956</v>
      </c>
      <c r="G48" s="39">
        <f t="shared" si="9"/>
        <v>11676717</v>
      </c>
      <c r="H48" s="39">
        <f t="shared" si="9"/>
        <v>10674183</v>
      </c>
      <c r="I48" s="39">
        <f t="shared" si="9"/>
        <v>32366856</v>
      </c>
      <c r="J48" s="39">
        <f t="shared" si="9"/>
        <v>24269274</v>
      </c>
      <c r="K48" s="39">
        <f t="shared" si="9"/>
        <v>23826763</v>
      </c>
      <c r="L48" s="39">
        <f t="shared" si="9"/>
        <v>27814632</v>
      </c>
      <c r="M48" s="39">
        <f t="shared" si="9"/>
        <v>75910669</v>
      </c>
      <c r="N48" s="39">
        <f t="shared" si="9"/>
        <v>20013744</v>
      </c>
      <c r="O48" s="39">
        <f t="shared" si="9"/>
        <v>17983292</v>
      </c>
      <c r="P48" s="39">
        <f t="shared" si="9"/>
        <v>19810498</v>
      </c>
      <c r="Q48" s="39">
        <f t="shared" si="9"/>
        <v>57807534</v>
      </c>
      <c r="R48" s="39">
        <f t="shared" si="9"/>
        <v>23001316</v>
      </c>
      <c r="S48" s="39">
        <f t="shared" si="9"/>
        <v>14615724</v>
      </c>
      <c r="T48" s="39">
        <f t="shared" si="9"/>
        <v>42706760</v>
      </c>
      <c r="U48" s="39">
        <f t="shared" si="9"/>
        <v>80323800</v>
      </c>
      <c r="V48" s="39">
        <f t="shared" si="9"/>
        <v>246408859</v>
      </c>
      <c r="W48" s="39">
        <f t="shared" si="9"/>
        <v>237882010</v>
      </c>
      <c r="X48" s="39">
        <f t="shared" si="9"/>
        <v>8526849</v>
      </c>
      <c r="Y48" s="140">
        <f>+IF(W48&lt;&gt;0,+(X48/W48)*100,0)</f>
        <v>3.58448669573626</v>
      </c>
      <c r="Z48" s="138">
        <f>+Z28+Z32+Z38+Z42+Z47</f>
        <v>237882010</v>
      </c>
    </row>
    <row r="49" spans="1:26" ht="13.5">
      <c r="A49" s="114" t="s">
        <v>48</v>
      </c>
      <c r="B49" s="115"/>
      <c r="C49" s="141">
        <f aca="true" t="shared" si="10" ref="C49:X49">+C25-C48</f>
        <v>18690003</v>
      </c>
      <c r="D49" s="142">
        <f t="shared" si="10"/>
        <v>3503120</v>
      </c>
      <c r="E49" s="143">
        <f t="shared" si="10"/>
        <v>3503120</v>
      </c>
      <c r="F49" s="143">
        <f t="shared" si="10"/>
        <v>31818412</v>
      </c>
      <c r="G49" s="143">
        <f t="shared" si="10"/>
        <v>-2153404</v>
      </c>
      <c r="H49" s="143">
        <f t="shared" si="10"/>
        <v>1439587</v>
      </c>
      <c r="I49" s="143">
        <f t="shared" si="10"/>
        <v>31104595</v>
      </c>
      <c r="J49" s="143">
        <f t="shared" si="10"/>
        <v>-10448619</v>
      </c>
      <c r="K49" s="143">
        <f t="shared" si="10"/>
        <v>-6424388</v>
      </c>
      <c r="L49" s="143">
        <f t="shared" si="10"/>
        <v>8217413</v>
      </c>
      <c r="M49" s="143">
        <f t="shared" si="10"/>
        <v>-8655594</v>
      </c>
      <c r="N49" s="143">
        <f t="shared" si="10"/>
        <v>-6309202</v>
      </c>
      <c r="O49" s="143">
        <f t="shared" si="10"/>
        <v>-10795211</v>
      </c>
      <c r="P49" s="143">
        <f t="shared" si="10"/>
        <v>20624298</v>
      </c>
      <c r="Q49" s="143">
        <f t="shared" si="10"/>
        <v>3519885</v>
      </c>
      <c r="R49" s="143">
        <f t="shared" si="10"/>
        <v>-3278790</v>
      </c>
      <c r="S49" s="143">
        <f t="shared" si="10"/>
        <v>-4456464</v>
      </c>
      <c r="T49" s="143">
        <f t="shared" si="10"/>
        <v>-22569424</v>
      </c>
      <c r="U49" s="143">
        <f t="shared" si="10"/>
        <v>-30304678</v>
      </c>
      <c r="V49" s="143">
        <f t="shared" si="10"/>
        <v>-4335792</v>
      </c>
      <c r="W49" s="143">
        <f>IF(E25=E48,0,W25-W48)</f>
        <v>3503120</v>
      </c>
      <c r="X49" s="143">
        <f t="shared" si="10"/>
        <v>-7838912</v>
      </c>
      <c r="Y49" s="144">
        <f>+IF(W49&lt;&gt;0,+(X49/W49)*100,0)</f>
        <v>-223.76943981365181</v>
      </c>
      <c r="Z49" s="141">
        <f>+Z25-Z48</f>
        <v>3503120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801368</v>
      </c>
      <c r="D5" s="122">
        <v>882650</v>
      </c>
      <c r="E5" s="26">
        <v>882650</v>
      </c>
      <c r="F5" s="26">
        <v>876510</v>
      </c>
      <c r="G5" s="26">
        <v>0</v>
      </c>
      <c r="H5" s="26">
        <v>-513</v>
      </c>
      <c r="I5" s="26">
        <v>875997</v>
      </c>
      <c r="J5" s="26">
        <v>2010</v>
      </c>
      <c r="K5" s="26">
        <v>0</v>
      </c>
      <c r="L5" s="26">
        <v>0</v>
      </c>
      <c r="M5" s="26">
        <v>2010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-7977</v>
      </c>
      <c r="T5" s="26">
        <v>0</v>
      </c>
      <c r="U5" s="26">
        <v>-7977</v>
      </c>
      <c r="V5" s="26">
        <v>870030</v>
      </c>
      <c r="W5" s="26">
        <v>882650</v>
      </c>
      <c r="X5" s="26">
        <v>-12620</v>
      </c>
      <c r="Y5" s="106">
        <v>-1.43</v>
      </c>
      <c r="Z5" s="121">
        <v>882650</v>
      </c>
    </row>
    <row r="6" spans="1:26" ht="13.5">
      <c r="A6" s="157" t="s">
        <v>101</v>
      </c>
      <c r="B6" s="158"/>
      <c r="C6" s="121">
        <v>0</v>
      </c>
      <c r="D6" s="122">
        <v>4280</v>
      </c>
      <c r="E6" s="26">
        <v>4280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60</v>
      </c>
      <c r="U6" s="26">
        <v>60</v>
      </c>
      <c r="V6" s="26">
        <v>60</v>
      </c>
      <c r="W6" s="26">
        <v>4280</v>
      </c>
      <c r="X6" s="26">
        <v>-4220</v>
      </c>
      <c r="Y6" s="106">
        <v>-98.6</v>
      </c>
      <c r="Z6" s="121">
        <v>4280</v>
      </c>
    </row>
    <row r="7" spans="1:26" ht="13.5">
      <c r="A7" s="159" t="s">
        <v>102</v>
      </c>
      <c r="B7" s="158" t="s">
        <v>95</v>
      </c>
      <c r="C7" s="121">
        <v>998876</v>
      </c>
      <c r="D7" s="122">
        <v>1308350</v>
      </c>
      <c r="E7" s="26">
        <v>1308350</v>
      </c>
      <c r="F7" s="26">
        <v>96578</v>
      </c>
      <c r="G7" s="26">
        <v>228162</v>
      </c>
      <c r="H7" s="26">
        <v>106350</v>
      </c>
      <c r="I7" s="26">
        <v>431090</v>
      </c>
      <c r="J7" s="26">
        <v>123298</v>
      </c>
      <c r="K7" s="26">
        <v>-18247</v>
      </c>
      <c r="L7" s="26">
        <v>78039</v>
      </c>
      <c r="M7" s="26">
        <v>183090</v>
      </c>
      <c r="N7" s="26">
        <v>103319</v>
      </c>
      <c r="O7" s="26">
        <v>33418</v>
      </c>
      <c r="P7" s="26">
        <v>56534</v>
      </c>
      <c r="Q7" s="26">
        <v>193271</v>
      </c>
      <c r="R7" s="26">
        <v>48548</v>
      </c>
      <c r="S7" s="26">
        <v>107554</v>
      </c>
      <c r="T7" s="26">
        <v>104889</v>
      </c>
      <c r="U7" s="26">
        <v>260991</v>
      </c>
      <c r="V7" s="26">
        <v>1068442</v>
      </c>
      <c r="W7" s="26">
        <v>1308350</v>
      </c>
      <c r="X7" s="26">
        <v>-239908</v>
      </c>
      <c r="Y7" s="106">
        <v>-18.34</v>
      </c>
      <c r="Z7" s="121">
        <v>1308350</v>
      </c>
    </row>
    <row r="8" spans="1:26" ht="13.5">
      <c r="A8" s="159" t="s">
        <v>103</v>
      </c>
      <c r="B8" s="158" t="s">
        <v>95</v>
      </c>
      <c r="C8" s="121">
        <v>62483085</v>
      </c>
      <c r="D8" s="122">
        <v>73672910</v>
      </c>
      <c r="E8" s="26">
        <v>73672910</v>
      </c>
      <c r="F8" s="26">
        <v>4439939</v>
      </c>
      <c r="G8" s="26">
        <v>5404015</v>
      </c>
      <c r="H8" s="26">
        <v>4965080</v>
      </c>
      <c r="I8" s="26">
        <v>14809034</v>
      </c>
      <c r="J8" s="26">
        <v>5345015</v>
      </c>
      <c r="K8" s="26">
        <v>5983774</v>
      </c>
      <c r="L8" s="26">
        <v>5459656</v>
      </c>
      <c r="M8" s="26">
        <v>16788445</v>
      </c>
      <c r="N8" s="26">
        <v>11214024</v>
      </c>
      <c r="O8" s="26">
        <v>4385864</v>
      </c>
      <c r="P8" s="26">
        <v>6506084</v>
      </c>
      <c r="Q8" s="26">
        <v>22105972</v>
      </c>
      <c r="R8" s="26">
        <v>7599655</v>
      </c>
      <c r="S8" s="26">
        <v>4911156</v>
      </c>
      <c r="T8" s="26">
        <v>5300041</v>
      </c>
      <c r="U8" s="26">
        <v>17810852</v>
      </c>
      <c r="V8" s="26">
        <v>71514303</v>
      </c>
      <c r="W8" s="26">
        <v>73672910</v>
      </c>
      <c r="X8" s="26">
        <v>-2158607</v>
      </c>
      <c r="Y8" s="106">
        <v>-2.93</v>
      </c>
      <c r="Z8" s="121">
        <v>73672910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537776</v>
      </c>
      <c r="D10" s="122">
        <v>558150</v>
      </c>
      <c r="E10" s="20">
        <v>558150</v>
      </c>
      <c r="F10" s="20">
        <v>47540</v>
      </c>
      <c r="G10" s="20">
        <v>48511</v>
      </c>
      <c r="H10" s="20">
        <v>48870</v>
      </c>
      <c r="I10" s="20">
        <v>144921</v>
      </c>
      <c r="J10" s="20">
        <v>47606</v>
      </c>
      <c r="K10" s="20">
        <v>20396</v>
      </c>
      <c r="L10" s="20">
        <v>14480</v>
      </c>
      <c r="M10" s="20">
        <v>82482</v>
      </c>
      <c r="N10" s="20">
        <v>44785</v>
      </c>
      <c r="O10" s="20">
        <v>42580</v>
      </c>
      <c r="P10" s="20">
        <v>15011</v>
      </c>
      <c r="Q10" s="20">
        <v>102376</v>
      </c>
      <c r="R10" s="20">
        <v>44695</v>
      </c>
      <c r="S10" s="20">
        <v>43350</v>
      </c>
      <c r="T10" s="20">
        <v>43321</v>
      </c>
      <c r="U10" s="20">
        <v>131366</v>
      </c>
      <c r="V10" s="20">
        <v>461145</v>
      </c>
      <c r="W10" s="20">
        <v>558150</v>
      </c>
      <c r="X10" s="20">
        <v>-97005</v>
      </c>
      <c r="Y10" s="160">
        <v>-17.38</v>
      </c>
      <c r="Z10" s="96">
        <v>558150</v>
      </c>
    </row>
    <row r="11" spans="1:26" ht="13.5">
      <c r="A11" s="159" t="s">
        <v>106</v>
      </c>
      <c r="B11" s="161"/>
      <c r="C11" s="121">
        <v>225</v>
      </c>
      <c r="D11" s="122">
        <v>500</v>
      </c>
      <c r="E11" s="26">
        <v>500</v>
      </c>
      <c r="F11" s="26">
        <v>3105</v>
      </c>
      <c r="G11" s="26">
        <v>0</v>
      </c>
      <c r="H11" s="26">
        <v>0</v>
      </c>
      <c r="I11" s="26">
        <v>3105</v>
      </c>
      <c r="J11" s="26">
        <v>0</v>
      </c>
      <c r="K11" s="26">
        <v>141410</v>
      </c>
      <c r="L11" s="26">
        <v>29330</v>
      </c>
      <c r="M11" s="26">
        <v>170740</v>
      </c>
      <c r="N11" s="26">
        <v>30536</v>
      </c>
      <c r="O11" s="26">
        <v>33215</v>
      </c>
      <c r="P11" s="26">
        <v>29259</v>
      </c>
      <c r="Q11" s="26">
        <v>93010</v>
      </c>
      <c r="R11" s="26">
        <v>0</v>
      </c>
      <c r="S11" s="26">
        <v>30086</v>
      </c>
      <c r="T11" s="26">
        <v>36851</v>
      </c>
      <c r="U11" s="26">
        <v>66937</v>
      </c>
      <c r="V11" s="26">
        <v>333792</v>
      </c>
      <c r="W11" s="26">
        <v>500</v>
      </c>
      <c r="X11" s="26">
        <v>333292</v>
      </c>
      <c r="Y11" s="106">
        <v>66658.4</v>
      </c>
      <c r="Z11" s="121">
        <v>500</v>
      </c>
    </row>
    <row r="12" spans="1:26" ht="13.5">
      <c r="A12" s="159" t="s">
        <v>107</v>
      </c>
      <c r="B12" s="161"/>
      <c r="C12" s="121">
        <v>3077896</v>
      </c>
      <c r="D12" s="122">
        <v>3029180</v>
      </c>
      <c r="E12" s="26">
        <v>3029180</v>
      </c>
      <c r="F12" s="26">
        <v>275684</v>
      </c>
      <c r="G12" s="26">
        <v>305456</v>
      </c>
      <c r="H12" s="26">
        <v>308339</v>
      </c>
      <c r="I12" s="26">
        <v>889479</v>
      </c>
      <c r="J12" s="26">
        <v>313388</v>
      </c>
      <c r="K12" s="26">
        <v>345188</v>
      </c>
      <c r="L12" s="26">
        <v>244699</v>
      </c>
      <c r="M12" s="26">
        <v>903275</v>
      </c>
      <c r="N12" s="26">
        <v>377497</v>
      </c>
      <c r="O12" s="26">
        <v>314336</v>
      </c>
      <c r="P12" s="26">
        <v>345287</v>
      </c>
      <c r="Q12" s="26">
        <v>1037120</v>
      </c>
      <c r="R12" s="26">
        <v>315639</v>
      </c>
      <c r="S12" s="26">
        <v>266637</v>
      </c>
      <c r="T12" s="26">
        <v>342470</v>
      </c>
      <c r="U12" s="26">
        <v>924746</v>
      </c>
      <c r="V12" s="26">
        <v>3754620</v>
      </c>
      <c r="W12" s="26">
        <v>3029180</v>
      </c>
      <c r="X12" s="26">
        <v>725440</v>
      </c>
      <c r="Y12" s="106">
        <v>23.95</v>
      </c>
      <c r="Z12" s="121">
        <v>3029180</v>
      </c>
    </row>
    <row r="13" spans="1:26" ht="13.5">
      <c r="A13" s="157" t="s">
        <v>108</v>
      </c>
      <c r="B13" s="161"/>
      <c r="C13" s="121">
        <v>11172451</v>
      </c>
      <c r="D13" s="122">
        <v>13500000</v>
      </c>
      <c r="E13" s="26">
        <v>13500000</v>
      </c>
      <c r="F13" s="26">
        <v>-36686</v>
      </c>
      <c r="G13" s="26">
        <v>716889</v>
      </c>
      <c r="H13" s="26">
        <v>55384</v>
      </c>
      <c r="I13" s="26">
        <v>735587</v>
      </c>
      <c r="J13" s="26">
        <v>828740</v>
      </c>
      <c r="K13" s="26">
        <v>2295460</v>
      </c>
      <c r="L13" s="26">
        <v>27673</v>
      </c>
      <c r="M13" s="26">
        <v>3151873</v>
      </c>
      <c r="N13" s="26">
        <v>705228</v>
      </c>
      <c r="O13" s="26">
        <v>203127</v>
      </c>
      <c r="P13" s="26">
        <v>110422</v>
      </c>
      <c r="Q13" s="26">
        <v>1018777</v>
      </c>
      <c r="R13" s="26">
        <v>274829</v>
      </c>
      <c r="S13" s="26">
        <v>1369572</v>
      </c>
      <c r="T13" s="26">
        <v>1460053</v>
      </c>
      <c r="U13" s="26">
        <v>3104454</v>
      </c>
      <c r="V13" s="26">
        <v>8010691</v>
      </c>
      <c r="W13" s="26">
        <v>13500000</v>
      </c>
      <c r="X13" s="26">
        <v>-5489309</v>
      </c>
      <c r="Y13" s="106">
        <v>-40.66</v>
      </c>
      <c r="Z13" s="121">
        <v>13500000</v>
      </c>
    </row>
    <row r="14" spans="1:26" ht="13.5">
      <c r="A14" s="157" t="s">
        <v>109</v>
      </c>
      <c r="B14" s="161"/>
      <c r="C14" s="121">
        <v>62811</v>
      </c>
      <c r="D14" s="122">
        <v>58550</v>
      </c>
      <c r="E14" s="26">
        <v>58550</v>
      </c>
      <c r="F14" s="26">
        <v>3539</v>
      </c>
      <c r="G14" s="26">
        <v>1633</v>
      </c>
      <c r="H14" s="26">
        <v>1714</v>
      </c>
      <c r="I14" s="26">
        <v>6886</v>
      </c>
      <c r="J14" s="26">
        <v>7081</v>
      </c>
      <c r="K14" s="26">
        <v>4117</v>
      </c>
      <c r="L14" s="26">
        <v>2672</v>
      </c>
      <c r="M14" s="26">
        <v>13870</v>
      </c>
      <c r="N14" s="26">
        <v>6168</v>
      </c>
      <c r="O14" s="26">
        <v>5592</v>
      </c>
      <c r="P14" s="26">
        <v>4629</v>
      </c>
      <c r="Q14" s="26">
        <v>16389</v>
      </c>
      <c r="R14" s="26">
        <v>6387</v>
      </c>
      <c r="S14" s="26">
        <v>6289</v>
      </c>
      <c r="T14" s="26">
        <v>5247</v>
      </c>
      <c r="U14" s="26">
        <v>17923</v>
      </c>
      <c r="V14" s="26">
        <v>55068</v>
      </c>
      <c r="W14" s="26">
        <v>58550</v>
      </c>
      <c r="X14" s="26">
        <v>-3482</v>
      </c>
      <c r="Y14" s="106">
        <v>-5.95</v>
      </c>
      <c r="Z14" s="121">
        <v>58550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64861</v>
      </c>
      <c r="D16" s="122">
        <v>34860</v>
      </c>
      <c r="E16" s="26">
        <v>34860</v>
      </c>
      <c r="F16" s="26">
        <v>1327</v>
      </c>
      <c r="G16" s="26">
        <v>2720</v>
      </c>
      <c r="H16" s="26">
        <v>820</v>
      </c>
      <c r="I16" s="26">
        <v>4867</v>
      </c>
      <c r="J16" s="26">
        <v>200</v>
      </c>
      <c r="K16" s="26">
        <v>1619</v>
      </c>
      <c r="L16" s="26">
        <v>4150</v>
      </c>
      <c r="M16" s="26">
        <v>5969</v>
      </c>
      <c r="N16" s="26">
        <v>9350</v>
      </c>
      <c r="O16" s="26">
        <v>7400</v>
      </c>
      <c r="P16" s="26">
        <v>6750</v>
      </c>
      <c r="Q16" s="26">
        <v>23500</v>
      </c>
      <c r="R16" s="26">
        <v>7800</v>
      </c>
      <c r="S16" s="26">
        <v>3206</v>
      </c>
      <c r="T16" s="26">
        <v>5300</v>
      </c>
      <c r="U16" s="26">
        <v>16306</v>
      </c>
      <c r="V16" s="26">
        <v>50642</v>
      </c>
      <c r="W16" s="26">
        <v>34860</v>
      </c>
      <c r="X16" s="26">
        <v>15782</v>
      </c>
      <c r="Y16" s="106">
        <v>45.27</v>
      </c>
      <c r="Z16" s="121">
        <v>34860</v>
      </c>
    </row>
    <row r="17" spans="1:26" ht="13.5">
      <c r="A17" s="157" t="s">
        <v>112</v>
      </c>
      <c r="B17" s="161"/>
      <c r="C17" s="121">
        <v>89639</v>
      </c>
      <c r="D17" s="122">
        <v>62500</v>
      </c>
      <c r="E17" s="26">
        <v>62500</v>
      </c>
      <c r="F17" s="26">
        <v>0</v>
      </c>
      <c r="G17" s="26">
        <v>34580</v>
      </c>
      <c r="H17" s="26">
        <v>2280</v>
      </c>
      <c r="I17" s="26">
        <v>36860</v>
      </c>
      <c r="J17" s="26">
        <v>4180</v>
      </c>
      <c r="K17" s="26">
        <v>11020</v>
      </c>
      <c r="L17" s="26">
        <v>9880</v>
      </c>
      <c r="M17" s="26">
        <v>25080</v>
      </c>
      <c r="N17" s="26">
        <v>27360</v>
      </c>
      <c r="O17" s="26">
        <v>14250</v>
      </c>
      <c r="P17" s="26">
        <v>3040</v>
      </c>
      <c r="Q17" s="26">
        <v>44650</v>
      </c>
      <c r="R17" s="26">
        <v>5291</v>
      </c>
      <c r="S17" s="26">
        <v>2470</v>
      </c>
      <c r="T17" s="26">
        <v>465</v>
      </c>
      <c r="U17" s="26">
        <v>8226</v>
      </c>
      <c r="V17" s="26">
        <v>114816</v>
      </c>
      <c r="W17" s="26">
        <v>62500</v>
      </c>
      <c r="X17" s="26">
        <v>52316</v>
      </c>
      <c r="Y17" s="106">
        <v>83.71</v>
      </c>
      <c r="Z17" s="121">
        <v>62500</v>
      </c>
    </row>
    <row r="18" spans="1:26" ht="13.5">
      <c r="A18" s="159" t="s">
        <v>113</v>
      </c>
      <c r="B18" s="158"/>
      <c r="C18" s="121">
        <v>137</v>
      </c>
      <c r="D18" s="122">
        <v>9549340</v>
      </c>
      <c r="E18" s="26">
        <v>9549340</v>
      </c>
      <c r="F18" s="26">
        <v>15</v>
      </c>
      <c r="G18" s="26">
        <v>542698</v>
      </c>
      <c r="H18" s="26">
        <v>410033</v>
      </c>
      <c r="I18" s="26">
        <v>952746</v>
      </c>
      <c r="J18" s="26">
        <v>320926</v>
      </c>
      <c r="K18" s="26">
        <v>320942</v>
      </c>
      <c r="L18" s="26">
        <v>320936</v>
      </c>
      <c r="M18" s="26">
        <v>962804</v>
      </c>
      <c r="N18" s="26">
        <v>320932</v>
      </c>
      <c r="O18" s="26">
        <v>320932</v>
      </c>
      <c r="P18" s="26">
        <v>429211</v>
      </c>
      <c r="Q18" s="26">
        <v>1071075</v>
      </c>
      <c r="R18" s="26">
        <v>4624000</v>
      </c>
      <c r="S18" s="26">
        <v>673915</v>
      </c>
      <c r="T18" s="26">
        <v>1735058</v>
      </c>
      <c r="U18" s="26">
        <v>7032973</v>
      </c>
      <c r="V18" s="26">
        <v>10019598</v>
      </c>
      <c r="W18" s="26">
        <v>9549340</v>
      </c>
      <c r="X18" s="26">
        <v>470258</v>
      </c>
      <c r="Y18" s="106">
        <v>4.92</v>
      </c>
      <c r="Z18" s="121">
        <v>9549340</v>
      </c>
    </row>
    <row r="19" spans="1:26" ht="13.5">
      <c r="A19" s="157" t="s">
        <v>33</v>
      </c>
      <c r="B19" s="161"/>
      <c r="C19" s="121">
        <v>103698270</v>
      </c>
      <c r="D19" s="122">
        <v>118270360</v>
      </c>
      <c r="E19" s="26">
        <v>118270360</v>
      </c>
      <c r="F19" s="26">
        <v>26517367</v>
      </c>
      <c r="G19" s="26">
        <v>0</v>
      </c>
      <c r="H19" s="26">
        <v>4027404</v>
      </c>
      <c r="I19" s="26">
        <v>30544771</v>
      </c>
      <c r="J19" s="26">
        <v>5952950</v>
      </c>
      <c r="K19" s="26">
        <v>4983237</v>
      </c>
      <c r="L19" s="26">
        <v>27551451</v>
      </c>
      <c r="M19" s="26">
        <v>38487638</v>
      </c>
      <c r="N19" s="26">
        <v>108250</v>
      </c>
      <c r="O19" s="26">
        <v>756933</v>
      </c>
      <c r="P19" s="26">
        <v>32173787</v>
      </c>
      <c r="Q19" s="26">
        <v>33038970</v>
      </c>
      <c r="R19" s="26">
        <v>18815</v>
      </c>
      <c r="S19" s="26">
        <v>6000000</v>
      </c>
      <c r="T19" s="26">
        <v>-2187223</v>
      </c>
      <c r="U19" s="26">
        <v>3831592</v>
      </c>
      <c r="V19" s="26">
        <v>105902971</v>
      </c>
      <c r="W19" s="26">
        <v>118270360</v>
      </c>
      <c r="X19" s="26">
        <v>-12367389</v>
      </c>
      <c r="Y19" s="106">
        <v>-10.46</v>
      </c>
      <c r="Z19" s="121">
        <v>118270360</v>
      </c>
    </row>
    <row r="20" spans="1:26" ht="13.5">
      <c r="A20" s="157" t="s">
        <v>34</v>
      </c>
      <c r="B20" s="161" t="s">
        <v>95</v>
      </c>
      <c r="C20" s="121">
        <v>32914170</v>
      </c>
      <c r="D20" s="122">
        <v>13415450</v>
      </c>
      <c r="E20" s="20">
        <v>13415450</v>
      </c>
      <c r="F20" s="20">
        <v>4430</v>
      </c>
      <c r="G20" s="20">
        <v>2238649</v>
      </c>
      <c r="H20" s="20">
        <v>1507067</v>
      </c>
      <c r="I20" s="20">
        <v>3750146</v>
      </c>
      <c r="J20" s="20">
        <v>875261</v>
      </c>
      <c r="K20" s="20">
        <v>3313459</v>
      </c>
      <c r="L20" s="20">
        <v>2289079</v>
      </c>
      <c r="M20" s="20">
        <v>6477799</v>
      </c>
      <c r="N20" s="20">
        <v>736532</v>
      </c>
      <c r="O20" s="20">
        <v>1067031</v>
      </c>
      <c r="P20" s="20">
        <v>756031</v>
      </c>
      <c r="Q20" s="20">
        <v>2559594</v>
      </c>
      <c r="R20" s="20">
        <v>3623128</v>
      </c>
      <c r="S20" s="20">
        <v>-3246998</v>
      </c>
      <c r="T20" s="20">
        <v>13270243</v>
      </c>
      <c r="U20" s="20">
        <v>13646373</v>
      </c>
      <c r="V20" s="20">
        <v>26433912</v>
      </c>
      <c r="W20" s="20">
        <v>13415450</v>
      </c>
      <c r="X20" s="20">
        <v>13018462</v>
      </c>
      <c r="Y20" s="160">
        <v>97.04</v>
      </c>
      <c r="Z20" s="96">
        <v>13415450</v>
      </c>
    </row>
    <row r="21" spans="1:26" ht="13.5">
      <c r="A21" s="157" t="s">
        <v>114</v>
      </c>
      <c r="B21" s="161"/>
      <c r="C21" s="121">
        <v>584383</v>
      </c>
      <c r="D21" s="122">
        <v>50</v>
      </c>
      <c r="E21" s="26">
        <v>50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20561</v>
      </c>
      <c r="O21" s="48">
        <v>3403</v>
      </c>
      <c r="P21" s="26">
        <v>-1249</v>
      </c>
      <c r="Q21" s="26">
        <v>22715</v>
      </c>
      <c r="R21" s="26">
        <v>137139</v>
      </c>
      <c r="S21" s="26">
        <v>0</v>
      </c>
      <c r="T21" s="26">
        <v>20561</v>
      </c>
      <c r="U21" s="26">
        <v>157700</v>
      </c>
      <c r="V21" s="48">
        <v>180415</v>
      </c>
      <c r="W21" s="26">
        <v>50</v>
      </c>
      <c r="X21" s="26">
        <v>180365</v>
      </c>
      <c r="Y21" s="106">
        <v>360730</v>
      </c>
      <c r="Z21" s="121">
        <v>50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216485948</v>
      </c>
      <c r="D22" s="165">
        <f t="shared" si="0"/>
        <v>234347130</v>
      </c>
      <c r="E22" s="166">
        <f t="shared" si="0"/>
        <v>234347130</v>
      </c>
      <c r="F22" s="166">
        <f t="shared" si="0"/>
        <v>32229348</v>
      </c>
      <c r="G22" s="166">
        <f t="shared" si="0"/>
        <v>9523313</v>
      </c>
      <c r="H22" s="166">
        <f t="shared" si="0"/>
        <v>11432828</v>
      </c>
      <c r="I22" s="166">
        <f t="shared" si="0"/>
        <v>53185489</v>
      </c>
      <c r="J22" s="166">
        <f t="shared" si="0"/>
        <v>13820655</v>
      </c>
      <c r="K22" s="166">
        <f t="shared" si="0"/>
        <v>17402375</v>
      </c>
      <c r="L22" s="166">
        <f t="shared" si="0"/>
        <v>36032045</v>
      </c>
      <c r="M22" s="166">
        <f t="shared" si="0"/>
        <v>67255075</v>
      </c>
      <c r="N22" s="166">
        <f t="shared" si="0"/>
        <v>13704542</v>
      </c>
      <c r="O22" s="166">
        <f t="shared" si="0"/>
        <v>7188081</v>
      </c>
      <c r="P22" s="166">
        <f t="shared" si="0"/>
        <v>40434796</v>
      </c>
      <c r="Q22" s="166">
        <f t="shared" si="0"/>
        <v>61327419</v>
      </c>
      <c r="R22" s="166">
        <f t="shared" si="0"/>
        <v>16705926</v>
      </c>
      <c r="S22" s="166">
        <f t="shared" si="0"/>
        <v>10159260</v>
      </c>
      <c r="T22" s="166">
        <f t="shared" si="0"/>
        <v>20137336</v>
      </c>
      <c r="U22" s="166">
        <f t="shared" si="0"/>
        <v>47002522</v>
      </c>
      <c r="V22" s="166">
        <f t="shared" si="0"/>
        <v>228770505</v>
      </c>
      <c r="W22" s="166">
        <f t="shared" si="0"/>
        <v>234347130</v>
      </c>
      <c r="X22" s="166">
        <f t="shared" si="0"/>
        <v>-5576625</v>
      </c>
      <c r="Y22" s="167">
        <f>+IF(W22&lt;&gt;0,+(X22/W22)*100,0)</f>
        <v>-2.3796429681046236</v>
      </c>
      <c r="Z22" s="164">
        <f>SUM(Z5:Z21)</f>
        <v>234347130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60360224</v>
      </c>
      <c r="D25" s="122">
        <v>71377010</v>
      </c>
      <c r="E25" s="26">
        <v>71377010</v>
      </c>
      <c r="F25" s="26">
        <v>5603647</v>
      </c>
      <c r="G25" s="26">
        <v>5131206</v>
      </c>
      <c r="H25" s="26">
        <v>5386010</v>
      </c>
      <c r="I25" s="26">
        <v>16120863</v>
      </c>
      <c r="J25" s="26">
        <v>5179648</v>
      </c>
      <c r="K25" s="26">
        <v>8159270</v>
      </c>
      <c r="L25" s="26">
        <v>7059807</v>
      </c>
      <c r="M25" s="26">
        <v>20398725</v>
      </c>
      <c r="N25" s="26">
        <v>5701711</v>
      </c>
      <c r="O25" s="26">
        <v>5123912</v>
      </c>
      <c r="P25" s="26">
        <v>6446870</v>
      </c>
      <c r="Q25" s="26">
        <v>17272493</v>
      </c>
      <c r="R25" s="26">
        <v>5358641</v>
      </c>
      <c r="S25" s="26">
        <v>5599449</v>
      </c>
      <c r="T25" s="26">
        <v>4584429</v>
      </c>
      <c r="U25" s="26">
        <v>15542519</v>
      </c>
      <c r="V25" s="26">
        <v>69334600</v>
      </c>
      <c r="W25" s="26">
        <v>71377010</v>
      </c>
      <c r="X25" s="26">
        <v>-2042410</v>
      </c>
      <c r="Y25" s="106">
        <v>-2.86</v>
      </c>
      <c r="Z25" s="121">
        <v>71377010</v>
      </c>
    </row>
    <row r="26" spans="1:26" ht="13.5">
      <c r="A26" s="159" t="s">
        <v>37</v>
      </c>
      <c r="B26" s="158"/>
      <c r="C26" s="121">
        <v>0</v>
      </c>
      <c r="D26" s="122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06">
        <v>0</v>
      </c>
      <c r="Z26" s="121">
        <v>0</v>
      </c>
    </row>
    <row r="27" spans="1:26" ht="13.5">
      <c r="A27" s="159" t="s">
        <v>117</v>
      </c>
      <c r="B27" s="158" t="s">
        <v>98</v>
      </c>
      <c r="C27" s="121">
        <v>31429</v>
      </c>
      <c r="D27" s="122">
        <v>0</v>
      </c>
      <c r="E27" s="26">
        <v>0</v>
      </c>
      <c r="F27" s="26">
        <v>0</v>
      </c>
      <c r="G27" s="26">
        <v>2406</v>
      </c>
      <c r="H27" s="26">
        <v>185</v>
      </c>
      <c r="I27" s="26">
        <v>2591</v>
      </c>
      <c r="J27" s="26">
        <v>0</v>
      </c>
      <c r="K27" s="26">
        <v>0</v>
      </c>
      <c r="L27" s="26">
        <v>0</v>
      </c>
      <c r="M27" s="26">
        <v>0</v>
      </c>
      <c r="N27" s="26">
        <v>2474</v>
      </c>
      <c r="O27" s="26">
        <v>0</v>
      </c>
      <c r="P27" s="26">
        <v>208</v>
      </c>
      <c r="Q27" s="26">
        <v>2682</v>
      </c>
      <c r="R27" s="26">
        <v>0</v>
      </c>
      <c r="S27" s="26">
        <v>4598</v>
      </c>
      <c r="T27" s="26">
        <v>68615</v>
      </c>
      <c r="U27" s="26">
        <v>73213</v>
      </c>
      <c r="V27" s="26">
        <v>78486</v>
      </c>
      <c r="W27" s="26">
        <v>0</v>
      </c>
      <c r="X27" s="26">
        <v>78486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14895751</v>
      </c>
      <c r="D28" s="122">
        <v>23342250</v>
      </c>
      <c r="E28" s="26">
        <v>23342250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1529014</v>
      </c>
      <c r="U28" s="26">
        <v>1529014</v>
      </c>
      <c r="V28" s="26">
        <v>1529014</v>
      </c>
      <c r="W28" s="26">
        <v>23342250</v>
      </c>
      <c r="X28" s="26">
        <v>-21813236</v>
      </c>
      <c r="Y28" s="106">
        <v>-93.45</v>
      </c>
      <c r="Z28" s="121">
        <v>23342250</v>
      </c>
    </row>
    <row r="29" spans="1:26" ht="13.5">
      <c r="A29" s="159" t="s">
        <v>39</v>
      </c>
      <c r="B29" s="158"/>
      <c r="C29" s="121">
        <v>4013132</v>
      </c>
      <c r="D29" s="122">
        <v>8030980</v>
      </c>
      <c r="E29" s="26">
        <v>8030980</v>
      </c>
      <c r="F29" s="26">
        <v>0</v>
      </c>
      <c r="G29" s="26">
        <v>0</v>
      </c>
      <c r="H29" s="26">
        <v>0</v>
      </c>
      <c r="I29" s="26">
        <v>0</v>
      </c>
      <c r="J29" s="26">
        <v>100601</v>
      </c>
      <c r="K29" s="26">
        <v>0</v>
      </c>
      <c r="L29" s="26">
        <v>4111908</v>
      </c>
      <c r="M29" s="26">
        <v>4212509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4096837</v>
      </c>
      <c r="U29" s="26">
        <v>4096837</v>
      </c>
      <c r="V29" s="26">
        <v>8309346</v>
      </c>
      <c r="W29" s="26">
        <v>8030980</v>
      </c>
      <c r="X29" s="26">
        <v>278366</v>
      </c>
      <c r="Y29" s="106">
        <v>3.47</v>
      </c>
      <c r="Z29" s="121">
        <v>8030980</v>
      </c>
    </row>
    <row r="30" spans="1:26" ht="13.5">
      <c r="A30" s="159" t="s">
        <v>118</v>
      </c>
      <c r="B30" s="158" t="s">
        <v>95</v>
      </c>
      <c r="C30" s="121">
        <v>5627525</v>
      </c>
      <c r="D30" s="122">
        <v>7400000</v>
      </c>
      <c r="E30" s="26">
        <v>7400000</v>
      </c>
      <c r="F30" s="26">
        <v>555738</v>
      </c>
      <c r="G30" s="26">
        <v>0</v>
      </c>
      <c r="H30" s="26">
        <v>246096</v>
      </c>
      <c r="I30" s="26">
        <v>801834</v>
      </c>
      <c r="J30" s="26">
        <v>1547939</v>
      </c>
      <c r="K30" s="26">
        <v>775065</v>
      </c>
      <c r="L30" s="26">
        <v>0</v>
      </c>
      <c r="M30" s="26">
        <v>2323004</v>
      </c>
      <c r="N30" s="26">
        <v>522164</v>
      </c>
      <c r="O30" s="26">
        <v>4383</v>
      </c>
      <c r="P30" s="26">
        <v>680883</v>
      </c>
      <c r="Q30" s="26">
        <v>1207430</v>
      </c>
      <c r="R30" s="26">
        <v>488571</v>
      </c>
      <c r="S30" s="26">
        <v>1039104</v>
      </c>
      <c r="T30" s="26">
        <v>1319788</v>
      </c>
      <c r="U30" s="26">
        <v>2847463</v>
      </c>
      <c r="V30" s="26">
        <v>7179731</v>
      </c>
      <c r="W30" s="26">
        <v>7400000</v>
      </c>
      <c r="X30" s="26">
        <v>-220269</v>
      </c>
      <c r="Y30" s="106">
        <v>-2.98</v>
      </c>
      <c r="Z30" s="121">
        <v>7400000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4048940</v>
      </c>
      <c r="E33" s="26">
        <v>4048940</v>
      </c>
      <c r="F33" s="26">
        <v>7018</v>
      </c>
      <c r="G33" s="26">
        <v>0</v>
      </c>
      <c r="H33" s="26">
        <v>0</v>
      </c>
      <c r="I33" s="26">
        <v>7018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7018</v>
      </c>
      <c r="W33" s="26">
        <v>4048940</v>
      </c>
      <c r="X33" s="26">
        <v>-4041922</v>
      </c>
      <c r="Y33" s="106">
        <v>-99.83</v>
      </c>
      <c r="Z33" s="121">
        <v>4048940</v>
      </c>
    </row>
    <row r="34" spans="1:26" ht="13.5">
      <c r="A34" s="159" t="s">
        <v>42</v>
      </c>
      <c r="B34" s="158" t="s">
        <v>122</v>
      </c>
      <c r="C34" s="121">
        <v>112867884</v>
      </c>
      <c r="D34" s="122">
        <v>120528350</v>
      </c>
      <c r="E34" s="26">
        <v>120528350</v>
      </c>
      <c r="F34" s="26">
        <v>3849553</v>
      </c>
      <c r="G34" s="26">
        <v>6543105</v>
      </c>
      <c r="H34" s="26">
        <v>5041892</v>
      </c>
      <c r="I34" s="26">
        <v>15434550</v>
      </c>
      <c r="J34" s="26">
        <v>17441086</v>
      </c>
      <c r="K34" s="26">
        <v>14892428</v>
      </c>
      <c r="L34" s="26">
        <v>16642917</v>
      </c>
      <c r="M34" s="26">
        <v>48976431</v>
      </c>
      <c r="N34" s="26">
        <v>13787395</v>
      </c>
      <c r="O34" s="26">
        <v>12854997</v>
      </c>
      <c r="P34" s="26">
        <v>12682537</v>
      </c>
      <c r="Q34" s="26">
        <v>39324929</v>
      </c>
      <c r="R34" s="26">
        <v>17154104</v>
      </c>
      <c r="S34" s="26">
        <v>7972573</v>
      </c>
      <c r="T34" s="26">
        <v>31108077</v>
      </c>
      <c r="U34" s="26">
        <v>56234754</v>
      </c>
      <c r="V34" s="26">
        <v>159970664</v>
      </c>
      <c r="W34" s="26">
        <v>120528350</v>
      </c>
      <c r="X34" s="26">
        <v>39442314</v>
      </c>
      <c r="Y34" s="106">
        <v>32.72</v>
      </c>
      <c r="Z34" s="121">
        <v>120528350</v>
      </c>
    </row>
    <row r="35" spans="1:26" ht="13.5">
      <c r="A35" s="157" t="s">
        <v>123</v>
      </c>
      <c r="B35" s="161"/>
      <c r="C35" s="121">
        <v>0</v>
      </c>
      <c r="D35" s="122">
        <v>3154480</v>
      </c>
      <c r="E35" s="26">
        <v>3154480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3154480</v>
      </c>
      <c r="X35" s="26">
        <v>-3154480</v>
      </c>
      <c r="Y35" s="106">
        <v>-100</v>
      </c>
      <c r="Z35" s="121">
        <v>3154480</v>
      </c>
    </row>
    <row r="36" spans="1:26" ht="12.75">
      <c r="A36" s="169" t="s">
        <v>43</v>
      </c>
      <c r="B36" s="163"/>
      <c r="C36" s="164">
        <f aca="true" t="shared" si="1" ref="C36:X36">SUM(C25:C35)</f>
        <v>197795945</v>
      </c>
      <c r="D36" s="165">
        <f t="shared" si="1"/>
        <v>237882010</v>
      </c>
      <c r="E36" s="166">
        <f t="shared" si="1"/>
        <v>237882010</v>
      </c>
      <c r="F36" s="166">
        <f t="shared" si="1"/>
        <v>10015956</v>
      </c>
      <c r="G36" s="166">
        <f t="shared" si="1"/>
        <v>11676717</v>
      </c>
      <c r="H36" s="166">
        <f t="shared" si="1"/>
        <v>10674183</v>
      </c>
      <c r="I36" s="166">
        <f t="shared" si="1"/>
        <v>32366856</v>
      </c>
      <c r="J36" s="166">
        <f t="shared" si="1"/>
        <v>24269274</v>
      </c>
      <c r="K36" s="166">
        <f t="shared" si="1"/>
        <v>23826763</v>
      </c>
      <c r="L36" s="166">
        <f t="shared" si="1"/>
        <v>27814632</v>
      </c>
      <c r="M36" s="166">
        <f t="shared" si="1"/>
        <v>75910669</v>
      </c>
      <c r="N36" s="166">
        <f t="shared" si="1"/>
        <v>20013744</v>
      </c>
      <c r="O36" s="166">
        <f t="shared" si="1"/>
        <v>17983292</v>
      </c>
      <c r="P36" s="166">
        <f t="shared" si="1"/>
        <v>19810498</v>
      </c>
      <c r="Q36" s="166">
        <f t="shared" si="1"/>
        <v>57807534</v>
      </c>
      <c r="R36" s="166">
        <f t="shared" si="1"/>
        <v>23001316</v>
      </c>
      <c r="S36" s="166">
        <f t="shared" si="1"/>
        <v>14615724</v>
      </c>
      <c r="T36" s="166">
        <f t="shared" si="1"/>
        <v>42706760</v>
      </c>
      <c r="U36" s="166">
        <f t="shared" si="1"/>
        <v>80323800</v>
      </c>
      <c r="V36" s="166">
        <f t="shared" si="1"/>
        <v>246408859</v>
      </c>
      <c r="W36" s="166">
        <f t="shared" si="1"/>
        <v>237882010</v>
      </c>
      <c r="X36" s="166">
        <f t="shared" si="1"/>
        <v>8526849</v>
      </c>
      <c r="Y36" s="167">
        <f>+IF(W36&lt;&gt;0,+(X36/W36)*100,0)</f>
        <v>3.58448669573626</v>
      </c>
      <c r="Z36" s="164">
        <f>SUM(Z25:Z35)</f>
        <v>237882010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18690003</v>
      </c>
      <c r="D38" s="176">
        <f t="shared" si="2"/>
        <v>-3534880</v>
      </c>
      <c r="E38" s="72">
        <f t="shared" si="2"/>
        <v>-3534880</v>
      </c>
      <c r="F38" s="72">
        <f t="shared" si="2"/>
        <v>22213392</v>
      </c>
      <c r="G38" s="72">
        <f t="shared" si="2"/>
        <v>-2153404</v>
      </c>
      <c r="H38" s="72">
        <f t="shared" si="2"/>
        <v>758645</v>
      </c>
      <c r="I38" s="72">
        <f t="shared" si="2"/>
        <v>20818633</v>
      </c>
      <c r="J38" s="72">
        <f t="shared" si="2"/>
        <v>-10448619</v>
      </c>
      <c r="K38" s="72">
        <f t="shared" si="2"/>
        <v>-6424388</v>
      </c>
      <c r="L38" s="72">
        <f t="shared" si="2"/>
        <v>8217413</v>
      </c>
      <c r="M38" s="72">
        <f t="shared" si="2"/>
        <v>-8655594</v>
      </c>
      <c r="N38" s="72">
        <f t="shared" si="2"/>
        <v>-6309202</v>
      </c>
      <c r="O38" s="72">
        <f t="shared" si="2"/>
        <v>-10795211</v>
      </c>
      <c r="P38" s="72">
        <f t="shared" si="2"/>
        <v>20624298</v>
      </c>
      <c r="Q38" s="72">
        <f t="shared" si="2"/>
        <v>3519885</v>
      </c>
      <c r="R38" s="72">
        <f t="shared" si="2"/>
        <v>-6295390</v>
      </c>
      <c r="S38" s="72">
        <f t="shared" si="2"/>
        <v>-4456464</v>
      </c>
      <c r="T38" s="72">
        <f t="shared" si="2"/>
        <v>-22569424</v>
      </c>
      <c r="U38" s="72">
        <f t="shared" si="2"/>
        <v>-33321278</v>
      </c>
      <c r="V38" s="72">
        <f t="shared" si="2"/>
        <v>-17638354</v>
      </c>
      <c r="W38" s="72">
        <f>IF(E22=E36,0,W22-W36)</f>
        <v>-3534880</v>
      </c>
      <c r="X38" s="72">
        <f t="shared" si="2"/>
        <v>-14103474</v>
      </c>
      <c r="Y38" s="177">
        <f>+IF(W38&lt;&gt;0,+(X38/W38)*100,0)</f>
        <v>398.98027655818584</v>
      </c>
      <c r="Z38" s="175">
        <f>+Z22-Z36</f>
        <v>-3534880</v>
      </c>
    </row>
    <row r="39" spans="1:26" ht="13.5">
      <c r="A39" s="157" t="s">
        <v>45</v>
      </c>
      <c r="B39" s="161"/>
      <c r="C39" s="121">
        <v>0</v>
      </c>
      <c r="D39" s="122">
        <v>7038000</v>
      </c>
      <c r="E39" s="26">
        <v>7038000</v>
      </c>
      <c r="F39" s="26">
        <v>9605020</v>
      </c>
      <c r="G39" s="26">
        <v>0</v>
      </c>
      <c r="H39" s="26">
        <v>680942</v>
      </c>
      <c r="I39" s="26">
        <v>10285962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3016600</v>
      </c>
      <c r="S39" s="26">
        <v>0</v>
      </c>
      <c r="T39" s="26">
        <v>0</v>
      </c>
      <c r="U39" s="26">
        <v>3016600</v>
      </c>
      <c r="V39" s="26">
        <v>13302562</v>
      </c>
      <c r="W39" s="26">
        <v>7038000</v>
      </c>
      <c r="X39" s="26">
        <v>6264562</v>
      </c>
      <c r="Y39" s="106">
        <v>89.01</v>
      </c>
      <c r="Z39" s="121">
        <v>7038000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18690003</v>
      </c>
      <c r="D42" s="183">
        <f t="shared" si="3"/>
        <v>3503120</v>
      </c>
      <c r="E42" s="54">
        <f t="shared" si="3"/>
        <v>3503120</v>
      </c>
      <c r="F42" s="54">
        <f t="shared" si="3"/>
        <v>31818412</v>
      </c>
      <c r="G42" s="54">
        <f t="shared" si="3"/>
        <v>-2153404</v>
      </c>
      <c r="H42" s="54">
        <f t="shared" si="3"/>
        <v>1439587</v>
      </c>
      <c r="I42" s="54">
        <f t="shared" si="3"/>
        <v>31104595</v>
      </c>
      <c r="J42" s="54">
        <f t="shared" si="3"/>
        <v>-10448619</v>
      </c>
      <c r="K42" s="54">
        <f t="shared" si="3"/>
        <v>-6424388</v>
      </c>
      <c r="L42" s="54">
        <f t="shared" si="3"/>
        <v>8217413</v>
      </c>
      <c r="M42" s="54">
        <f t="shared" si="3"/>
        <v>-8655594</v>
      </c>
      <c r="N42" s="54">
        <f t="shared" si="3"/>
        <v>-6309202</v>
      </c>
      <c r="O42" s="54">
        <f t="shared" si="3"/>
        <v>-10795211</v>
      </c>
      <c r="P42" s="54">
        <f t="shared" si="3"/>
        <v>20624298</v>
      </c>
      <c r="Q42" s="54">
        <f t="shared" si="3"/>
        <v>3519885</v>
      </c>
      <c r="R42" s="54">
        <f t="shared" si="3"/>
        <v>-3278790</v>
      </c>
      <c r="S42" s="54">
        <f t="shared" si="3"/>
        <v>-4456464</v>
      </c>
      <c r="T42" s="54">
        <f t="shared" si="3"/>
        <v>-22569424</v>
      </c>
      <c r="U42" s="54">
        <f t="shared" si="3"/>
        <v>-30304678</v>
      </c>
      <c r="V42" s="54">
        <f t="shared" si="3"/>
        <v>-4335792</v>
      </c>
      <c r="W42" s="54">
        <f t="shared" si="3"/>
        <v>3503120</v>
      </c>
      <c r="X42" s="54">
        <f t="shared" si="3"/>
        <v>-7838912</v>
      </c>
      <c r="Y42" s="184">
        <f>+IF(W42&lt;&gt;0,+(X42/W42)*100,0)</f>
        <v>-223.76943981365181</v>
      </c>
      <c r="Z42" s="182">
        <f>SUM(Z38:Z41)</f>
        <v>3503120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18690003</v>
      </c>
      <c r="D44" s="187">
        <f t="shared" si="4"/>
        <v>3503120</v>
      </c>
      <c r="E44" s="43">
        <f t="shared" si="4"/>
        <v>3503120</v>
      </c>
      <c r="F44" s="43">
        <f t="shared" si="4"/>
        <v>31818412</v>
      </c>
      <c r="G44" s="43">
        <f t="shared" si="4"/>
        <v>-2153404</v>
      </c>
      <c r="H44" s="43">
        <f t="shared" si="4"/>
        <v>1439587</v>
      </c>
      <c r="I44" s="43">
        <f t="shared" si="4"/>
        <v>31104595</v>
      </c>
      <c r="J44" s="43">
        <f t="shared" si="4"/>
        <v>-10448619</v>
      </c>
      <c r="K44" s="43">
        <f t="shared" si="4"/>
        <v>-6424388</v>
      </c>
      <c r="L44" s="43">
        <f t="shared" si="4"/>
        <v>8217413</v>
      </c>
      <c r="M44" s="43">
        <f t="shared" si="4"/>
        <v>-8655594</v>
      </c>
      <c r="N44" s="43">
        <f t="shared" si="4"/>
        <v>-6309202</v>
      </c>
      <c r="O44" s="43">
        <f t="shared" si="4"/>
        <v>-10795211</v>
      </c>
      <c r="P44" s="43">
        <f t="shared" si="4"/>
        <v>20624298</v>
      </c>
      <c r="Q44" s="43">
        <f t="shared" si="4"/>
        <v>3519885</v>
      </c>
      <c r="R44" s="43">
        <f t="shared" si="4"/>
        <v>-3278790</v>
      </c>
      <c r="S44" s="43">
        <f t="shared" si="4"/>
        <v>-4456464</v>
      </c>
      <c r="T44" s="43">
        <f t="shared" si="4"/>
        <v>-22569424</v>
      </c>
      <c r="U44" s="43">
        <f t="shared" si="4"/>
        <v>-30304678</v>
      </c>
      <c r="V44" s="43">
        <f t="shared" si="4"/>
        <v>-4335792</v>
      </c>
      <c r="W44" s="43">
        <f t="shared" si="4"/>
        <v>3503120</v>
      </c>
      <c r="X44" s="43">
        <f t="shared" si="4"/>
        <v>-7838912</v>
      </c>
      <c r="Y44" s="188">
        <f>+IF(W44&lt;&gt;0,+(X44/W44)*100,0)</f>
        <v>-223.76943981365181</v>
      </c>
      <c r="Z44" s="186">
        <f>+Z42-Z43</f>
        <v>3503120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18690003</v>
      </c>
      <c r="D46" s="183">
        <f t="shared" si="5"/>
        <v>3503120</v>
      </c>
      <c r="E46" s="54">
        <f t="shared" si="5"/>
        <v>3503120</v>
      </c>
      <c r="F46" s="54">
        <f t="shared" si="5"/>
        <v>31818412</v>
      </c>
      <c r="G46" s="54">
        <f t="shared" si="5"/>
        <v>-2153404</v>
      </c>
      <c r="H46" s="54">
        <f t="shared" si="5"/>
        <v>1439587</v>
      </c>
      <c r="I46" s="54">
        <f t="shared" si="5"/>
        <v>31104595</v>
      </c>
      <c r="J46" s="54">
        <f t="shared" si="5"/>
        <v>-10448619</v>
      </c>
      <c r="K46" s="54">
        <f t="shared" si="5"/>
        <v>-6424388</v>
      </c>
      <c r="L46" s="54">
        <f t="shared" si="5"/>
        <v>8217413</v>
      </c>
      <c r="M46" s="54">
        <f t="shared" si="5"/>
        <v>-8655594</v>
      </c>
      <c r="N46" s="54">
        <f t="shared" si="5"/>
        <v>-6309202</v>
      </c>
      <c r="O46" s="54">
        <f t="shared" si="5"/>
        <v>-10795211</v>
      </c>
      <c r="P46" s="54">
        <f t="shared" si="5"/>
        <v>20624298</v>
      </c>
      <c r="Q46" s="54">
        <f t="shared" si="5"/>
        <v>3519885</v>
      </c>
      <c r="R46" s="54">
        <f t="shared" si="5"/>
        <v>-3278790</v>
      </c>
      <c r="S46" s="54">
        <f t="shared" si="5"/>
        <v>-4456464</v>
      </c>
      <c r="T46" s="54">
        <f t="shared" si="5"/>
        <v>-22569424</v>
      </c>
      <c r="U46" s="54">
        <f t="shared" si="5"/>
        <v>-30304678</v>
      </c>
      <c r="V46" s="54">
        <f t="shared" si="5"/>
        <v>-4335792</v>
      </c>
      <c r="W46" s="54">
        <f t="shared" si="5"/>
        <v>3503120</v>
      </c>
      <c r="X46" s="54">
        <f t="shared" si="5"/>
        <v>-7838912</v>
      </c>
      <c r="Y46" s="184">
        <f>+IF(W46&lt;&gt;0,+(X46/W46)*100,0)</f>
        <v>-223.76943981365181</v>
      </c>
      <c r="Z46" s="182">
        <f>SUM(Z44:Z45)</f>
        <v>3503120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18690003</v>
      </c>
      <c r="D48" s="194">
        <f t="shared" si="6"/>
        <v>3503120</v>
      </c>
      <c r="E48" s="195">
        <f t="shared" si="6"/>
        <v>3503120</v>
      </c>
      <c r="F48" s="195">
        <f t="shared" si="6"/>
        <v>31818412</v>
      </c>
      <c r="G48" s="196">
        <f t="shared" si="6"/>
        <v>-2153404</v>
      </c>
      <c r="H48" s="196">
        <f t="shared" si="6"/>
        <v>1439587</v>
      </c>
      <c r="I48" s="196">
        <f t="shared" si="6"/>
        <v>31104595</v>
      </c>
      <c r="J48" s="196">
        <f t="shared" si="6"/>
        <v>-10448619</v>
      </c>
      <c r="K48" s="196">
        <f t="shared" si="6"/>
        <v>-6424388</v>
      </c>
      <c r="L48" s="195">
        <f t="shared" si="6"/>
        <v>8217413</v>
      </c>
      <c r="M48" s="195">
        <f t="shared" si="6"/>
        <v>-8655594</v>
      </c>
      <c r="N48" s="196">
        <f t="shared" si="6"/>
        <v>-6309202</v>
      </c>
      <c r="O48" s="196">
        <f t="shared" si="6"/>
        <v>-10795211</v>
      </c>
      <c r="P48" s="196">
        <f t="shared" si="6"/>
        <v>20624298</v>
      </c>
      <c r="Q48" s="196">
        <f t="shared" si="6"/>
        <v>3519885</v>
      </c>
      <c r="R48" s="196">
        <f t="shared" si="6"/>
        <v>-3278790</v>
      </c>
      <c r="S48" s="195">
        <f t="shared" si="6"/>
        <v>-4456464</v>
      </c>
      <c r="T48" s="195">
        <f t="shared" si="6"/>
        <v>-22569424</v>
      </c>
      <c r="U48" s="196">
        <f t="shared" si="6"/>
        <v>-30304678</v>
      </c>
      <c r="V48" s="196">
        <f t="shared" si="6"/>
        <v>-4335792</v>
      </c>
      <c r="W48" s="196">
        <f t="shared" si="6"/>
        <v>3503120</v>
      </c>
      <c r="X48" s="196">
        <f t="shared" si="6"/>
        <v>-7838912</v>
      </c>
      <c r="Y48" s="197">
        <f>+IF(W48&lt;&gt;0,+(X48/W48)*100,0)</f>
        <v>-223.76943981365181</v>
      </c>
      <c r="Z48" s="198">
        <f>SUM(Z46:Z47)</f>
        <v>3503120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837245</v>
      </c>
      <c r="D5" s="120">
        <f t="shared" si="0"/>
        <v>296840</v>
      </c>
      <c r="E5" s="66">
        <f t="shared" si="0"/>
        <v>296840</v>
      </c>
      <c r="F5" s="66">
        <f t="shared" si="0"/>
        <v>0</v>
      </c>
      <c r="G5" s="66">
        <f t="shared" si="0"/>
        <v>11603</v>
      </c>
      <c r="H5" s="66">
        <f t="shared" si="0"/>
        <v>2254</v>
      </c>
      <c r="I5" s="66">
        <f t="shared" si="0"/>
        <v>13857</v>
      </c>
      <c r="J5" s="66">
        <f t="shared" si="0"/>
        <v>0</v>
      </c>
      <c r="K5" s="66">
        <f t="shared" si="0"/>
        <v>207244</v>
      </c>
      <c r="L5" s="66">
        <f t="shared" si="0"/>
        <v>8126</v>
      </c>
      <c r="M5" s="66">
        <f t="shared" si="0"/>
        <v>215370</v>
      </c>
      <c r="N5" s="66">
        <f t="shared" si="0"/>
        <v>5626</v>
      </c>
      <c r="O5" s="66">
        <f t="shared" si="0"/>
        <v>6708</v>
      </c>
      <c r="P5" s="66">
        <f t="shared" si="0"/>
        <v>33709</v>
      </c>
      <c r="Q5" s="66">
        <f t="shared" si="0"/>
        <v>46043</v>
      </c>
      <c r="R5" s="66">
        <f t="shared" si="0"/>
        <v>14701</v>
      </c>
      <c r="S5" s="66">
        <f t="shared" si="0"/>
        <v>50159</v>
      </c>
      <c r="T5" s="66">
        <f t="shared" si="0"/>
        <v>113871</v>
      </c>
      <c r="U5" s="66">
        <f t="shared" si="0"/>
        <v>178731</v>
      </c>
      <c r="V5" s="66">
        <f t="shared" si="0"/>
        <v>454001</v>
      </c>
      <c r="W5" s="66">
        <f t="shared" si="0"/>
        <v>296840</v>
      </c>
      <c r="X5" s="66">
        <f t="shared" si="0"/>
        <v>157161</v>
      </c>
      <c r="Y5" s="103">
        <f>+IF(W5&lt;&gt;0,+(X5/W5)*100,0)</f>
        <v>52.9446840048511</v>
      </c>
      <c r="Z5" s="119">
        <f>SUM(Z6:Z8)</f>
        <v>296840</v>
      </c>
    </row>
    <row r="6" spans="1:26" ht="13.5">
      <c r="A6" s="104" t="s">
        <v>74</v>
      </c>
      <c r="B6" s="102"/>
      <c r="C6" s="121"/>
      <c r="D6" s="122">
        <v>45000</v>
      </c>
      <c r="E6" s="26">
        <v>45000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45000</v>
      </c>
      <c r="X6" s="26">
        <v>-45000</v>
      </c>
      <c r="Y6" s="106">
        <v>-100</v>
      </c>
      <c r="Z6" s="28">
        <v>45000</v>
      </c>
    </row>
    <row r="7" spans="1:26" ht="13.5">
      <c r="A7" s="104" t="s">
        <v>75</v>
      </c>
      <c r="B7" s="102"/>
      <c r="C7" s="123">
        <v>837245</v>
      </c>
      <c r="D7" s="124">
        <v>38640</v>
      </c>
      <c r="E7" s="125">
        <v>38640</v>
      </c>
      <c r="F7" s="125"/>
      <c r="G7" s="125"/>
      <c r="H7" s="125">
        <v>2254</v>
      </c>
      <c r="I7" s="125">
        <v>2254</v>
      </c>
      <c r="J7" s="125"/>
      <c r="K7" s="125"/>
      <c r="L7" s="125">
        <v>8126</v>
      </c>
      <c r="M7" s="125">
        <v>8126</v>
      </c>
      <c r="N7" s="125">
        <v>5626</v>
      </c>
      <c r="O7" s="125">
        <v>6708</v>
      </c>
      <c r="P7" s="125">
        <v>33709</v>
      </c>
      <c r="Q7" s="125">
        <v>46043</v>
      </c>
      <c r="R7" s="125">
        <v>14701</v>
      </c>
      <c r="S7" s="125">
        <v>32317</v>
      </c>
      <c r="T7" s="125">
        <v>113871</v>
      </c>
      <c r="U7" s="125">
        <v>160889</v>
      </c>
      <c r="V7" s="125">
        <v>217312</v>
      </c>
      <c r="W7" s="125">
        <v>38640</v>
      </c>
      <c r="X7" s="125">
        <v>178672</v>
      </c>
      <c r="Y7" s="107">
        <v>462.4</v>
      </c>
      <c r="Z7" s="200">
        <v>38640</v>
      </c>
    </row>
    <row r="8" spans="1:26" ht="13.5">
      <c r="A8" s="104" t="s">
        <v>76</v>
      </c>
      <c r="B8" s="102"/>
      <c r="C8" s="121"/>
      <c r="D8" s="122">
        <v>213200</v>
      </c>
      <c r="E8" s="26">
        <v>213200</v>
      </c>
      <c r="F8" s="26"/>
      <c r="G8" s="26">
        <v>11603</v>
      </c>
      <c r="H8" s="26"/>
      <c r="I8" s="26">
        <v>11603</v>
      </c>
      <c r="J8" s="26"/>
      <c r="K8" s="26">
        <v>207244</v>
      </c>
      <c r="L8" s="26"/>
      <c r="M8" s="26">
        <v>207244</v>
      </c>
      <c r="N8" s="26"/>
      <c r="O8" s="26"/>
      <c r="P8" s="26"/>
      <c r="Q8" s="26"/>
      <c r="R8" s="26"/>
      <c r="S8" s="26">
        <v>17842</v>
      </c>
      <c r="T8" s="26"/>
      <c r="U8" s="26">
        <v>17842</v>
      </c>
      <c r="V8" s="26">
        <v>236689</v>
      </c>
      <c r="W8" s="26">
        <v>213200</v>
      </c>
      <c r="X8" s="26">
        <v>23489</v>
      </c>
      <c r="Y8" s="106">
        <v>11.02</v>
      </c>
      <c r="Z8" s="28">
        <v>213200</v>
      </c>
    </row>
    <row r="9" spans="1:26" ht="13.5">
      <c r="A9" s="101" t="s">
        <v>77</v>
      </c>
      <c r="B9" s="102"/>
      <c r="C9" s="119">
        <f aca="true" t="shared" si="1" ref="C9:X9">SUM(C10:C14)</f>
        <v>13566519</v>
      </c>
      <c r="D9" s="120">
        <f t="shared" si="1"/>
        <v>6092515</v>
      </c>
      <c r="E9" s="66">
        <f t="shared" si="1"/>
        <v>6092515</v>
      </c>
      <c r="F9" s="66">
        <f t="shared" si="1"/>
        <v>0</v>
      </c>
      <c r="G9" s="66">
        <f t="shared" si="1"/>
        <v>5370</v>
      </c>
      <c r="H9" s="66">
        <f t="shared" si="1"/>
        <v>8288</v>
      </c>
      <c r="I9" s="66">
        <f t="shared" si="1"/>
        <v>13658</v>
      </c>
      <c r="J9" s="66">
        <f t="shared" si="1"/>
        <v>36035</v>
      </c>
      <c r="K9" s="66">
        <f t="shared" si="1"/>
        <v>293618</v>
      </c>
      <c r="L9" s="66">
        <f t="shared" si="1"/>
        <v>147590</v>
      </c>
      <c r="M9" s="66">
        <f t="shared" si="1"/>
        <v>477243</v>
      </c>
      <c r="N9" s="66">
        <f t="shared" si="1"/>
        <v>975446</v>
      </c>
      <c r="O9" s="66">
        <f t="shared" si="1"/>
        <v>565096</v>
      </c>
      <c r="P9" s="66">
        <f t="shared" si="1"/>
        <v>1150114</v>
      </c>
      <c r="Q9" s="66">
        <f t="shared" si="1"/>
        <v>2690656</v>
      </c>
      <c r="R9" s="66">
        <f t="shared" si="1"/>
        <v>-222519</v>
      </c>
      <c r="S9" s="66">
        <f t="shared" si="1"/>
        <v>761454</v>
      </c>
      <c r="T9" s="66">
        <f t="shared" si="1"/>
        <v>1469414</v>
      </c>
      <c r="U9" s="66">
        <f t="shared" si="1"/>
        <v>2008349</v>
      </c>
      <c r="V9" s="66">
        <f t="shared" si="1"/>
        <v>5189906</v>
      </c>
      <c r="W9" s="66">
        <f t="shared" si="1"/>
        <v>6092515</v>
      </c>
      <c r="X9" s="66">
        <f t="shared" si="1"/>
        <v>-902609</v>
      </c>
      <c r="Y9" s="103">
        <f>+IF(W9&lt;&gt;0,+(X9/W9)*100,0)</f>
        <v>-14.815047644527752</v>
      </c>
      <c r="Z9" s="68">
        <f>SUM(Z10:Z14)</f>
        <v>6092515</v>
      </c>
    </row>
    <row r="10" spans="1:26" ht="13.5">
      <c r="A10" s="104" t="s">
        <v>78</v>
      </c>
      <c r="B10" s="102"/>
      <c r="C10" s="121"/>
      <c r="D10" s="122">
        <v>1354385</v>
      </c>
      <c r="E10" s="26">
        <v>1354385</v>
      </c>
      <c r="F10" s="26"/>
      <c r="G10" s="26"/>
      <c r="H10" s="26"/>
      <c r="I10" s="26"/>
      <c r="J10" s="26"/>
      <c r="K10" s="26"/>
      <c r="L10" s="26">
        <v>165773</v>
      </c>
      <c r="M10" s="26">
        <v>165773</v>
      </c>
      <c r="N10" s="26"/>
      <c r="O10" s="26"/>
      <c r="P10" s="26">
        <v>148934</v>
      </c>
      <c r="Q10" s="26">
        <v>148934</v>
      </c>
      <c r="R10" s="26">
        <v>-51462</v>
      </c>
      <c r="S10" s="26">
        <v>589721</v>
      </c>
      <c r="T10" s="26">
        <v>343726</v>
      </c>
      <c r="U10" s="26">
        <v>881985</v>
      </c>
      <c r="V10" s="26">
        <v>1196692</v>
      </c>
      <c r="W10" s="26">
        <v>1354385</v>
      </c>
      <c r="X10" s="26">
        <v>-157693</v>
      </c>
      <c r="Y10" s="106">
        <v>-11.64</v>
      </c>
      <c r="Z10" s="28">
        <v>1354385</v>
      </c>
    </row>
    <row r="11" spans="1:26" ht="13.5">
      <c r="A11" s="104" t="s">
        <v>79</v>
      </c>
      <c r="B11" s="102"/>
      <c r="C11" s="121">
        <v>826925</v>
      </c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>
        <v>11489594</v>
      </c>
      <c r="D12" s="122">
        <v>4661970</v>
      </c>
      <c r="E12" s="26">
        <v>4661970</v>
      </c>
      <c r="F12" s="26"/>
      <c r="G12" s="26">
        <v>5370</v>
      </c>
      <c r="H12" s="26">
        <v>8288</v>
      </c>
      <c r="I12" s="26">
        <v>13658</v>
      </c>
      <c r="J12" s="26">
        <v>36035</v>
      </c>
      <c r="K12" s="26">
        <v>293618</v>
      </c>
      <c r="L12" s="26">
        <v>-18183</v>
      </c>
      <c r="M12" s="26">
        <v>311470</v>
      </c>
      <c r="N12" s="26">
        <v>975446</v>
      </c>
      <c r="O12" s="26">
        <v>565096</v>
      </c>
      <c r="P12" s="26">
        <v>1001180</v>
      </c>
      <c r="Q12" s="26">
        <v>2541722</v>
      </c>
      <c r="R12" s="26">
        <v>-171057</v>
      </c>
      <c r="S12" s="26">
        <v>171733</v>
      </c>
      <c r="T12" s="26">
        <v>1125688</v>
      </c>
      <c r="U12" s="26">
        <v>1126364</v>
      </c>
      <c r="V12" s="26">
        <v>3993214</v>
      </c>
      <c r="W12" s="26">
        <v>4661970</v>
      </c>
      <c r="X12" s="26">
        <v>-668756</v>
      </c>
      <c r="Y12" s="106">
        <v>-14.34</v>
      </c>
      <c r="Z12" s="28">
        <v>4661970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>
        <v>1250000</v>
      </c>
      <c r="D14" s="124">
        <v>76160</v>
      </c>
      <c r="E14" s="125">
        <v>76160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>
        <v>76160</v>
      </c>
      <c r="X14" s="125">
        <v>-76160</v>
      </c>
      <c r="Y14" s="107">
        <v>-100</v>
      </c>
      <c r="Z14" s="200">
        <v>76160</v>
      </c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4000000</v>
      </c>
      <c r="E15" s="66">
        <f t="shared" si="2"/>
        <v>4000000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836023</v>
      </c>
      <c r="L15" s="66">
        <f t="shared" si="2"/>
        <v>360176</v>
      </c>
      <c r="M15" s="66">
        <f t="shared" si="2"/>
        <v>1196199</v>
      </c>
      <c r="N15" s="66">
        <f t="shared" si="2"/>
        <v>0</v>
      </c>
      <c r="O15" s="66">
        <f t="shared" si="2"/>
        <v>198923</v>
      </c>
      <c r="P15" s="66">
        <f t="shared" si="2"/>
        <v>41608</v>
      </c>
      <c r="Q15" s="66">
        <f t="shared" si="2"/>
        <v>240531</v>
      </c>
      <c r="R15" s="66">
        <f t="shared" si="2"/>
        <v>493585</v>
      </c>
      <c r="S15" s="66">
        <f t="shared" si="2"/>
        <v>473079</v>
      </c>
      <c r="T15" s="66">
        <f t="shared" si="2"/>
        <v>-243843</v>
      </c>
      <c r="U15" s="66">
        <f t="shared" si="2"/>
        <v>722821</v>
      </c>
      <c r="V15" s="66">
        <f t="shared" si="2"/>
        <v>2159551</v>
      </c>
      <c r="W15" s="66">
        <f t="shared" si="2"/>
        <v>4000000</v>
      </c>
      <c r="X15" s="66">
        <f t="shared" si="2"/>
        <v>-1840449</v>
      </c>
      <c r="Y15" s="103">
        <f>+IF(W15&lt;&gt;0,+(X15/W15)*100,0)</f>
        <v>-46.011225</v>
      </c>
      <c r="Z15" s="68">
        <f>SUM(Z16:Z18)</f>
        <v>4000000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>
        <v>4000000</v>
      </c>
      <c r="E17" s="26">
        <v>4000000</v>
      </c>
      <c r="F17" s="26"/>
      <c r="G17" s="26"/>
      <c r="H17" s="26"/>
      <c r="I17" s="26"/>
      <c r="J17" s="26"/>
      <c r="K17" s="26">
        <v>836023</v>
      </c>
      <c r="L17" s="26">
        <v>360176</v>
      </c>
      <c r="M17" s="26">
        <v>1196199</v>
      </c>
      <c r="N17" s="26"/>
      <c r="O17" s="26">
        <v>198923</v>
      </c>
      <c r="P17" s="26">
        <v>41608</v>
      </c>
      <c r="Q17" s="26">
        <v>240531</v>
      </c>
      <c r="R17" s="26">
        <v>493585</v>
      </c>
      <c r="S17" s="26">
        <v>473079</v>
      </c>
      <c r="T17" s="26">
        <v>-243843</v>
      </c>
      <c r="U17" s="26">
        <v>722821</v>
      </c>
      <c r="V17" s="26">
        <v>2159551</v>
      </c>
      <c r="W17" s="26">
        <v>4000000</v>
      </c>
      <c r="X17" s="26">
        <v>-1840449</v>
      </c>
      <c r="Y17" s="106">
        <v>-46.01</v>
      </c>
      <c r="Z17" s="28">
        <v>4000000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46823231</v>
      </c>
      <c r="D19" s="120">
        <f t="shared" si="3"/>
        <v>51545775</v>
      </c>
      <c r="E19" s="66">
        <f t="shared" si="3"/>
        <v>51545775</v>
      </c>
      <c r="F19" s="66">
        <f t="shared" si="3"/>
        <v>0</v>
      </c>
      <c r="G19" s="66">
        <f t="shared" si="3"/>
        <v>1271117</v>
      </c>
      <c r="H19" s="66">
        <f t="shared" si="3"/>
        <v>1277466</v>
      </c>
      <c r="I19" s="66">
        <f t="shared" si="3"/>
        <v>2548583</v>
      </c>
      <c r="J19" s="66">
        <f t="shared" si="3"/>
        <v>2816054</v>
      </c>
      <c r="K19" s="66">
        <f t="shared" si="3"/>
        <v>2760702</v>
      </c>
      <c r="L19" s="66">
        <f t="shared" si="3"/>
        <v>2735449</v>
      </c>
      <c r="M19" s="66">
        <f t="shared" si="3"/>
        <v>8312205</v>
      </c>
      <c r="N19" s="66">
        <f t="shared" si="3"/>
        <v>105424</v>
      </c>
      <c r="O19" s="66">
        <f t="shared" si="3"/>
        <v>640836</v>
      </c>
      <c r="P19" s="66">
        <f t="shared" si="3"/>
        <v>5409737</v>
      </c>
      <c r="Q19" s="66">
        <f t="shared" si="3"/>
        <v>6155997</v>
      </c>
      <c r="R19" s="66">
        <f t="shared" si="3"/>
        <v>1336407</v>
      </c>
      <c r="S19" s="66">
        <f t="shared" si="3"/>
        <v>4685875</v>
      </c>
      <c r="T19" s="66">
        <f t="shared" si="3"/>
        <v>25142045</v>
      </c>
      <c r="U19" s="66">
        <f t="shared" si="3"/>
        <v>31164327</v>
      </c>
      <c r="V19" s="66">
        <f t="shared" si="3"/>
        <v>48181112</v>
      </c>
      <c r="W19" s="66">
        <f t="shared" si="3"/>
        <v>51545775</v>
      </c>
      <c r="X19" s="66">
        <f t="shared" si="3"/>
        <v>-3364663</v>
      </c>
      <c r="Y19" s="103">
        <f>+IF(W19&lt;&gt;0,+(X19/W19)*100,0)</f>
        <v>-6.527524321828511</v>
      </c>
      <c r="Z19" s="68">
        <f>SUM(Z20:Z23)</f>
        <v>51545775</v>
      </c>
    </row>
    <row r="20" spans="1:26" ht="13.5">
      <c r="A20" s="104" t="s">
        <v>88</v>
      </c>
      <c r="B20" s="102"/>
      <c r="C20" s="121">
        <v>91489</v>
      </c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>
        <v>37245320</v>
      </c>
      <c r="D21" s="122">
        <v>50395000</v>
      </c>
      <c r="E21" s="26">
        <v>50395000</v>
      </c>
      <c r="F21" s="26"/>
      <c r="G21" s="26">
        <v>1271117</v>
      </c>
      <c r="H21" s="26">
        <v>1277466</v>
      </c>
      <c r="I21" s="26">
        <v>2548583</v>
      </c>
      <c r="J21" s="26">
        <v>2816054</v>
      </c>
      <c r="K21" s="26">
        <v>2760702</v>
      </c>
      <c r="L21" s="26">
        <v>2735449</v>
      </c>
      <c r="M21" s="26">
        <v>8312205</v>
      </c>
      <c r="N21" s="26">
        <v>105424</v>
      </c>
      <c r="O21" s="26">
        <v>640836</v>
      </c>
      <c r="P21" s="26">
        <v>5409737</v>
      </c>
      <c r="Q21" s="26">
        <v>6155997</v>
      </c>
      <c r="R21" s="26">
        <v>1336407</v>
      </c>
      <c r="S21" s="26">
        <v>4685875</v>
      </c>
      <c r="T21" s="26">
        <v>25142045</v>
      </c>
      <c r="U21" s="26">
        <v>31164327</v>
      </c>
      <c r="V21" s="26">
        <v>48181112</v>
      </c>
      <c r="W21" s="26">
        <v>50395000</v>
      </c>
      <c r="X21" s="26">
        <v>-2213888</v>
      </c>
      <c r="Y21" s="106">
        <v>-4.39</v>
      </c>
      <c r="Z21" s="28">
        <v>50395000</v>
      </c>
    </row>
    <row r="22" spans="1:26" ht="13.5">
      <c r="A22" s="104" t="s">
        <v>90</v>
      </c>
      <c r="B22" s="102"/>
      <c r="C22" s="123"/>
      <c r="D22" s="124">
        <v>1150775</v>
      </c>
      <c r="E22" s="125">
        <v>1150775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>
        <v>1150775</v>
      </c>
      <c r="X22" s="125">
        <v>-1150775</v>
      </c>
      <c r="Y22" s="107">
        <v>-100</v>
      </c>
      <c r="Z22" s="200">
        <v>1150775</v>
      </c>
    </row>
    <row r="23" spans="1:26" ht="13.5">
      <c r="A23" s="104" t="s">
        <v>91</v>
      </c>
      <c r="B23" s="102"/>
      <c r="C23" s="121">
        <v>9486422</v>
      </c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61226995</v>
      </c>
      <c r="D25" s="206">
        <f t="shared" si="4"/>
        <v>61935130</v>
      </c>
      <c r="E25" s="195">
        <f t="shared" si="4"/>
        <v>61935130</v>
      </c>
      <c r="F25" s="195">
        <f t="shared" si="4"/>
        <v>0</v>
      </c>
      <c r="G25" s="195">
        <f t="shared" si="4"/>
        <v>1288090</v>
      </c>
      <c r="H25" s="195">
        <f t="shared" si="4"/>
        <v>1288008</v>
      </c>
      <c r="I25" s="195">
        <f t="shared" si="4"/>
        <v>2576098</v>
      </c>
      <c r="J25" s="195">
        <f t="shared" si="4"/>
        <v>2852089</v>
      </c>
      <c r="K25" s="195">
        <f t="shared" si="4"/>
        <v>4097587</v>
      </c>
      <c r="L25" s="195">
        <f t="shared" si="4"/>
        <v>3251341</v>
      </c>
      <c r="M25" s="195">
        <f t="shared" si="4"/>
        <v>10201017</v>
      </c>
      <c r="N25" s="195">
        <f t="shared" si="4"/>
        <v>1086496</v>
      </c>
      <c r="O25" s="195">
        <f t="shared" si="4"/>
        <v>1411563</v>
      </c>
      <c r="P25" s="195">
        <f t="shared" si="4"/>
        <v>6635168</v>
      </c>
      <c r="Q25" s="195">
        <f t="shared" si="4"/>
        <v>9133227</v>
      </c>
      <c r="R25" s="195">
        <f t="shared" si="4"/>
        <v>1622174</v>
      </c>
      <c r="S25" s="195">
        <f t="shared" si="4"/>
        <v>5970567</v>
      </c>
      <c r="T25" s="195">
        <f t="shared" si="4"/>
        <v>26481487</v>
      </c>
      <c r="U25" s="195">
        <f t="shared" si="4"/>
        <v>34074228</v>
      </c>
      <c r="V25" s="195">
        <f t="shared" si="4"/>
        <v>55984570</v>
      </c>
      <c r="W25" s="195">
        <f t="shared" si="4"/>
        <v>61935130</v>
      </c>
      <c r="X25" s="195">
        <f t="shared" si="4"/>
        <v>-5950560</v>
      </c>
      <c r="Y25" s="207">
        <f>+IF(W25&lt;&gt;0,+(X25/W25)*100,0)</f>
        <v>-9.607729894165072</v>
      </c>
      <c r="Z25" s="208">
        <f>+Z5+Z9+Z15+Z19+Z24</f>
        <v>61935130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6690160</v>
      </c>
      <c r="E28" s="26">
        <v>6690160</v>
      </c>
      <c r="F28" s="26"/>
      <c r="G28" s="26">
        <v>175338</v>
      </c>
      <c r="H28" s="26"/>
      <c r="I28" s="26">
        <v>175338</v>
      </c>
      <c r="J28" s="26"/>
      <c r="K28" s="26">
        <v>542254</v>
      </c>
      <c r="L28" s="26">
        <v>649480</v>
      </c>
      <c r="M28" s="26">
        <v>1191734</v>
      </c>
      <c r="N28" s="26">
        <v>298451</v>
      </c>
      <c r="O28" s="26">
        <v>34980</v>
      </c>
      <c r="P28" s="26"/>
      <c r="Q28" s="26">
        <v>333431</v>
      </c>
      <c r="R28" s="26"/>
      <c r="S28" s="26">
        <v>-1</v>
      </c>
      <c r="T28" s="26">
        <v>147271</v>
      </c>
      <c r="U28" s="26">
        <v>147270</v>
      </c>
      <c r="V28" s="26">
        <v>1847773</v>
      </c>
      <c r="W28" s="26">
        <v>6690160</v>
      </c>
      <c r="X28" s="26">
        <v>-4842387</v>
      </c>
      <c r="Y28" s="106">
        <v>-72.38</v>
      </c>
      <c r="Z28" s="121">
        <v>6690160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6690160</v>
      </c>
      <c r="E32" s="43">
        <f t="shared" si="5"/>
        <v>6690160</v>
      </c>
      <c r="F32" s="43">
        <f t="shared" si="5"/>
        <v>0</v>
      </c>
      <c r="G32" s="43">
        <f t="shared" si="5"/>
        <v>175338</v>
      </c>
      <c r="H32" s="43">
        <f t="shared" si="5"/>
        <v>0</v>
      </c>
      <c r="I32" s="43">
        <f t="shared" si="5"/>
        <v>175338</v>
      </c>
      <c r="J32" s="43">
        <f t="shared" si="5"/>
        <v>0</v>
      </c>
      <c r="K32" s="43">
        <f t="shared" si="5"/>
        <v>542254</v>
      </c>
      <c r="L32" s="43">
        <f t="shared" si="5"/>
        <v>649480</v>
      </c>
      <c r="M32" s="43">
        <f t="shared" si="5"/>
        <v>1191734</v>
      </c>
      <c r="N32" s="43">
        <f t="shared" si="5"/>
        <v>298451</v>
      </c>
      <c r="O32" s="43">
        <f t="shared" si="5"/>
        <v>34980</v>
      </c>
      <c r="P32" s="43">
        <f t="shared" si="5"/>
        <v>0</v>
      </c>
      <c r="Q32" s="43">
        <f t="shared" si="5"/>
        <v>333431</v>
      </c>
      <c r="R32" s="43">
        <f t="shared" si="5"/>
        <v>0</v>
      </c>
      <c r="S32" s="43">
        <f t="shared" si="5"/>
        <v>-1</v>
      </c>
      <c r="T32" s="43">
        <f t="shared" si="5"/>
        <v>147271</v>
      </c>
      <c r="U32" s="43">
        <f t="shared" si="5"/>
        <v>147270</v>
      </c>
      <c r="V32" s="43">
        <f t="shared" si="5"/>
        <v>1847773</v>
      </c>
      <c r="W32" s="43">
        <f t="shared" si="5"/>
        <v>6690160</v>
      </c>
      <c r="X32" s="43">
        <f t="shared" si="5"/>
        <v>-4842387</v>
      </c>
      <c r="Y32" s="188">
        <f>+IF(W32&lt;&gt;0,+(X32/W32)*100,0)</f>
        <v>-72.38073528884212</v>
      </c>
      <c r="Z32" s="45">
        <f>SUM(Z28:Z31)</f>
        <v>6690160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>
        <v>3577</v>
      </c>
      <c r="I33" s="26">
        <v>3577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v>3577</v>
      </c>
      <c r="W33" s="26"/>
      <c r="X33" s="26">
        <v>3577</v>
      </c>
      <c r="Y33" s="106"/>
      <c r="Z33" s="28"/>
    </row>
    <row r="34" spans="1:26" ht="13.5">
      <c r="A34" s="213" t="s">
        <v>51</v>
      </c>
      <c r="B34" s="102" t="s">
        <v>125</v>
      </c>
      <c r="C34" s="121">
        <v>38052137</v>
      </c>
      <c r="D34" s="122">
        <v>46000000</v>
      </c>
      <c r="E34" s="26">
        <v>46000000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>
        <v>218275</v>
      </c>
      <c r="S34" s="26"/>
      <c r="T34" s="26"/>
      <c r="U34" s="26">
        <v>218275</v>
      </c>
      <c r="V34" s="26">
        <v>218275</v>
      </c>
      <c r="W34" s="26">
        <v>46000000</v>
      </c>
      <c r="X34" s="26">
        <v>-45781725</v>
      </c>
      <c r="Y34" s="106">
        <v>-99.53</v>
      </c>
      <c r="Z34" s="28">
        <v>46000000</v>
      </c>
    </row>
    <row r="35" spans="1:26" ht="13.5">
      <c r="A35" s="213" t="s">
        <v>52</v>
      </c>
      <c r="B35" s="102"/>
      <c r="C35" s="121">
        <v>23174858</v>
      </c>
      <c r="D35" s="122">
        <v>9244970</v>
      </c>
      <c r="E35" s="26">
        <v>9244970</v>
      </c>
      <c r="F35" s="26"/>
      <c r="G35" s="26">
        <v>1112752</v>
      </c>
      <c r="H35" s="26">
        <v>1284431</v>
      </c>
      <c r="I35" s="26">
        <v>2397183</v>
      </c>
      <c r="J35" s="26">
        <v>2852089</v>
      </c>
      <c r="K35" s="26">
        <v>3555333</v>
      </c>
      <c r="L35" s="26">
        <v>2601861</v>
      </c>
      <c r="M35" s="26">
        <v>9009283</v>
      </c>
      <c r="N35" s="26">
        <v>788045</v>
      </c>
      <c r="O35" s="26">
        <v>1376583</v>
      </c>
      <c r="P35" s="26">
        <v>6635168</v>
      </c>
      <c r="Q35" s="26">
        <v>8799796</v>
      </c>
      <c r="R35" s="26">
        <v>1403899</v>
      </c>
      <c r="S35" s="26">
        <v>5970568</v>
      </c>
      <c r="T35" s="26">
        <v>26334216</v>
      </c>
      <c r="U35" s="26">
        <v>33708683</v>
      </c>
      <c r="V35" s="26">
        <v>53914945</v>
      </c>
      <c r="W35" s="26">
        <v>9244970</v>
      </c>
      <c r="X35" s="26">
        <v>44669975</v>
      </c>
      <c r="Y35" s="106">
        <v>483.18</v>
      </c>
      <c r="Z35" s="28">
        <v>9244970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61226995</v>
      </c>
      <c r="D36" s="194">
        <f t="shared" si="6"/>
        <v>61935130</v>
      </c>
      <c r="E36" s="196">
        <f t="shared" si="6"/>
        <v>61935130</v>
      </c>
      <c r="F36" s="196">
        <f t="shared" si="6"/>
        <v>0</v>
      </c>
      <c r="G36" s="196">
        <f t="shared" si="6"/>
        <v>1288090</v>
      </c>
      <c r="H36" s="196">
        <f t="shared" si="6"/>
        <v>1288008</v>
      </c>
      <c r="I36" s="196">
        <f t="shared" si="6"/>
        <v>2576098</v>
      </c>
      <c r="J36" s="196">
        <f t="shared" si="6"/>
        <v>2852089</v>
      </c>
      <c r="K36" s="196">
        <f t="shared" si="6"/>
        <v>4097587</v>
      </c>
      <c r="L36" s="196">
        <f t="shared" si="6"/>
        <v>3251341</v>
      </c>
      <c r="M36" s="196">
        <f t="shared" si="6"/>
        <v>10201017</v>
      </c>
      <c r="N36" s="196">
        <f t="shared" si="6"/>
        <v>1086496</v>
      </c>
      <c r="O36" s="196">
        <f t="shared" si="6"/>
        <v>1411563</v>
      </c>
      <c r="P36" s="196">
        <f t="shared" si="6"/>
        <v>6635168</v>
      </c>
      <c r="Q36" s="196">
        <f t="shared" si="6"/>
        <v>9133227</v>
      </c>
      <c r="R36" s="196">
        <f t="shared" si="6"/>
        <v>1622174</v>
      </c>
      <c r="S36" s="196">
        <f t="shared" si="6"/>
        <v>5970567</v>
      </c>
      <c r="T36" s="196">
        <f t="shared" si="6"/>
        <v>26481487</v>
      </c>
      <c r="U36" s="196">
        <f t="shared" si="6"/>
        <v>34074228</v>
      </c>
      <c r="V36" s="196">
        <f t="shared" si="6"/>
        <v>55984570</v>
      </c>
      <c r="W36" s="196">
        <f t="shared" si="6"/>
        <v>61935130</v>
      </c>
      <c r="X36" s="196">
        <f t="shared" si="6"/>
        <v>-5950560</v>
      </c>
      <c r="Y36" s="197">
        <f>+IF(W36&lt;&gt;0,+(X36/W36)*100,0)</f>
        <v>-9.607729894165072</v>
      </c>
      <c r="Z36" s="215">
        <f>SUM(Z32:Z35)</f>
        <v>61935130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155554899</v>
      </c>
      <c r="D6" s="25">
        <v>168816799</v>
      </c>
      <c r="E6" s="26">
        <v>168816799</v>
      </c>
      <c r="F6" s="26">
        <v>155554899</v>
      </c>
      <c r="G6" s="26">
        <v>154330755</v>
      </c>
      <c r="H6" s="26">
        <v>154330755</v>
      </c>
      <c r="I6" s="26">
        <v>464216409</v>
      </c>
      <c r="J6" s="26">
        <v>158958837</v>
      </c>
      <c r="K6" s="26">
        <v>142619230</v>
      </c>
      <c r="L6" s="26">
        <v>155995390</v>
      </c>
      <c r="M6" s="26">
        <v>457573457</v>
      </c>
      <c r="N6" s="26">
        <v>146518407</v>
      </c>
      <c r="O6" s="26">
        <v>173455378</v>
      </c>
      <c r="P6" s="26">
        <v>186855724</v>
      </c>
      <c r="Q6" s="26">
        <v>506829509</v>
      </c>
      <c r="R6" s="26">
        <v>184250586</v>
      </c>
      <c r="S6" s="26">
        <v>180336081</v>
      </c>
      <c r="T6" s="26">
        <v>151324852</v>
      </c>
      <c r="U6" s="26">
        <v>515911519</v>
      </c>
      <c r="V6" s="26">
        <v>1944530894</v>
      </c>
      <c r="W6" s="26">
        <v>168816799</v>
      </c>
      <c r="X6" s="26">
        <v>1775714095</v>
      </c>
      <c r="Y6" s="106">
        <v>1051.86</v>
      </c>
      <c r="Z6" s="28">
        <v>168816799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2346611</v>
      </c>
      <c r="D8" s="25">
        <v>6794745</v>
      </c>
      <c r="E8" s="26">
        <v>6794745</v>
      </c>
      <c r="F8" s="26">
        <v>2346611</v>
      </c>
      <c r="G8" s="26">
        <v>8359497</v>
      </c>
      <c r="H8" s="26">
        <v>8359497</v>
      </c>
      <c r="I8" s="26">
        <v>19065605</v>
      </c>
      <c r="J8" s="26">
        <v>7392283</v>
      </c>
      <c r="K8" s="26">
        <v>9104704</v>
      </c>
      <c r="L8" s="26"/>
      <c r="M8" s="26">
        <v>16496987</v>
      </c>
      <c r="N8" s="26"/>
      <c r="O8" s="26"/>
      <c r="P8" s="26"/>
      <c r="Q8" s="26"/>
      <c r="R8" s="26"/>
      <c r="S8" s="26"/>
      <c r="T8" s="26"/>
      <c r="U8" s="26"/>
      <c r="V8" s="26">
        <v>35562592</v>
      </c>
      <c r="W8" s="26">
        <v>6794745</v>
      </c>
      <c r="X8" s="26">
        <v>28767847</v>
      </c>
      <c r="Y8" s="106">
        <v>423.38</v>
      </c>
      <c r="Z8" s="28">
        <v>6794745</v>
      </c>
    </row>
    <row r="9" spans="1:26" ht="13.5">
      <c r="A9" s="225" t="s">
        <v>148</v>
      </c>
      <c r="B9" s="158"/>
      <c r="C9" s="121">
        <v>5746266</v>
      </c>
      <c r="D9" s="25">
        <v>3046279</v>
      </c>
      <c r="E9" s="26">
        <v>3046279</v>
      </c>
      <c r="F9" s="26">
        <v>5746265</v>
      </c>
      <c r="G9" s="26"/>
      <c r="H9" s="26"/>
      <c r="I9" s="26">
        <v>5746265</v>
      </c>
      <c r="J9" s="26"/>
      <c r="K9" s="26"/>
      <c r="L9" s="26">
        <v>8391790</v>
      </c>
      <c r="M9" s="26">
        <v>8391790</v>
      </c>
      <c r="N9" s="26">
        <v>14884018</v>
      </c>
      <c r="O9" s="26">
        <v>11243339</v>
      </c>
      <c r="P9" s="26">
        <v>10304913</v>
      </c>
      <c r="Q9" s="26">
        <v>36432270</v>
      </c>
      <c r="R9" s="26">
        <v>10862337</v>
      </c>
      <c r="S9" s="26">
        <v>9549569</v>
      </c>
      <c r="T9" s="26">
        <v>14905480</v>
      </c>
      <c r="U9" s="26">
        <v>35317386</v>
      </c>
      <c r="V9" s="26">
        <v>85887711</v>
      </c>
      <c r="W9" s="26">
        <v>3046279</v>
      </c>
      <c r="X9" s="26">
        <v>82841432</v>
      </c>
      <c r="Y9" s="106">
        <v>2719.43</v>
      </c>
      <c r="Z9" s="28">
        <v>3046279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1135632</v>
      </c>
      <c r="D11" s="25">
        <v>1184964</v>
      </c>
      <c r="E11" s="26">
        <v>1184964</v>
      </c>
      <c r="F11" s="26">
        <v>1135632</v>
      </c>
      <c r="G11" s="26">
        <v>994933</v>
      </c>
      <c r="H11" s="26">
        <v>994933</v>
      </c>
      <c r="I11" s="26">
        <v>3125498</v>
      </c>
      <c r="J11" s="26">
        <v>999419</v>
      </c>
      <c r="K11" s="26">
        <v>1091462</v>
      </c>
      <c r="L11" s="26">
        <v>984126</v>
      </c>
      <c r="M11" s="26">
        <v>3075007</v>
      </c>
      <c r="N11" s="26">
        <v>1085749</v>
      </c>
      <c r="O11" s="26">
        <v>1103510</v>
      </c>
      <c r="P11" s="26">
        <v>1050610</v>
      </c>
      <c r="Q11" s="26">
        <v>3239869</v>
      </c>
      <c r="R11" s="26">
        <v>1156036</v>
      </c>
      <c r="S11" s="26">
        <v>1079245</v>
      </c>
      <c r="T11" s="26">
        <v>1063905</v>
      </c>
      <c r="U11" s="26">
        <v>3299186</v>
      </c>
      <c r="V11" s="26">
        <v>12739560</v>
      </c>
      <c r="W11" s="26">
        <v>1184964</v>
      </c>
      <c r="X11" s="26">
        <v>11554596</v>
      </c>
      <c r="Y11" s="106">
        <v>975.1</v>
      </c>
      <c r="Z11" s="28">
        <v>1184964</v>
      </c>
    </row>
    <row r="12" spans="1:26" ht="13.5">
      <c r="A12" s="226" t="s">
        <v>55</v>
      </c>
      <c r="B12" s="227"/>
      <c r="C12" s="138">
        <f aca="true" t="shared" si="0" ref="C12:X12">SUM(C6:C11)</f>
        <v>164783408</v>
      </c>
      <c r="D12" s="38">
        <f t="shared" si="0"/>
        <v>179842787</v>
      </c>
      <c r="E12" s="39">
        <f t="shared" si="0"/>
        <v>179842787</v>
      </c>
      <c r="F12" s="39">
        <f t="shared" si="0"/>
        <v>164783407</v>
      </c>
      <c r="G12" s="39">
        <f t="shared" si="0"/>
        <v>163685185</v>
      </c>
      <c r="H12" s="39">
        <f t="shared" si="0"/>
        <v>163685185</v>
      </c>
      <c r="I12" s="39">
        <f t="shared" si="0"/>
        <v>492153777</v>
      </c>
      <c r="J12" s="39">
        <f t="shared" si="0"/>
        <v>167350539</v>
      </c>
      <c r="K12" s="39">
        <f t="shared" si="0"/>
        <v>152815396</v>
      </c>
      <c r="L12" s="39">
        <f t="shared" si="0"/>
        <v>165371306</v>
      </c>
      <c r="M12" s="39">
        <f t="shared" si="0"/>
        <v>485537241</v>
      </c>
      <c r="N12" s="39">
        <f t="shared" si="0"/>
        <v>162488174</v>
      </c>
      <c r="O12" s="39">
        <f t="shared" si="0"/>
        <v>185802227</v>
      </c>
      <c r="P12" s="39">
        <f t="shared" si="0"/>
        <v>198211247</v>
      </c>
      <c r="Q12" s="39">
        <f t="shared" si="0"/>
        <v>546501648</v>
      </c>
      <c r="R12" s="39">
        <f t="shared" si="0"/>
        <v>196268959</v>
      </c>
      <c r="S12" s="39">
        <f t="shared" si="0"/>
        <v>190964895</v>
      </c>
      <c r="T12" s="39">
        <f t="shared" si="0"/>
        <v>167294237</v>
      </c>
      <c r="U12" s="39">
        <f t="shared" si="0"/>
        <v>554528091</v>
      </c>
      <c r="V12" s="39">
        <f t="shared" si="0"/>
        <v>2078720757</v>
      </c>
      <c r="W12" s="39">
        <f t="shared" si="0"/>
        <v>179842787</v>
      </c>
      <c r="X12" s="39">
        <f t="shared" si="0"/>
        <v>1898877970</v>
      </c>
      <c r="Y12" s="140">
        <f>+IF(W12&lt;&gt;0,+(X12/W12)*100,0)</f>
        <v>1055.8543946497005</v>
      </c>
      <c r="Z12" s="40">
        <f>SUM(Z6:Z11)</f>
        <v>179842787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>
        <v>5125003</v>
      </c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>
        <v>3841651</v>
      </c>
      <c r="E17" s="26">
        <v>3841651</v>
      </c>
      <c r="F17" s="26">
        <v>5125003</v>
      </c>
      <c r="G17" s="26">
        <v>5125003</v>
      </c>
      <c r="H17" s="26">
        <v>5125003</v>
      </c>
      <c r="I17" s="26">
        <v>15375009</v>
      </c>
      <c r="J17" s="26">
        <v>5125003</v>
      </c>
      <c r="K17" s="26">
        <v>5125003</v>
      </c>
      <c r="L17" s="26"/>
      <c r="M17" s="26">
        <v>10250006</v>
      </c>
      <c r="N17" s="26"/>
      <c r="O17" s="26"/>
      <c r="P17" s="26"/>
      <c r="Q17" s="26"/>
      <c r="R17" s="26"/>
      <c r="S17" s="26"/>
      <c r="T17" s="26"/>
      <c r="U17" s="26"/>
      <c r="V17" s="26">
        <v>25625015</v>
      </c>
      <c r="W17" s="26">
        <v>3841651</v>
      </c>
      <c r="X17" s="26">
        <v>21783364</v>
      </c>
      <c r="Y17" s="106">
        <v>567.03</v>
      </c>
      <c r="Z17" s="28">
        <v>3841651</v>
      </c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289968604</v>
      </c>
      <c r="D19" s="25">
        <v>347167897</v>
      </c>
      <c r="E19" s="26">
        <v>347167897</v>
      </c>
      <c r="F19" s="26">
        <v>289082952</v>
      </c>
      <c r="G19" s="26">
        <v>294516358</v>
      </c>
      <c r="H19" s="26">
        <v>294516358</v>
      </c>
      <c r="I19" s="26">
        <v>878115668</v>
      </c>
      <c r="J19" s="26">
        <v>291664270</v>
      </c>
      <c r="K19" s="26">
        <v>298066472</v>
      </c>
      <c r="L19" s="26">
        <v>298177939</v>
      </c>
      <c r="M19" s="26">
        <v>887908681</v>
      </c>
      <c r="N19" s="26">
        <v>297339008</v>
      </c>
      <c r="O19" s="26">
        <v>298144391</v>
      </c>
      <c r="P19" s="26">
        <v>303411322</v>
      </c>
      <c r="Q19" s="26">
        <v>898894721</v>
      </c>
      <c r="R19" s="26">
        <v>303721944</v>
      </c>
      <c r="S19" s="26">
        <v>307873237</v>
      </c>
      <c r="T19" s="26">
        <v>336260579</v>
      </c>
      <c r="U19" s="26">
        <v>947855760</v>
      </c>
      <c r="V19" s="26">
        <v>3612774830</v>
      </c>
      <c r="W19" s="26">
        <v>347167897</v>
      </c>
      <c r="X19" s="26">
        <v>3265606933</v>
      </c>
      <c r="Y19" s="106">
        <v>940.64</v>
      </c>
      <c r="Z19" s="28">
        <v>347167897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>
        <v>872753</v>
      </c>
      <c r="E22" s="26">
        <v>872753</v>
      </c>
      <c r="F22" s="26">
        <v>885653</v>
      </c>
      <c r="G22" s="26">
        <v>885653</v>
      </c>
      <c r="H22" s="26">
        <v>885653</v>
      </c>
      <c r="I22" s="26">
        <v>2656959</v>
      </c>
      <c r="J22" s="26">
        <v>885653</v>
      </c>
      <c r="K22" s="26">
        <v>885653</v>
      </c>
      <c r="L22" s="26"/>
      <c r="M22" s="26">
        <v>1771306</v>
      </c>
      <c r="N22" s="26"/>
      <c r="O22" s="26"/>
      <c r="P22" s="26"/>
      <c r="Q22" s="26"/>
      <c r="R22" s="26"/>
      <c r="S22" s="26"/>
      <c r="T22" s="26"/>
      <c r="U22" s="26"/>
      <c r="V22" s="26">
        <v>4428265</v>
      </c>
      <c r="W22" s="26">
        <v>872753</v>
      </c>
      <c r="X22" s="26">
        <v>3555512</v>
      </c>
      <c r="Y22" s="106">
        <v>407.39</v>
      </c>
      <c r="Z22" s="28">
        <v>872753</v>
      </c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295093607</v>
      </c>
      <c r="D24" s="42">
        <f t="shared" si="1"/>
        <v>351882301</v>
      </c>
      <c r="E24" s="43">
        <f t="shared" si="1"/>
        <v>351882301</v>
      </c>
      <c r="F24" s="43">
        <f t="shared" si="1"/>
        <v>295093608</v>
      </c>
      <c r="G24" s="43">
        <f t="shared" si="1"/>
        <v>300527014</v>
      </c>
      <c r="H24" s="43">
        <f t="shared" si="1"/>
        <v>300527014</v>
      </c>
      <c r="I24" s="43">
        <f t="shared" si="1"/>
        <v>896147636</v>
      </c>
      <c r="J24" s="43">
        <f t="shared" si="1"/>
        <v>297674926</v>
      </c>
      <c r="K24" s="43">
        <f t="shared" si="1"/>
        <v>304077128</v>
      </c>
      <c r="L24" s="43">
        <f t="shared" si="1"/>
        <v>298177939</v>
      </c>
      <c r="M24" s="43">
        <f t="shared" si="1"/>
        <v>899929993</v>
      </c>
      <c r="N24" s="43">
        <f t="shared" si="1"/>
        <v>297339008</v>
      </c>
      <c r="O24" s="43">
        <f t="shared" si="1"/>
        <v>298144391</v>
      </c>
      <c r="P24" s="43">
        <f t="shared" si="1"/>
        <v>303411322</v>
      </c>
      <c r="Q24" s="43">
        <f t="shared" si="1"/>
        <v>898894721</v>
      </c>
      <c r="R24" s="43">
        <f t="shared" si="1"/>
        <v>303721944</v>
      </c>
      <c r="S24" s="43">
        <f t="shared" si="1"/>
        <v>307873237</v>
      </c>
      <c r="T24" s="43">
        <f t="shared" si="1"/>
        <v>336260579</v>
      </c>
      <c r="U24" s="43">
        <f t="shared" si="1"/>
        <v>947855760</v>
      </c>
      <c r="V24" s="43">
        <f t="shared" si="1"/>
        <v>3642828110</v>
      </c>
      <c r="W24" s="43">
        <f t="shared" si="1"/>
        <v>351882301</v>
      </c>
      <c r="X24" s="43">
        <f t="shared" si="1"/>
        <v>3290945809</v>
      </c>
      <c r="Y24" s="188">
        <f>+IF(W24&lt;&gt;0,+(X24/W24)*100,0)</f>
        <v>935.240505034665</v>
      </c>
      <c r="Z24" s="45">
        <f>SUM(Z15:Z23)</f>
        <v>351882301</v>
      </c>
    </row>
    <row r="25" spans="1:26" ht="13.5">
      <c r="A25" s="226" t="s">
        <v>161</v>
      </c>
      <c r="B25" s="227"/>
      <c r="C25" s="138">
        <f aca="true" t="shared" si="2" ref="C25:X25">+C12+C24</f>
        <v>459877015</v>
      </c>
      <c r="D25" s="38">
        <f t="shared" si="2"/>
        <v>531725088</v>
      </c>
      <c r="E25" s="39">
        <f t="shared" si="2"/>
        <v>531725088</v>
      </c>
      <c r="F25" s="39">
        <f t="shared" si="2"/>
        <v>459877015</v>
      </c>
      <c r="G25" s="39">
        <f t="shared" si="2"/>
        <v>464212199</v>
      </c>
      <c r="H25" s="39">
        <f t="shared" si="2"/>
        <v>464212199</v>
      </c>
      <c r="I25" s="39">
        <f t="shared" si="2"/>
        <v>1388301413</v>
      </c>
      <c r="J25" s="39">
        <f t="shared" si="2"/>
        <v>465025465</v>
      </c>
      <c r="K25" s="39">
        <f t="shared" si="2"/>
        <v>456892524</v>
      </c>
      <c r="L25" s="39">
        <f t="shared" si="2"/>
        <v>463549245</v>
      </c>
      <c r="M25" s="39">
        <f t="shared" si="2"/>
        <v>1385467234</v>
      </c>
      <c r="N25" s="39">
        <f t="shared" si="2"/>
        <v>459827182</v>
      </c>
      <c r="O25" s="39">
        <f t="shared" si="2"/>
        <v>483946618</v>
      </c>
      <c r="P25" s="39">
        <f t="shared" si="2"/>
        <v>501622569</v>
      </c>
      <c r="Q25" s="39">
        <f t="shared" si="2"/>
        <v>1445396369</v>
      </c>
      <c r="R25" s="39">
        <f t="shared" si="2"/>
        <v>499990903</v>
      </c>
      <c r="S25" s="39">
        <f t="shared" si="2"/>
        <v>498838132</v>
      </c>
      <c r="T25" s="39">
        <f t="shared" si="2"/>
        <v>503554816</v>
      </c>
      <c r="U25" s="39">
        <f t="shared" si="2"/>
        <v>1502383851</v>
      </c>
      <c r="V25" s="39">
        <f t="shared" si="2"/>
        <v>5721548867</v>
      </c>
      <c r="W25" s="39">
        <f t="shared" si="2"/>
        <v>531725088</v>
      </c>
      <c r="X25" s="39">
        <f t="shared" si="2"/>
        <v>5189823779</v>
      </c>
      <c r="Y25" s="140">
        <f>+IF(W25&lt;&gt;0,+(X25/W25)*100,0)</f>
        <v>976.0351535265531</v>
      </c>
      <c r="Z25" s="40">
        <f>+Z12+Z24</f>
        <v>531725088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5593566</v>
      </c>
      <c r="D30" s="25"/>
      <c r="E30" s="26"/>
      <c r="F30" s="26">
        <v>5593566</v>
      </c>
      <c r="G30" s="26"/>
      <c r="H30" s="26"/>
      <c r="I30" s="26">
        <v>5593566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v>5593566</v>
      </c>
      <c r="W30" s="26"/>
      <c r="X30" s="26">
        <v>5593566</v>
      </c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34757110</v>
      </c>
      <c r="D32" s="25">
        <v>19692598</v>
      </c>
      <c r="E32" s="26">
        <v>19692598</v>
      </c>
      <c r="F32" s="26">
        <v>34528083</v>
      </c>
      <c r="G32" s="26">
        <v>17938103</v>
      </c>
      <c r="H32" s="26">
        <v>17938103</v>
      </c>
      <c r="I32" s="26">
        <v>70404289</v>
      </c>
      <c r="J32" s="26">
        <v>17410136</v>
      </c>
      <c r="K32" s="26">
        <v>16214670</v>
      </c>
      <c r="L32" s="26">
        <v>14907652</v>
      </c>
      <c r="M32" s="26">
        <v>48532458</v>
      </c>
      <c r="N32" s="26">
        <v>16489608</v>
      </c>
      <c r="O32" s="26">
        <v>16176259</v>
      </c>
      <c r="P32" s="26">
        <v>16672425</v>
      </c>
      <c r="Q32" s="26">
        <v>49338292</v>
      </c>
      <c r="R32" s="26">
        <v>13051580</v>
      </c>
      <c r="S32" s="26">
        <v>15708234</v>
      </c>
      <c r="T32" s="26">
        <v>34141894</v>
      </c>
      <c r="U32" s="26">
        <v>62901708</v>
      </c>
      <c r="V32" s="26">
        <v>231176747</v>
      </c>
      <c r="W32" s="26">
        <v>19692598</v>
      </c>
      <c r="X32" s="26">
        <v>211484149</v>
      </c>
      <c r="Y32" s="106">
        <v>1073.93</v>
      </c>
      <c r="Z32" s="28">
        <v>19692598</v>
      </c>
    </row>
    <row r="33" spans="1:26" ht="13.5">
      <c r="A33" s="225" t="s">
        <v>167</v>
      </c>
      <c r="B33" s="158"/>
      <c r="C33" s="121"/>
      <c r="D33" s="25"/>
      <c r="E33" s="26"/>
      <c r="F33" s="26">
        <v>229027</v>
      </c>
      <c r="G33" s="26"/>
      <c r="H33" s="26"/>
      <c r="I33" s="26">
        <v>229027</v>
      </c>
      <c r="J33" s="26"/>
      <c r="K33" s="26"/>
      <c r="L33" s="26">
        <v>38923043</v>
      </c>
      <c r="M33" s="26">
        <v>38923043</v>
      </c>
      <c r="N33" s="26">
        <v>38816834</v>
      </c>
      <c r="O33" s="26">
        <v>38684556</v>
      </c>
      <c r="P33" s="26">
        <v>38427903</v>
      </c>
      <c r="Q33" s="26">
        <v>115929293</v>
      </c>
      <c r="R33" s="26">
        <v>38209580</v>
      </c>
      <c r="S33" s="26">
        <v>38205856</v>
      </c>
      <c r="T33" s="26">
        <v>50614545</v>
      </c>
      <c r="U33" s="26">
        <v>127029981</v>
      </c>
      <c r="V33" s="26">
        <v>282111344</v>
      </c>
      <c r="W33" s="26"/>
      <c r="X33" s="26">
        <v>282111344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40350676</v>
      </c>
      <c r="D34" s="38">
        <f t="shared" si="3"/>
        <v>19692598</v>
      </c>
      <c r="E34" s="39">
        <f t="shared" si="3"/>
        <v>19692598</v>
      </c>
      <c r="F34" s="39">
        <f t="shared" si="3"/>
        <v>40350676</v>
      </c>
      <c r="G34" s="39">
        <f t="shared" si="3"/>
        <v>17938103</v>
      </c>
      <c r="H34" s="39">
        <f t="shared" si="3"/>
        <v>17938103</v>
      </c>
      <c r="I34" s="39">
        <f t="shared" si="3"/>
        <v>76226882</v>
      </c>
      <c r="J34" s="39">
        <f t="shared" si="3"/>
        <v>17410136</v>
      </c>
      <c r="K34" s="39">
        <f t="shared" si="3"/>
        <v>16214670</v>
      </c>
      <c r="L34" s="39">
        <f t="shared" si="3"/>
        <v>53830695</v>
      </c>
      <c r="M34" s="39">
        <f t="shared" si="3"/>
        <v>87455501</v>
      </c>
      <c r="N34" s="39">
        <f t="shared" si="3"/>
        <v>55306442</v>
      </c>
      <c r="O34" s="39">
        <f t="shared" si="3"/>
        <v>54860815</v>
      </c>
      <c r="P34" s="39">
        <f t="shared" si="3"/>
        <v>55100328</v>
      </c>
      <c r="Q34" s="39">
        <f t="shared" si="3"/>
        <v>165267585</v>
      </c>
      <c r="R34" s="39">
        <f t="shared" si="3"/>
        <v>51261160</v>
      </c>
      <c r="S34" s="39">
        <f t="shared" si="3"/>
        <v>53914090</v>
      </c>
      <c r="T34" s="39">
        <f t="shared" si="3"/>
        <v>84756439</v>
      </c>
      <c r="U34" s="39">
        <f t="shared" si="3"/>
        <v>189931689</v>
      </c>
      <c r="V34" s="39">
        <f t="shared" si="3"/>
        <v>518881657</v>
      </c>
      <c r="W34" s="39">
        <f t="shared" si="3"/>
        <v>19692598</v>
      </c>
      <c r="X34" s="39">
        <f t="shared" si="3"/>
        <v>499189059</v>
      </c>
      <c r="Y34" s="140">
        <f>+IF(W34&lt;&gt;0,+(X34/W34)*100,0)</f>
        <v>2534.9070701590517</v>
      </c>
      <c r="Z34" s="40">
        <f>SUM(Z29:Z33)</f>
        <v>19692598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101628892</v>
      </c>
      <c r="D37" s="25">
        <v>109165458</v>
      </c>
      <c r="E37" s="26">
        <v>109165458</v>
      </c>
      <c r="F37" s="26">
        <v>63165458</v>
      </c>
      <c r="G37" s="26">
        <v>68759024</v>
      </c>
      <c r="H37" s="26">
        <v>68759024</v>
      </c>
      <c r="I37" s="26">
        <v>200683506</v>
      </c>
      <c r="J37" s="26">
        <v>68759024</v>
      </c>
      <c r="K37" s="26">
        <v>68759024</v>
      </c>
      <c r="L37" s="26">
        <v>66627894</v>
      </c>
      <c r="M37" s="26">
        <v>204145942</v>
      </c>
      <c r="N37" s="26">
        <v>66627894</v>
      </c>
      <c r="O37" s="26">
        <v>101627894</v>
      </c>
      <c r="P37" s="26">
        <v>101627894</v>
      </c>
      <c r="Q37" s="26">
        <v>269883682</v>
      </c>
      <c r="R37" s="26">
        <v>101627894</v>
      </c>
      <c r="S37" s="26">
        <v>101627894</v>
      </c>
      <c r="T37" s="26">
        <v>98165457</v>
      </c>
      <c r="U37" s="26">
        <v>301421245</v>
      </c>
      <c r="V37" s="26">
        <v>976134375</v>
      </c>
      <c r="W37" s="26">
        <v>109165458</v>
      </c>
      <c r="X37" s="26">
        <v>866968917</v>
      </c>
      <c r="Y37" s="106">
        <v>794.18</v>
      </c>
      <c r="Z37" s="28">
        <v>109165458</v>
      </c>
    </row>
    <row r="38" spans="1:26" ht="13.5">
      <c r="A38" s="225" t="s">
        <v>167</v>
      </c>
      <c r="B38" s="158"/>
      <c r="C38" s="121">
        <v>149237</v>
      </c>
      <c r="D38" s="25">
        <v>38262541</v>
      </c>
      <c r="E38" s="26">
        <v>38262541</v>
      </c>
      <c r="F38" s="26">
        <v>38612671</v>
      </c>
      <c r="G38" s="26">
        <v>37812660</v>
      </c>
      <c r="H38" s="26">
        <v>37812660</v>
      </c>
      <c r="I38" s="26">
        <v>114237991</v>
      </c>
      <c r="J38" s="26">
        <v>37807785</v>
      </c>
      <c r="K38" s="26">
        <v>39154914</v>
      </c>
      <c r="L38" s="26"/>
      <c r="M38" s="26">
        <v>76962699</v>
      </c>
      <c r="N38" s="26"/>
      <c r="O38" s="26"/>
      <c r="P38" s="26"/>
      <c r="Q38" s="26"/>
      <c r="R38" s="26"/>
      <c r="S38" s="26"/>
      <c r="T38" s="26"/>
      <c r="U38" s="26"/>
      <c r="V38" s="26">
        <v>191200690</v>
      </c>
      <c r="W38" s="26">
        <v>38262541</v>
      </c>
      <c r="X38" s="26">
        <v>152938149</v>
      </c>
      <c r="Y38" s="106">
        <v>399.71</v>
      </c>
      <c r="Z38" s="28">
        <v>38262541</v>
      </c>
    </row>
    <row r="39" spans="1:26" ht="13.5">
      <c r="A39" s="226" t="s">
        <v>58</v>
      </c>
      <c r="B39" s="229"/>
      <c r="C39" s="138">
        <f aca="true" t="shared" si="4" ref="C39:X39">SUM(C37:C38)</f>
        <v>101778129</v>
      </c>
      <c r="D39" s="42">
        <f t="shared" si="4"/>
        <v>147427999</v>
      </c>
      <c r="E39" s="43">
        <f t="shared" si="4"/>
        <v>147427999</v>
      </c>
      <c r="F39" s="43">
        <f t="shared" si="4"/>
        <v>101778129</v>
      </c>
      <c r="G39" s="43">
        <f t="shared" si="4"/>
        <v>106571684</v>
      </c>
      <c r="H39" s="43">
        <f t="shared" si="4"/>
        <v>106571684</v>
      </c>
      <c r="I39" s="43">
        <f t="shared" si="4"/>
        <v>314921497</v>
      </c>
      <c r="J39" s="43">
        <f t="shared" si="4"/>
        <v>106566809</v>
      </c>
      <c r="K39" s="43">
        <f t="shared" si="4"/>
        <v>107913938</v>
      </c>
      <c r="L39" s="43">
        <f t="shared" si="4"/>
        <v>66627894</v>
      </c>
      <c r="M39" s="43">
        <f t="shared" si="4"/>
        <v>281108641</v>
      </c>
      <c r="N39" s="43">
        <f t="shared" si="4"/>
        <v>66627894</v>
      </c>
      <c r="O39" s="43">
        <f t="shared" si="4"/>
        <v>101627894</v>
      </c>
      <c r="P39" s="43">
        <f t="shared" si="4"/>
        <v>101627894</v>
      </c>
      <c r="Q39" s="43">
        <f t="shared" si="4"/>
        <v>269883682</v>
      </c>
      <c r="R39" s="43">
        <f t="shared" si="4"/>
        <v>101627894</v>
      </c>
      <c r="S39" s="43">
        <f t="shared" si="4"/>
        <v>101627894</v>
      </c>
      <c r="T39" s="43">
        <f t="shared" si="4"/>
        <v>98165457</v>
      </c>
      <c r="U39" s="43">
        <f t="shared" si="4"/>
        <v>301421245</v>
      </c>
      <c r="V39" s="43">
        <f t="shared" si="4"/>
        <v>1167335065</v>
      </c>
      <c r="W39" s="43">
        <f t="shared" si="4"/>
        <v>147427999</v>
      </c>
      <c r="X39" s="43">
        <f t="shared" si="4"/>
        <v>1019907066</v>
      </c>
      <c r="Y39" s="188">
        <f>+IF(W39&lt;&gt;0,+(X39/W39)*100,0)</f>
        <v>691.8001145766077</v>
      </c>
      <c r="Z39" s="45">
        <f>SUM(Z37:Z38)</f>
        <v>147427999</v>
      </c>
    </row>
    <row r="40" spans="1:26" ht="13.5">
      <c r="A40" s="226" t="s">
        <v>169</v>
      </c>
      <c r="B40" s="227"/>
      <c r="C40" s="138">
        <f aca="true" t="shared" si="5" ref="C40:X40">+C34+C39</f>
        <v>142128805</v>
      </c>
      <c r="D40" s="38">
        <f t="shared" si="5"/>
        <v>167120597</v>
      </c>
      <c r="E40" s="39">
        <f t="shared" si="5"/>
        <v>167120597</v>
      </c>
      <c r="F40" s="39">
        <f t="shared" si="5"/>
        <v>142128805</v>
      </c>
      <c r="G40" s="39">
        <f t="shared" si="5"/>
        <v>124509787</v>
      </c>
      <c r="H40" s="39">
        <f t="shared" si="5"/>
        <v>124509787</v>
      </c>
      <c r="I40" s="39">
        <f t="shared" si="5"/>
        <v>391148379</v>
      </c>
      <c r="J40" s="39">
        <f t="shared" si="5"/>
        <v>123976945</v>
      </c>
      <c r="K40" s="39">
        <f t="shared" si="5"/>
        <v>124128608</v>
      </c>
      <c r="L40" s="39">
        <f t="shared" si="5"/>
        <v>120458589</v>
      </c>
      <c r="M40" s="39">
        <f t="shared" si="5"/>
        <v>368564142</v>
      </c>
      <c r="N40" s="39">
        <f t="shared" si="5"/>
        <v>121934336</v>
      </c>
      <c r="O40" s="39">
        <f t="shared" si="5"/>
        <v>156488709</v>
      </c>
      <c r="P40" s="39">
        <f t="shared" si="5"/>
        <v>156728222</v>
      </c>
      <c r="Q40" s="39">
        <f t="shared" si="5"/>
        <v>435151267</v>
      </c>
      <c r="R40" s="39">
        <f t="shared" si="5"/>
        <v>152889054</v>
      </c>
      <c r="S40" s="39">
        <f t="shared" si="5"/>
        <v>155541984</v>
      </c>
      <c r="T40" s="39">
        <f t="shared" si="5"/>
        <v>182921896</v>
      </c>
      <c r="U40" s="39">
        <f t="shared" si="5"/>
        <v>491352934</v>
      </c>
      <c r="V40" s="39">
        <f t="shared" si="5"/>
        <v>1686216722</v>
      </c>
      <c r="W40" s="39">
        <f t="shared" si="5"/>
        <v>167120597</v>
      </c>
      <c r="X40" s="39">
        <f t="shared" si="5"/>
        <v>1519096125</v>
      </c>
      <c r="Y40" s="140">
        <f>+IF(W40&lt;&gt;0,+(X40/W40)*100,0)</f>
        <v>908.9819880191069</v>
      </c>
      <c r="Z40" s="40">
        <f>+Z34+Z39</f>
        <v>167120597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317748210</v>
      </c>
      <c r="D42" s="234">
        <f t="shared" si="6"/>
        <v>364604491</v>
      </c>
      <c r="E42" s="235">
        <f t="shared" si="6"/>
        <v>364604491</v>
      </c>
      <c r="F42" s="235">
        <f t="shared" si="6"/>
        <v>317748210</v>
      </c>
      <c r="G42" s="235">
        <f t="shared" si="6"/>
        <v>339702412</v>
      </c>
      <c r="H42" s="235">
        <f t="shared" si="6"/>
        <v>339702412</v>
      </c>
      <c r="I42" s="235">
        <f t="shared" si="6"/>
        <v>997153034</v>
      </c>
      <c r="J42" s="235">
        <f t="shared" si="6"/>
        <v>341048520</v>
      </c>
      <c r="K42" s="235">
        <f t="shared" si="6"/>
        <v>332763916</v>
      </c>
      <c r="L42" s="235">
        <f t="shared" si="6"/>
        <v>343090656</v>
      </c>
      <c r="M42" s="235">
        <f t="shared" si="6"/>
        <v>1016903092</v>
      </c>
      <c r="N42" s="235">
        <f t="shared" si="6"/>
        <v>337892846</v>
      </c>
      <c r="O42" s="235">
        <f t="shared" si="6"/>
        <v>327457909</v>
      </c>
      <c r="P42" s="235">
        <f t="shared" si="6"/>
        <v>344894347</v>
      </c>
      <c r="Q42" s="235">
        <f t="shared" si="6"/>
        <v>1010245102</v>
      </c>
      <c r="R42" s="235">
        <f t="shared" si="6"/>
        <v>347101849</v>
      </c>
      <c r="S42" s="235">
        <f t="shared" si="6"/>
        <v>343296148</v>
      </c>
      <c r="T42" s="235">
        <f t="shared" si="6"/>
        <v>320632920</v>
      </c>
      <c r="U42" s="235">
        <f t="shared" si="6"/>
        <v>1011030917</v>
      </c>
      <c r="V42" s="235">
        <f t="shared" si="6"/>
        <v>4035332145</v>
      </c>
      <c r="W42" s="235">
        <f t="shared" si="6"/>
        <v>364604491</v>
      </c>
      <c r="X42" s="235">
        <f t="shared" si="6"/>
        <v>3670727654</v>
      </c>
      <c r="Y42" s="236">
        <f>+IF(W42&lt;&gt;0,+(X42/W42)*100,0)</f>
        <v>1006.7697312044354</v>
      </c>
      <c r="Z42" s="237">
        <f>+Z25-Z40</f>
        <v>364604491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317748210</v>
      </c>
      <c r="D45" s="25">
        <v>364604491</v>
      </c>
      <c r="E45" s="26">
        <v>364604491</v>
      </c>
      <c r="F45" s="26">
        <v>317748210</v>
      </c>
      <c r="G45" s="26">
        <v>339702412</v>
      </c>
      <c r="H45" s="26">
        <v>339702412</v>
      </c>
      <c r="I45" s="26">
        <v>997153034</v>
      </c>
      <c r="J45" s="26">
        <v>341048520</v>
      </c>
      <c r="K45" s="26">
        <v>332763916</v>
      </c>
      <c r="L45" s="26">
        <v>343090656</v>
      </c>
      <c r="M45" s="26">
        <v>1016903092</v>
      </c>
      <c r="N45" s="26">
        <v>337892846</v>
      </c>
      <c r="O45" s="26">
        <v>327457909</v>
      </c>
      <c r="P45" s="26">
        <v>344894347</v>
      </c>
      <c r="Q45" s="26">
        <v>1010245102</v>
      </c>
      <c r="R45" s="26">
        <v>347101849</v>
      </c>
      <c r="S45" s="26">
        <v>343296148</v>
      </c>
      <c r="T45" s="26">
        <v>320632920</v>
      </c>
      <c r="U45" s="26">
        <v>1011030917</v>
      </c>
      <c r="V45" s="26">
        <v>4035332145</v>
      </c>
      <c r="W45" s="26">
        <v>364604491</v>
      </c>
      <c r="X45" s="26">
        <v>3670727654</v>
      </c>
      <c r="Y45" s="105">
        <v>1006.77</v>
      </c>
      <c r="Z45" s="28">
        <v>364604491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317748210</v>
      </c>
      <c r="D48" s="240">
        <f t="shared" si="7"/>
        <v>364604491</v>
      </c>
      <c r="E48" s="195">
        <f t="shared" si="7"/>
        <v>364604491</v>
      </c>
      <c r="F48" s="195">
        <f t="shared" si="7"/>
        <v>317748210</v>
      </c>
      <c r="G48" s="195">
        <f t="shared" si="7"/>
        <v>339702412</v>
      </c>
      <c r="H48" s="195">
        <f t="shared" si="7"/>
        <v>339702412</v>
      </c>
      <c r="I48" s="195">
        <f t="shared" si="7"/>
        <v>997153034</v>
      </c>
      <c r="J48" s="195">
        <f t="shared" si="7"/>
        <v>341048520</v>
      </c>
      <c r="K48" s="195">
        <f t="shared" si="7"/>
        <v>332763916</v>
      </c>
      <c r="L48" s="195">
        <f t="shared" si="7"/>
        <v>343090656</v>
      </c>
      <c r="M48" s="195">
        <f t="shared" si="7"/>
        <v>1016903092</v>
      </c>
      <c r="N48" s="195">
        <f t="shared" si="7"/>
        <v>337892846</v>
      </c>
      <c r="O48" s="195">
        <f t="shared" si="7"/>
        <v>327457909</v>
      </c>
      <c r="P48" s="195">
        <f t="shared" si="7"/>
        <v>344894347</v>
      </c>
      <c r="Q48" s="195">
        <f t="shared" si="7"/>
        <v>1010245102</v>
      </c>
      <c r="R48" s="195">
        <f t="shared" si="7"/>
        <v>347101849</v>
      </c>
      <c r="S48" s="195">
        <f t="shared" si="7"/>
        <v>343296148</v>
      </c>
      <c r="T48" s="195">
        <f t="shared" si="7"/>
        <v>320632920</v>
      </c>
      <c r="U48" s="195">
        <f t="shared" si="7"/>
        <v>1011030917</v>
      </c>
      <c r="V48" s="195">
        <f t="shared" si="7"/>
        <v>4035332145</v>
      </c>
      <c r="W48" s="195">
        <f t="shared" si="7"/>
        <v>364604491</v>
      </c>
      <c r="X48" s="195">
        <f t="shared" si="7"/>
        <v>3670727654</v>
      </c>
      <c r="Y48" s="241">
        <f>+IF(W48&lt;&gt;0,+(X48/W48)*100,0)</f>
        <v>1006.7697312044354</v>
      </c>
      <c r="Z48" s="208">
        <f>SUM(Z45:Z47)</f>
        <v>364604491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15978967</v>
      </c>
      <c r="D6" s="25">
        <v>113103100</v>
      </c>
      <c r="E6" s="26">
        <v>113103100</v>
      </c>
      <c r="F6" s="26">
        <v>3277515</v>
      </c>
      <c r="G6" s="26">
        <v>13466615</v>
      </c>
      <c r="H6" s="26">
        <v>7035644</v>
      </c>
      <c r="I6" s="26">
        <v>23779774</v>
      </c>
      <c r="J6" s="26">
        <v>6281605</v>
      </c>
      <c r="K6" s="26">
        <v>7108538</v>
      </c>
      <c r="L6" s="26">
        <v>6787201</v>
      </c>
      <c r="M6" s="26">
        <v>20177344</v>
      </c>
      <c r="N6" s="26">
        <v>11005901</v>
      </c>
      <c r="O6" s="26">
        <v>15279338</v>
      </c>
      <c r="P6" s="26">
        <v>10315457</v>
      </c>
      <c r="Q6" s="26">
        <v>36600696</v>
      </c>
      <c r="R6" s="26">
        <v>8183960</v>
      </c>
      <c r="S6" s="26">
        <v>10594744</v>
      </c>
      <c r="T6" s="26">
        <v>8029506</v>
      </c>
      <c r="U6" s="26">
        <v>26808210</v>
      </c>
      <c r="V6" s="26">
        <v>107366024</v>
      </c>
      <c r="W6" s="26">
        <v>113103100</v>
      </c>
      <c r="X6" s="26">
        <v>-5737076</v>
      </c>
      <c r="Y6" s="106">
        <v>-5.07</v>
      </c>
      <c r="Z6" s="28">
        <v>113103100</v>
      </c>
    </row>
    <row r="7" spans="1:26" ht="13.5">
      <c r="A7" s="225" t="s">
        <v>180</v>
      </c>
      <c r="B7" s="158" t="s">
        <v>71</v>
      </c>
      <c r="C7" s="121">
        <v>11100117</v>
      </c>
      <c r="D7" s="25">
        <v>84217160</v>
      </c>
      <c r="E7" s="26">
        <v>84217160</v>
      </c>
      <c r="F7" s="26">
        <v>39351064</v>
      </c>
      <c r="G7" s="26">
        <v>1500000</v>
      </c>
      <c r="H7" s="26">
        <v>4016000</v>
      </c>
      <c r="I7" s="26">
        <v>44867064</v>
      </c>
      <c r="J7" s="26">
        <v>7918250</v>
      </c>
      <c r="K7" s="26">
        <v>4983237</v>
      </c>
      <c r="L7" s="26">
        <v>29890207</v>
      </c>
      <c r="M7" s="26">
        <v>42791694</v>
      </c>
      <c r="N7" s="26">
        <v>108250</v>
      </c>
      <c r="O7" s="26"/>
      <c r="P7" s="26">
        <v>33416000</v>
      </c>
      <c r="Q7" s="26">
        <v>33524250</v>
      </c>
      <c r="R7" s="26">
        <v>4624000</v>
      </c>
      <c r="S7" s="26">
        <v>6000000</v>
      </c>
      <c r="T7" s="26">
        <v>2800000</v>
      </c>
      <c r="U7" s="26">
        <v>13424000</v>
      </c>
      <c r="V7" s="26">
        <v>134607008</v>
      </c>
      <c r="W7" s="26">
        <v>84217160</v>
      </c>
      <c r="X7" s="26">
        <v>50389848</v>
      </c>
      <c r="Y7" s="106">
        <v>59.83</v>
      </c>
      <c r="Z7" s="28">
        <v>84217160</v>
      </c>
    </row>
    <row r="8" spans="1:26" ht="13.5">
      <c r="A8" s="225" t="s">
        <v>181</v>
      </c>
      <c r="B8" s="158" t="s">
        <v>71</v>
      </c>
      <c r="C8" s="121">
        <v>21942167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11172451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-86428823</v>
      </c>
      <c r="D12" s="25">
        <v>-71377010</v>
      </c>
      <c r="E12" s="26">
        <v>-71377010</v>
      </c>
      <c r="F12" s="26">
        <v>-4602791</v>
      </c>
      <c r="G12" s="26">
        <v>-4506610</v>
      </c>
      <c r="H12" s="26">
        <v>-4714121</v>
      </c>
      <c r="I12" s="26">
        <v>-13823522</v>
      </c>
      <c r="J12" s="26">
        <v>-4649536</v>
      </c>
      <c r="K12" s="26">
        <v>-7855910</v>
      </c>
      <c r="L12" s="26">
        <v>-5566219</v>
      </c>
      <c r="M12" s="26">
        <v>-18071665</v>
      </c>
      <c r="N12" s="26">
        <v>-4820034</v>
      </c>
      <c r="O12" s="26">
        <v>-4703430</v>
      </c>
      <c r="P12" s="26">
        <v>-5137920</v>
      </c>
      <c r="Q12" s="26">
        <v>-14661384</v>
      </c>
      <c r="R12" s="26">
        <v>-4799849</v>
      </c>
      <c r="S12" s="26">
        <v>-4601930</v>
      </c>
      <c r="T12" s="26">
        <v>-4684786</v>
      </c>
      <c r="U12" s="26">
        <v>-14086565</v>
      </c>
      <c r="V12" s="26">
        <v>-60643136</v>
      </c>
      <c r="W12" s="26">
        <v>-71377010</v>
      </c>
      <c r="X12" s="26">
        <v>10733874</v>
      </c>
      <c r="Y12" s="106">
        <v>-15.04</v>
      </c>
      <c r="Z12" s="28">
        <v>-71377010</v>
      </c>
    </row>
    <row r="13" spans="1:26" ht="13.5">
      <c r="A13" s="225" t="s">
        <v>39</v>
      </c>
      <c r="B13" s="158"/>
      <c r="C13" s="121">
        <v>-4013131</v>
      </c>
      <c r="D13" s="25">
        <v>-82287840</v>
      </c>
      <c r="E13" s="26">
        <v>-82287840</v>
      </c>
      <c r="F13" s="26">
        <v>-12466116</v>
      </c>
      <c r="G13" s="26">
        <v>-16603155</v>
      </c>
      <c r="H13" s="26">
        <v>-9390191</v>
      </c>
      <c r="I13" s="26">
        <v>-38459462</v>
      </c>
      <c r="J13" s="26">
        <v>-12183779</v>
      </c>
      <c r="K13" s="26">
        <v>-14147436</v>
      </c>
      <c r="L13" s="26">
        <v>-15368966</v>
      </c>
      <c r="M13" s="26">
        <v>-41700181</v>
      </c>
      <c r="N13" s="26">
        <v>-15416059</v>
      </c>
      <c r="O13" s="26">
        <v>-13779553</v>
      </c>
      <c r="P13" s="26">
        <v>-18193725</v>
      </c>
      <c r="Q13" s="26">
        <v>-47389337</v>
      </c>
      <c r="R13" s="26">
        <v>-9079233</v>
      </c>
      <c r="S13" s="26">
        <v>-10257992</v>
      </c>
      <c r="T13" s="26">
        <v>-11663678</v>
      </c>
      <c r="U13" s="26">
        <v>-31000903</v>
      </c>
      <c r="V13" s="26">
        <v>-158549883</v>
      </c>
      <c r="W13" s="26">
        <v>-82287840</v>
      </c>
      <c r="X13" s="26">
        <v>-76262043</v>
      </c>
      <c r="Y13" s="106">
        <v>92.68</v>
      </c>
      <c r="Z13" s="28">
        <v>-82287840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-30248252</v>
      </c>
      <c r="D15" s="38">
        <f t="shared" si="0"/>
        <v>43655410</v>
      </c>
      <c r="E15" s="39">
        <f t="shared" si="0"/>
        <v>43655410</v>
      </c>
      <c r="F15" s="39">
        <f t="shared" si="0"/>
        <v>25559672</v>
      </c>
      <c r="G15" s="39">
        <f t="shared" si="0"/>
        <v>-6143150</v>
      </c>
      <c r="H15" s="39">
        <f t="shared" si="0"/>
        <v>-3052668</v>
      </c>
      <c r="I15" s="39">
        <f t="shared" si="0"/>
        <v>16363854</v>
      </c>
      <c r="J15" s="39">
        <f t="shared" si="0"/>
        <v>-2633460</v>
      </c>
      <c r="K15" s="39">
        <f t="shared" si="0"/>
        <v>-9911571</v>
      </c>
      <c r="L15" s="39">
        <f t="shared" si="0"/>
        <v>15742223</v>
      </c>
      <c r="M15" s="39">
        <f t="shared" si="0"/>
        <v>3197192</v>
      </c>
      <c r="N15" s="39">
        <f t="shared" si="0"/>
        <v>-9121942</v>
      </c>
      <c r="O15" s="39">
        <f t="shared" si="0"/>
        <v>-3203645</v>
      </c>
      <c r="P15" s="39">
        <f t="shared" si="0"/>
        <v>20399812</v>
      </c>
      <c r="Q15" s="39">
        <f t="shared" si="0"/>
        <v>8074225</v>
      </c>
      <c r="R15" s="39">
        <f t="shared" si="0"/>
        <v>-1071122</v>
      </c>
      <c r="S15" s="39">
        <f t="shared" si="0"/>
        <v>1734822</v>
      </c>
      <c r="T15" s="39">
        <f t="shared" si="0"/>
        <v>-5518958</v>
      </c>
      <c r="U15" s="39">
        <f t="shared" si="0"/>
        <v>-4855258</v>
      </c>
      <c r="V15" s="39">
        <f t="shared" si="0"/>
        <v>22780013</v>
      </c>
      <c r="W15" s="39">
        <f t="shared" si="0"/>
        <v>43655410</v>
      </c>
      <c r="X15" s="39">
        <f t="shared" si="0"/>
        <v>-20875397</v>
      </c>
      <c r="Y15" s="140">
        <f>+IF(W15&lt;&gt;0,+(X15/W15)*100,0)</f>
        <v>-47.8185796445389</v>
      </c>
      <c r="Z15" s="40">
        <f>SUM(Z6:Z14)</f>
        <v>43655410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180751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>
        <v>-16000000</v>
      </c>
      <c r="E22" s="26">
        <v>-16000000</v>
      </c>
      <c r="F22" s="26">
        <v>-24050000</v>
      </c>
      <c r="G22" s="26"/>
      <c r="H22" s="26">
        <v>13000000</v>
      </c>
      <c r="I22" s="26">
        <v>-11050000</v>
      </c>
      <c r="J22" s="26">
        <v>1000000</v>
      </c>
      <c r="K22" s="26">
        <v>15000000</v>
      </c>
      <c r="L22" s="26"/>
      <c r="M22" s="26">
        <v>16000000</v>
      </c>
      <c r="N22" s="26">
        <v>16000000</v>
      </c>
      <c r="O22" s="26">
        <v>-40000000</v>
      </c>
      <c r="P22" s="26">
        <v>-15000000</v>
      </c>
      <c r="Q22" s="26">
        <v>-39000000</v>
      </c>
      <c r="R22" s="26"/>
      <c r="S22" s="26">
        <v>5000000</v>
      </c>
      <c r="T22" s="26">
        <v>50479584</v>
      </c>
      <c r="U22" s="26">
        <v>55479584</v>
      </c>
      <c r="V22" s="26">
        <v>21429584</v>
      </c>
      <c r="W22" s="26">
        <v>-16000000</v>
      </c>
      <c r="X22" s="26">
        <v>37429584</v>
      </c>
      <c r="Y22" s="106">
        <v>-233.93</v>
      </c>
      <c r="Z22" s="28">
        <v>-16000000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-61935131</v>
      </c>
      <c r="E24" s="26">
        <v>-61935131</v>
      </c>
      <c r="F24" s="26"/>
      <c r="G24" s="26"/>
      <c r="H24" s="26">
        <v>-1288008</v>
      </c>
      <c r="I24" s="26">
        <v>-1288008</v>
      </c>
      <c r="J24" s="26">
        <v>-2852089</v>
      </c>
      <c r="K24" s="26">
        <v>-4097587</v>
      </c>
      <c r="L24" s="26">
        <v>-3251341</v>
      </c>
      <c r="M24" s="26">
        <v>-10201017</v>
      </c>
      <c r="N24" s="26">
        <v>-1086496</v>
      </c>
      <c r="O24" s="26">
        <v>-1411563</v>
      </c>
      <c r="P24" s="26">
        <v>-6635168</v>
      </c>
      <c r="Q24" s="26">
        <v>-9133227</v>
      </c>
      <c r="R24" s="26">
        <v>-1622174</v>
      </c>
      <c r="S24" s="26">
        <v>-5970567</v>
      </c>
      <c r="T24" s="26">
        <v>-26481487</v>
      </c>
      <c r="U24" s="26">
        <v>-34074228</v>
      </c>
      <c r="V24" s="26">
        <v>-54696480</v>
      </c>
      <c r="W24" s="26">
        <v>-61935131</v>
      </c>
      <c r="X24" s="26">
        <v>7238651</v>
      </c>
      <c r="Y24" s="106">
        <v>-11.69</v>
      </c>
      <c r="Z24" s="28">
        <v>-61935131</v>
      </c>
    </row>
    <row r="25" spans="1:26" ht="13.5">
      <c r="A25" s="226" t="s">
        <v>193</v>
      </c>
      <c r="B25" s="227"/>
      <c r="C25" s="138">
        <f aca="true" t="shared" si="1" ref="C25:X25">SUM(C19:C24)</f>
        <v>180751</v>
      </c>
      <c r="D25" s="38">
        <f t="shared" si="1"/>
        <v>-77935131</v>
      </c>
      <c r="E25" s="39">
        <f t="shared" si="1"/>
        <v>-77935131</v>
      </c>
      <c r="F25" s="39">
        <f t="shared" si="1"/>
        <v>-24050000</v>
      </c>
      <c r="G25" s="39">
        <f t="shared" si="1"/>
        <v>0</v>
      </c>
      <c r="H25" s="39">
        <f t="shared" si="1"/>
        <v>11711992</v>
      </c>
      <c r="I25" s="39">
        <f t="shared" si="1"/>
        <v>-12338008</v>
      </c>
      <c r="J25" s="39">
        <f t="shared" si="1"/>
        <v>-1852089</v>
      </c>
      <c r="K25" s="39">
        <f t="shared" si="1"/>
        <v>10902413</v>
      </c>
      <c r="L25" s="39">
        <f t="shared" si="1"/>
        <v>-3251341</v>
      </c>
      <c r="M25" s="39">
        <f t="shared" si="1"/>
        <v>5798983</v>
      </c>
      <c r="N25" s="39">
        <f t="shared" si="1"/>
        <v>14913504</v>
      </c>
      <c r="O25" s="39">
        <f t="shared" si="1"/>
        <v>-41411563</v>
      </c>
      <c r="P25" s="39">
        <f t="shared" si="1"/>
        <v>-21635168</v>
      </c>
      <c r="Q25" s="39">
        <f t="shared" si="1"/>
        <v>-48133227</v>
      </c>
      <c r="R25" s="39">
        <f t="shared" si="1"/>
        <v>-1622174</v>
      </c>
      <c r="S25" s="39">
        <f t="shared" si="1"/>
        <v>-970567</v>
      </c>
      <c r="T25" s="39">
        <f t="shared" si="1"/>
        <v>23998097</v>
      </c>
      <c r="U25" s="39">
        <f t="shared" si="1"/>
        <v>21405356</v>
      </c>
      <c r="V25" s="39">
        <f t="shared" si="1"/>
        <v>-33266896</v>
      </c>
      <c r="W25" s="39">
        <f t="shared" si="1"/>
        <v>-77935131</v>
      </c>
      <c r="X25" s="39">
        <f t="shared" si="1"/>
        <v>44668235</v>
      </c>
      <c r="Y25" s="140">
        <f>+IF(W25&lt;&gt;0,+(X25/W25)*100,0)</f>
        <v>-57.31463388442884</v>
      </c>
      <c r="Z25" s="40">
        <f>SUM(Z19:Z24)</f>
        <v>-77935131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>
        <v>46000000</v>
      </c>
      <c r="E29" s="26">
        <v>46000000</v>
      </c>
      <c r="F29" s="26"/>
      <c r="G29" s="26"/>
      <c r="H29" s="26"/>
      <c r="I29" s="26"/>
      <c r="J29" s="26"/>
      <c r="K29" s="26"/>
      <c r="L29" s="26"/>
      <c r="M29" s="26"/>
      <c r="N29" s="26"/>
      <c r="O29" s="26">
        <v>30000000</v>
      </c>
      <c r="P29" s="26"/>
      <c r="Q29" s="26">
        <v>30000000</v>
      </c>
      <c r="R29" s="26"/>
      <c r="S29" s="26"/>
      <c r="T29" s="26"/>
      <c r="U29" s="26"/>
      <c r="V29" s="26">
        <v>30000000</v>
      </c>
      <c r="W29" s="26">
        <v>46000000</v>
      </c>
      <c r="X29" s="26">
        <v>-16000000</v>
      </c>
      <c r="Y29" s="106">
        <v>-34.78</v>
      </c>
      <c r="Z29" s="28">
        <v>46000000</v>
      </c>
    </row>
    <row r="30" spans="1:26" ht="13.5">
      <c r="A30" s="225" t="s">
        <v>196</v>
      </c>
      <c r="B30" s="158"/>
      <c r="C30" s="121">
        <v>37631438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-8217160</v>
      </c>
      <c r="E33" s="26">
        <v>-8217160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-8217160</v>
      </c>
      <c r="X33" s="26">
        <v>8217160</v>
      </c>
      <c r="Y33" s="106">
        <v>-100</v>
      </c>
      <c r="Z33" s="28">
        <v>-8217160</v>
      </c>
    </row>
    <row r="34" spans="1:26" ht="13.5">
      <c r="A34" s="226" t="s">
        <v>199</v>
      </c>
      <c r="B34" s="227"/>
      <c r="C34" s="138">
        <f aca="true" t="shared" si="2" ref="C34:X34">SUM(C29:C33)</f>
        <v>37631438</v>
      </c>
      <c r="D34" s="38">
        <f t="shared" si="2"/>
        <v>37782840</v>
      </c>
      <c r="E34" s="39">
        <f t="shared" si="2"/>
        <v>37782840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30000000</v>
      </c>
      <c r="P34" s="39">
        <f t="shared" si="2"/>
        <v>0</v>
      </c>
      <c r="Q34" s="39">
        <f t="shared" si="2"/>
        <v>30000000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30000000</v>
      </c>
      <c r="W34" s="39">
        <f t="shared" si="2"/>
        <v>37782840</v>
      </c>
      <c r="X34" s="39">
        <f t="shared" si="2"/>
        <v>-7782840</v>
      </c>
      <c r="Y34" s="140">
        <f>+IF(W34&lt;&gt;0,+(X34/W34)*100,0)</f>
        <v>-20.598875044861636</v>
      </c>
      <c r="Z34" s="40">
        <f>SUM(Z29:Z33)</f>
        <v>37782840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7563937</v>
      </c>
      <c r="D36" s="65">
        <f t="shared" si="3"/>
        <v>3503119</v>
      </c>
      <c r="E36" s="66">
        <f t="shared" si="3"/>
        <v>3503119</v>
      </c>
      <c r="F36" s="66">
        <f t="shared" si="3"/>
        <v>1509672</v>
      </c>
      <c r="G36" s="66">
        <f t="shared" si="3"/>
        <v>-6143150</v>
      </c>
      <c r="H36" s="66">
        <f t="shared" si="3"/>
        <v>8659324</v>
      </c>
      <c r="I36" s="66">
        <f t="shared" si="3"/>
        <v>4025846</v>
      </c>
      <c r="J36" s="66">
        <f t="shared" si="3"/>
        <v>-4485549</v>
      </c>
      <c r="K36" s="66">
        <f t="shared" si="3"/>
        <v>990842</v>
      </c>
      <c r="L36" s="66">
        <f t="shared" si="3"/>
        <v>12490882</v>
      </c>
      <c r="M36" s="66">
        <f t="shared" si="3"/>
        <v>8996175</v>
      </c>
      <c r="N36" s="66">
        <f t="shared" si="3"/>
        <v>5791562</v>
      </c>
      <c r="O36" s="66">
        <f t="shared" si="3"/>
        <v>-14615208</v>
      </c>
      <c r="P36" s="66">
        <f t="shared" si="3"/>
        <v>-1235356</v>
      </c>
      <c r="Q36" s="66">
        <f t="shared" si="3"/>
        <v>-10059002</v>
      </c>
      <c r="R36" s="66">
        <f t="shared" si="3"/>
        <v>-2693296</v>
      </c>
      <c r="S36" s="66">
        <f t="shared" si="3"/>
        <v>764255</v>
      </c>
      <c r="T36" s="66">
        <f t="shared" si="3"/>
        <v>18479139</v>
      </c>
      <c r="U36" s="66">
        <f t="shared" si="3"/>
        <v>16550098</v>
      </c>
      <c r="V36" s="66">
        <f t="shared" si="3"/>
        <v>19513117</v>
      </c>
      <c r="W36" s="66">
        <f t="shared" si="3"/>
        <v>3503119</v>
      </c>
      <c r="X36" s="66">
        <f t="shared" si="3"/>
        <v>16009998</v>
      </c>
      <c r="Y36" s="103">
        <f>+IF(W36&lt;&gt;0,+(X36/W36)*100,0)</f>
        <v>457.02124306939044</v>
      </c>
      <c r="Z36" s="68">
        <f>+Z15+Z25+Z34</f>
        <v>3503119</v>
      </c>
    </row>
    <row r="37" spans="1:26" ht="13.5">
      <c r="A37" s="225" t="s">
        <v>201</v>
      </c>
      <c r="B37" s="158" t="s">
        <v>95</v>
      </c>
      <c r="C37" s="119">
        <v>147990962</v>
      </c>
      <c r="D37" s="65"/>
      <c r="E37" s="66"/>
      <c r="F37" s="66">
        <v>6805669</v>
      </c>
      <c r="G37" s="66">
        <v>8315341</v>
      </c>
      <c r="H37" s="66">
        <v>2172191</v>
      </c>
      <c r="I37" s="66">
        <v>6805669</v>
      </c>
      <c r="J37" s="66">
        <v>10831515</v>
      </c>
      <c r="K37" s="66">
        <v>6345966</v>
      </c>
      <c r="L37" s="66">
        <v>7336808</v>
      </c>
      <c r="M37" s="66">
        <v>10831515</v>
      </c>
      <c r="N37" s="66">
        <v>19827690</v>
      </c>
      <c r="O37" s="66">
        <v>25619252</v>
      </c>
      <c r="P37" s="66">
        <v>11004044</v>
      </c>
      <c r="Q37" s="66">
        <v>19827690</v>
      </c>
      <c r="R37" s="66">
        <v>9768688</v>
      </c>
      <c r="S37" s="66">
        <v>7075392</v>
      </c>
      <c r="T37" s="66">
        <v>7839647</v>
      </c>
      <c r="U37" s="66">
        <v>9768688</v>
      </c>
      <c r="V37" s="66">
        <v>6805669</v>
      </c>
      <c r="W37" s="66"/>
      <c r="X37" s="66">
        <v>6805669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155554899</v>
      </c>
      <c r="D38" s="234">
        <v>3503119</v>
      </c>
      <c r="E38" s="235">
        <v>3503119</v>
      </c>
      <c r="F38" s="235">
        <v>8315341</v>
      </c>
      <c r="G38" s="235">
        <v>2172191</v>
      </c>
      <c r="H38" s="235">
        <v>10831515</v>
      </c>
      <c r="I38" s="235">
        <v>10831515</v>
      </c>
      <c r="J38" s="235">
        <v>6345966</v>
      </c>
      <c r="K38" s="235">
        <v>7336808</v>
      </c>
      <c r="L38" s="235">
        <v>19827690</v>
      </c>
      <c r="M38" s="235">
        <v>19827690</v>
      </c>
      <c r="N38" s="235">
        <v>25619252</v>
      </c>
      <c r="O38" s="235">
        <v>11004044</v>
      </c>
      <c r="P38" s="235">
        <v>9768688</v>
      </c>
      <c r="Q38" s="235">
        <v>9768688</v>
      </c>
      <c r="R38" s="235">
        <v>7075392</v>
      </c>
      <c r="S38" s="235">
        <v>7839647</v>
      </c>
      <c r="T38" s="235">
        <v>26318786</v>
      </c>
      <c r="U38" s="235">
        <v>26318786</v>
      </c>
      <c r="V38" s="235">
        <v>26318786</v>
      </c>
      <c r="W38" s="235">
        <v>3503119</v>
      </c>
      <c r="X38" s="235">
        <v>22815667</v>
      </c>
      <c r="Y38" s="236">
        <v>651.3</v>
      </c>
      <c r="Z38" s="237">
        <v>3503119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2011-08-12T16:25:38Z</dcterms:created>
  <dcterms:modified xsi:type="dcterms:W3CDTF">2011-08-12T16:25:38Z</dcterms:modified>
  <cp:category/>
  <cp:version/>
  <cp:contentType/>
  <cp:contentStatus/>
</cp:coreProperties>
</file>