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<sst xmlns="http://schemas.openxmlformats.org/spreadsheetml/2006/main" count="497" uniqueCount="248">
  <si>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O .R. Tambo(DC15)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</si>
  <si>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</si>
  <si>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</si>
  <si>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</si>
  <si>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</si>
  <si>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</si>
  <si>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</si>
  <si>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</si>
  <si>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</si>
  <si>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</si>
  <si>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</si>
  <si>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</si>
  <si>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</si>
  <si>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</si>
  <si>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</si>
  <si>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</si>
  <si>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</si>
  <si>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</si>
  <si>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</si>
  <si>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</si>
  <si>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</si>
  <si>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</si>
  <si>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</si>
  <si>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</si>
  <si>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</si>
  <si>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</si>
  <si>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</si>
  <si>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</si>
  <si>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</si>
  <si>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</si>
  <si>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</si>
  <si>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</si>
  <si>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</si>
  <si>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</si>
  <si>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</si>
  <si>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</si>
  <si>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</si>
  <si>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</si>
  <si>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</si>
  <si>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</si>
  <si>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</si>
  <si>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</si>
  <si>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</si>
  <si>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</si>
  <si>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</si>
  <si>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</si>
  <si>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</si>
  <si>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</si>
  <si>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</si>
  <si>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</si>
  <si>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</si>
  <si>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</si>
  <si>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</si>
  <si>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</si>
  <si>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</si>
  <si>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</si>
  <si>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</si>
  <si>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</si>
  <si>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</si>
  <si>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</si>
  <si>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</si>
  <si>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</si>
  <si>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</si>
  <si>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</si>
  <si>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</si>
  <si>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</si>
  <si>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</si>
  <si>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</si>
  <si>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</si>
  <si>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</si>
  <si>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</si>
  <si>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</si>
  <si>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</si>
  <si>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</si>
  <si>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</si>
  <si>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</si>
  <si>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</si>
  <si>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</si>
  <si>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</si>
  <si>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</si>
  <si>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</si>
  <si>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</si>
  <si>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</si>
  <si>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</si>
  <si>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</si>
  <si>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</si>
  <si>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</si>
  <si>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</si>
  <si>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</si>
  <si>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</si>
  <si>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</si>
  <si>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</si>
  <si>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</si>
  <si>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</si>
  <si>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</si>
  <si>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</si>
  <si>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</si>
  <si>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</si>
  <si>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</si>
  <si>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</si>
  <si>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</si>
  <si>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</si>
  <si>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</si>
  <si>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</si>
  <si>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</si>
  <si>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</si>
  <si>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</si>
  <si>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</si>
  <si>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</si>
  <si>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</si>
  <si>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</si>
  <si>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</si>
  <si>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</si>
  <si>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</si>
  <si>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</si>
  <si>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</si>
  <si>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</si>
  <si>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</si>
  <si>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</si>
  <si>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</si>
  <si>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</si>
  <si>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</si>
  <si>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</si>
  <si>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</si>
  <si>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</si>
  <si>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</si>
  <si>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</si>
  <si>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</si>
  <si>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</si>
  <si>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</si>
  <si>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</si>
  <si>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</si>
  <si>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O .R. Tambo(DC15)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</si>
  <si>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</si>
  <si>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</si>
  <si>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</si>
  <si>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</si>
  <si>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</si>
  <si>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</si>
  <si>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</si>
  <si>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</si>
  <si>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</si>
  <si>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O .R. Tambo(DC15)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</si>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</sst>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81343638</v>
      </c>
      <c r="C6" s="25">
        <v>95348419</v>
      </c>
      <c r="D6" s="26">
        <v>95348419</v>
      </c>
      <c r="E6" s="26">
        <v>6885471</v>
      </c>
      <c r="F6" s="26">
        <v>9328803</v>
      </c>
      <c r="G6" s="26">
        <v>7608854</v>
      </c>
      <c r="H6" s="26">
        <v>23823128</v>
      </c>
      <c r="I6" s="26">
        <v>7315726</v>
      </c>
      <c r="J6" s="26">
        <v>11596680</v>
      </c>
      <c r="K6" s="26">
        <v>7278094</v>
      </c>
      <c r="L6" s="26">
        <v>26190500</v>
      </c>
      <c r="M6" s="26">
        <v>13417160</v>
      </c>
      <c r="N6" s="26">
        <v>10292174</v>
      </c>
      <c r="O6" s="26">
        <v>8287918</v>
      </c>
      <c r="P6" s="26">
        <v>31997252</v>
      </c>
      <c r="Q6" s="26">
        <v>18548948</v>
      </c>
      <c r="R6" s="26">
        <v>7954522</v>
      </c>
      <c r="S6" s="26">
        <v>14615459</v>
      </c>
      <c r="T6" s="26">
        <v>41118929</v>
      </c>
      <c r="U6" s="26">
        <v>123129809</v>
      </c>
      <c r="V6" s="26">
        <v>95348419</v>
      </c>
      <c r="W6" s="26">
        <v>27781390</v>
      </c>
      <c r="X6" s="27">
        <v>29.14</v>
      </c>
      <c r="Y6" s="28">
        <v>95348419</v>
      </c>
    </row>
    <row r="7" spans="1:25" ht="13.5">
      <c r="A7" s="24" t="s">
        <v>32</v>
      </c>
      <c r="B7" s="2">
        <v>0</v>
      </c>
      <c r="C7" s="25">
        <v>0</v>
      </c>
      <c r="D7" s="26">
        <v>0</v>
      </c>
      <c r="E7" s="26">
        <v>0</v>
      </c>
      <c r="F7" s="26">
        <v>613687</v>
      </c>
      <c r="G7" s="26">
        <v>0</v>
      </c>
      <c r="H7" s="26">
        <v>613687</v>
      </c>
      <c r="I7" s="26">
        <v>0</v>
      </c>
      <c r="J7" s="26">
        <v>528827</v>
      </c>
      <c r="K7" s="26">
        <v>118773</v>
      </c>
      <c r="L7" s="26">
        <v>647600</v>
      </c>
      <c r="M7" s="26">
        <v>511403</v>
      </c>
      <c r="N7" s="26">
        <v>384429</v>
      </c>
      <c r="O7" s="26">
        <v>229075</v>
      </c>
      <c r="P7" s="26">
        <v>1124907</v>
      </c>
      <c r="Q7" s="26">
        <v>108506</v>
      </c>
      <c r="R7" s="26">
        <v>1168989</v>
      </c>
      <c r="S7" s="26">
        <v>218045</v>
      </c>
      <c r="T7" s="26">
        <v>1495540</v>
      </c>
      <c r="U7" s="26">
        <v>3881734</v>
      </c>
      <c r="V7" s="26">
        <v>0</v>
      </c>
      <c r="W7" s="26">
        <v>3881734</v>
      </c>
      <c r="X7" s="27">
        <v>0</v>
      </c>
      <c r="Y7" s="28">
        <v>0</v>
      </c>
    </row>
    <row r="8" spans="1:25" ht="13.5">
      <c r="A8" s="24" t="s">
        <v>33</v>
      </c>
      <c r="B8" s="2">
        <v>268820128</v>
      </c>
      <c r="C8" s="25">
        <v>727600597</v>
      </c>
      <c r="D8" s="26">
        <v>727600597</v>
      </c>
      <c r="E8" s="26">
        <v>0</v>
      </c>
      <c r="F8" s="26">
        <v>0</v>
      </c>
      <c r="G8" s="26">
        <v>180494313</v>
      </c>
      <c r="H8" s="26">
        <v>180494313</v>
      </c>
      <c r="I8" s="26">
        <v>0</v>
      </c>
      <c r="J8" s="26">
        <v>0</v>
      </c>
      <c r="K8" s="26">
        <v>13709793</v>
      </c>
      <c r="L8" s="26">
        <v>13709793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139033000</v>
      </c>
      <c r="S8" s="26">
        <v>5067000</v>
      </c>
      <c r="T8" s="26">
        <v>144100000</v>
      </c>
      <c r="U8" s="26">
        <v>338304106</v>
      </c>
      <c r="V8" s="26">
        <v>727600597</v>
      </c>
      <c r="W8" s="26">
        <v>-389296491</v>
      </c>
      <c r="X8" s="27">
        <v>-53.5</v>
      </c>
      <c r="Y8" s="28">
        <v>727600597</v>
      </c>
    </row>
    <row r="9" spans="1:25" ht="13.5">
      <c r="A9" s="24" t="s">
        <v>34</v>
      </c>
      <c r="B9" s="2">
        <v>86111763</v>
      </c>
      <c r="C9" s="25">
        <v>100422709</v>
      </c>
      <c r="D9" s="26">
        <v>100422709</v>
      </c>
      <c r="E9" s="26">
        <v>1132243</v>
      </c>
      <c r="F9" s="26">
        <v>1268510</v>
      </c>
      <c r="G9" s="26">
        <v>7464566</v>
      </c>
      <c r="H9" s="26">
        <v>9865319</v>
      </c>
      <c r="I9" s="26">
        <v>-4500815</v>
      </c>
      <c r="J9" s="26">
        <v>1398344</v>
      </c>
      <c r="K9" s="26">
        <v>12594499</v>
      </c>
      <c r="L9" s="26">
        <v>9492028</v>
      </c>
      <c r="M9" s="26">
        <v>2606218</v>
      </c>
      <c r="N9" s="26">
        <v>1639667</v>
      </c>
      <c r="O9" s="26">
        <v>1201778</v>
      </c>
      <c r="P9" s="26">
        <v>5447663</v>
      </c>
      <c r="Q9" s="26">
        <v>1438648</v>
      </c>
      <c r="R9" s="26">
        <v>12966721</v>
      </c>
      <c r="S9" s="26">
        <v>2646396</v>
      </c>
      <c r="T9" s="26">
        <v>17051765</v>
      </c>
      <c r="U9" s="26">
        <v>41856775</v>
      </c>
      <c r="V9" s="26">
        <v>100422709</v>
      </c>
      <c r="W9" s="26">
        <v>-58565934</v>
      </c>
      <c r="X9" s="27">
        <v>-58.32</v>
      </c>
      <c r="Y9" s="28">
        <v>100422709</v>
      </c>
    </row>
    <row r="10" spans="1:25" ht="25.5">
      <c r="A10" s="29" t="s">
        <v>212</v>
      </c>
      <c r="B10" s="30">
        <f>SUM(B5:B9)</f>
        <v>436275529</v>
      </c>
      <c r="C10" s="31">
        <f aca="true" t="shared" si="0" ref="C10:Y10">SUM(C5:C9)</f>
        <v>923371725</v>
      </c>
      <c r="D10" s="32">
        <f t="shared" si="0"/>
        <v>923371725</v>
      </c>
      <c r="E10" s="32">
        <f t="shared" si="0"/>
        <v>8017714</v>
      </c>
      <c r="F10" s="32">
        <f t="shared" si="0"/>
        <v>11211000</v>
      </c>
      <c r="G10" s="32">
        <f t="shared" si="0"/>
        <v>195567733</v>
      </c>
      <c r="H10" s="32">
        <f t="shared" si="0"/>
        <v>214796447</v>
      </c>
      <c r="I10" s="32">
        <f t="shared" si="0"/>
        <v>2814911</v>
      </c>
      <c r="J10" s="32">
        <f t="shared" si="0"/>
        <v>13523851</v>
      </c>
      <c r="K10" s="32">
        <f t="shared" si="0"/>
        <v>33701159</v>
      </c>
      <c r="L10" s="32">
        <f t="shared" si="0"/>
        <v>50039921</v>
      </c>
      <c r="M10" s="32">
        <f t="shared" si="0"/>
        <v>16534781</v>
      </c>
      <c r="N10" s="32">
        <f t="shared" si="0"/>
        <v>12316270</v>
      </c>
      <c r="O10" s="32">
        <f t="shared" si="0"/>
        <v>9718771</v>
      </c>
      <c r="P10" s="32">
        <f t="shared" si="0"/>
        <v>38569822</v>
      </c>
      <c r="Q10" s="32">
        <f t="shared" si="0"/>
        <v>20096102</v>
      </c>
      <c r="R10" s="32">
        <f t="shared" si="0"/>
        <v>161123232</v>
      </c>
      <c r="S10" s="32">
        <f t="shared" si="0"/>
        <v>22546900</v>
      </c>
      <c r="T10" s="32">
        <f t="shared" si="0"/>
        <v>203766234</v>
      </c>
      <c r="U10" s="32">
        <f t="shared" si="0"/>
        <v>507172424</v>
      </c>
      <c r="V10" s="32">
        <f t="shared" si="0"/>
        <v>923371725</v>
      </c>
      <c r="W10" s="32">
        <f t="shared" si="0"/>
        <v>-416199301</v>
      </c>
      <c r="X10" s="33">
        <f>+IF(V10&lt;&gt;0,(W10/V10)*100,0)</f>
        <v>-45.07386242523291</v>
      </c>
      <c r="Y10" s="34">
        <f t="shared" si="0"/>
        <v>923371725</v>
      </c>
    </row>
    <row r="11" spans="1:25" ht="13.5">
      <c r="A11" s="24" t="s">
        <v>36</v>
      </c>
      <c r="B11" s="2">
        <v>166151350</v>
      </c>
      <c r="C11" s="25">
        <v>222382595</v>
      </c>
      <c r="D11" s="26">
        <v>222382595</v>
      </c>
      <c r="E11" s="26">
        <v>14203102</v>
      </c>
      <c r="F11" s="26">
        <v>14312041</v>
      </c>
      <c r="G11" s="26">
        <v>15604058</v>
      </c>
      <c r="H11" s="26">
        <v>44119201</v>
      </c>
      <c r="I11" s="26">
        <v>15403537</v>
      </c>
      <c r="J11" s="26">
        <v>14144911</v>
      </c>
      <c r="K11" s="26">
        <v>16985944</v>
      </c>
      <c r="L11" s="26">
        <v>46534392</v>
      </c>
      <c r="M11" s="26">
        <v>34731916</v>
      </c>
      <c r="N11" s="26">
        <v>14774811</v>
      </c>
      <c r="O11" s="26">
        <v>23212953</v>
      </c>
      <c r="P11" s="26">
        <v>72719680</v>
      </c>
      <c r="Q11" s="26">
        <v>19967186</v>
      </c>
      <c r="R11" s="26">
        <v>19226846</v>
      </c>
      <c r="S11" s="26">
        <v>15965989</v>
      </c>
      <c r="T11" s="26">
        <v>55160021</v>
      </c>
      <c r="U11" s="26">
        <v>218533294</v>
      </c>
      <c r="V11" s="26">
        <v>222382595</v>
      </c>
      <c r="W11" s="26">
        <v>-3849301</v>
      </c>
      <c r="X11" s="27">
        <v>-1.73</v>
      </c>
      <c r="Y11" s="28">
        <v>222382595</v>
      </c>
    </row>
    <row r="12" spans="1:25" ht="13.5">
      <c r="A12" s="24" t="s">
        <v>37</v>
      </c>
      <c r="B12" s="2">
        <v>8664000</v>
      </c>
      <c r="C12" s="25">
        <v>8847956</v>
      </c>
      <c r="D12" s="26">
        <v>8847956</v>
      </c>
      <c r="E12" s="26">
        <v>656302</v>
      </c>
      <c r="F12" s="26">
        <v>656157</v>
      </c>
      <c r="G12" s="26">
        <v>655699</v>
      </c>
      <c r="H12" s="26">
        <v>1968158</v>
      </c>
      <c r="I12" s="26">
        <v>653026</v>
      </c>
      <c r="J12" s="26">
        <v>643538</v>
      </c>
      <c r="K12" s="26">
        <v>0</v>
      </c>
      <c r="L12" s="26">
        <v>1296564</v>
      </c>
      <c r="M12" s="26">
        <v>1572756</v>
      </c>
      <c r="N12" s="26">
        <v>736862</v>
      </c>
      <c r="O12" s="26">
        <v>736246</v>
      </c>
      <c r="P12" s="26">
        <v>3045864</v>
      </c>
      <c r="Q12" s="26">
        <v>727103</v>
      </c>
      <c r="R12" s="26">
        <v>484976</v>
      </c>
      <c r="S12" s="26">
        <v>816288</v>
      </c>
      <c r="T12" s="26">
        <v>2028367</v>
      </c>
      <c r="U12" s="26">
        <v>8338953</v>
      </c>
      <c r="V12" s="26">
        <v>8847956</v>
      </c>
      <c r="W12" s="26">
        <v>-509003</v>
      </c>
      <c r="X12" s="27">
        <v>-5.75</v>
      </c>
      <c r="Y12" s="28">
        <v>8847956</v>
      </c>
    </row>
    <row r="13" spans="1:25" ht="13.5">
      <c r="A13" s="24" t="s">
        <v>213</v>
      </c>
      <c r="B13" s="2">
        <v>122361000</v>
      </c>
      <c r="C13" s="25">
        <v>140000000</v>
      </c>
      <c r="D13" s="26">
        <v>140000000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140000000</v>
      </c>
      <c r="W13" s="26">
        <v>-140000000</v>
      </c>
      <c r="X13" s="27">
        <v>-100</v>
      </c>
      <c r="Y13" s="28">
        <v>140000000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5000000</v>
      </c>
      <c r="C15" s="25">
        <v>62251000</v>
      </c>
      <c r="D15" s="26">
        <v>62251000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62251000</v>
      </c>
      <c r="W15" s="26">
        <v>-62251000</v>
      </c>
      <c r="X15" s="27">
        <v>-100</v>
      </c>
      <c r="Y15" s="28">
        <v>62251000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256460179</v>
      </c>
      <c r="C17" s="25">
        <v>629890174</v>
      </c>
      <c r="D17" s="26">
        <v>629890174</v>
      </c>
      <c r="E17" s="26">
        <v>12004452</v>
      </c>
      <c r="F17" s="26">
        <v>21254798</v>
      </c>
      <c r="G17" s="26">
        <v>17993321</v>
      </c>
      <c r="H17" s="26">
        <v>51252571</v>
      </c>
      <c r="I17" s="26">
        <v>28393495</v>
      </c>
      <c r="J17" s="26">
        <v>18949092</v>
      </c>
      <c r="K17" s="26">
        <v>25482358</v>
      </c>
      <c r="L17" s="26">
        <v>72824945</v>
      </c>
      <c r="M17" s="26">
        <v>21141128</v>
      </c>
      <c r="N17" s="26">
        <v>13526227</v>
      </c>
      <c r="O17" s="26">
        <v>28894757</v>
      </c>
      <c r="P17" s="26">
        <v>63562112</v>
      </c>
      <c r="Q17" s="26">
        <v>41531334</v>
      </c>
      <c r="R17" s="26">
        <v>81032834</v>
      </c>
      <c r="S17" s="26">
        <v>190993857</v>
      </c>
      <c r="T17" s="26">
        <v>313558025</v>
      </c>
      <c r="U17" s="26">
        <v>501197653</v>
      </c>
      <c r="V17" s="26">
        <v>629890174</v>
      </c>
      <c r="W17" s="26">
        <v>-128692521</v>
      </c>
      <c r="X17" s="27">
        <v>-20.43</v>
      </c>
      <c r="Y17" s="28">
        <v>629890174</v>
      </c>
    </row>
    <row r="18" spans="1:25" ht="13.5">
      <c r="A18" s="36" t="s">
        <v>43</v>
      </c>
      <c r="B18" s="37">
        <f>SUM(B11:B17)</f>
        <v>558636529</v>
      </c>
      <c r="C18" s="38">
        <f aca="true" t="shared" si="1" ref="C18:Y18">SUM(C11:C17)</f>
        <v>1063371725</v>
      </c>
      <c r="D18" s="39">
        <f t="shared" si="1"/>
        <v>1063371725</v>
      </c>
      <c r="E18" s="39">
        <f t="shared" si="1"/>
        <v>26863856</v>
      </c>
      <c r="F18" s="39">
        <f t="shared" si="1"/>
        <v>36222996</v>
      </c>
      <c r="G18" s="39">
        <f t="shared" si="1"/>
        <v>34253078</v>
      </c>
      <c r="H18" s="39">
        <f t="shared" si="1"/>
        <v>97339930</v>
      </c>
      <c r="I18" s="39">
        <f t="shared" si="1"/>
        <v>44450058</v>
      </c>
      <c r="J18" s="39">
        <f t="shared" si="1"/>
        <v>33737541</v>
      </c>
      <c r="K18" s="39">
        <f t="shared" si="1"/>
        <v>42468302</v>
      </c>
      <c r="L18" s="39">
        <f t="shared" si="1"/>
        <v>120655901</v>
      </c>
      <c r="M18" s="39">
        <f t="shared" si="1"/>
        <v>57445800</v>
      </c>
      <c r="N18" s="39">
        <f t="shared" si="1"/>
        <v>29037900</v>
      </c>
      <c r="O18" s="39">
        <f t="shared" si="1"/>
        <v>52843956</v>
      </c>
      <c r="P18" s="39">
        <f t="shared" si="1"/>
        <v>139327656</v>
      </c>
      <c r="Q18" s="39">
        <f t="shared" si="1"/>
        <v>62225623</v>
      </c>
      <c r="R18" s="39">
        <f t="shared" si="1"/>
        <v>100744656</v>
      </c>
      <c r="S18" s="39">
        <f t="shared" si="1"/>
        <v>207776134</v>
      </c>
      <c r="T18" s="39">
        <f t="shared" si="1"/>
        <v>370746413</v>
      </c>
      <c r="U18" s="39">
        <f t="shared" si="1"/>
        <v>728069900</v>
      </c>
      <c r="V18" s="39">
        <f t="shared" si="1"/>
        <v>1063371725</v>
      </c>
      <c r="W18" s="39">
        <f t="shared" si="1"/>
        <v>-335301825</v>
      </c>
      <c r="X18" s="33">
        <f>+IF(V18&lt;&gt;0,(W18/V18)*100,0)</f>
        <v>-31.531948529099736</v>
      </c>
      <c r="Y18" s="40">
        <f t="shared" si="1"/>
        <v>1063371725</v>
      </c>
    </row>
    <row r="19" spans="1:25" ht="13.5">
      <c r="A19" s="36" t="s">
        <v>44</v>
      </c>
      <c r="B19" s="41">
        <f>+B10-B18</f>
        <v>-122361000</v>
      </c>
      <c r="C19" s="42">
        <f aca="true" t="shared" si="2" ref="C19:Y19">+C10-C18</f>
        <v>-140000000</v>
      </c>
      <c r="D19" s="43">
        <f t="shared" si="2"/>
        <v>-140000000</v>
      </c>
      <c r="E19" s="43">
        <f t="shared" si="2"/>
        <v>-18846142</v>
      </c>
      <c r="F19" s="43">
        <f t="shared" si="2"/>
        <v>-25011996</v>
      </c>
      <c r="G19" s="43">
        <f t="shared" si="2"/>
        <v>161314655</v>
      </c>
      <c r="H19" s="43">
        <f t="shared" si="2"/>
        <v>117456517</v>
      </c>
      <c r="I19" s="43">
        <f t="shared" si="2"/>
        <v>-41635147</v>
      </c>
      <c r="J19" s="43">
        <f t="shared" si="2"/>
        <v>-20213690</v>
      </c>
      <c r="K19" s="43">
        <f t="shared" si="2"/>
        <v>-8767143</v>
      </c>
      <c r="L19" s="43">
        <f t="shared" si="2"/>
        <v>-70615980</v>
      </c>
      <c r="M19" s="43">
        <f t="shared" si="2"/>
        <v>-40911019</v>
      </c>
      <c r="N19" s="43">
        <f t="shared" si="2"/>
        <v>-16721630</v>
      </c>
      <c r="O19" s="43">
        <f t="shared" si="2"/>
        <v>-43125185</v>
      </c>
      <c r="P19" s="43">
        <f t="shared" si="2"/>
        <v>-100757834</v>
      </c>
      <c r="Q19" s="43">
        <f t="shared" si="2"/>
        <v>-42129521</v>
      </c>
      <c r="R19" s="43">
        <f t="shared" si="2"/>
        <v>60378576</v>
      </c>
      <c r="S19" s="43">
        <f t="shared" si="2"/>
        <v>-185229234</v>
      </c>
      <c r="T19" s="43">
        <f t="shared" si="2"/>
        <v>-166980179</v>
      </c>
      <c r="U19" s="43">
        <f t="shared" si="2"/>
        <v>-220897476</v>
      </c>
      <c r="V19" s="43">
        <f>IF(D10=D18,0,V10-V18)</f>
        <v>-140000000</v>
      </c>
      <c r="W19" s="43">
        <f t="shared" si="2"/>
        <v>-80897476</v>
      </c>
      <c r="X19" s="44">
        <f>+IF(V19&lt;&gt;0,(W19/V19)*100,0)</f>
        <v>57.783911428571436</v>
      </c>
      <c r="Y19" s="45">
        <f t="shared" si="2"/>
        <v>-140000000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298904878</v>
      </c>
      <c r="L20" s="26">
        <v>298904878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277431974</v>
      </c>
      <c r="S20" s="26">
        <v>0</v>
      </c>
      <c r="T20" s="26">
        <v>277431974</v>
      </c>
      <c r="U20" s="26">
        <v>576336852</v>
      </c>
      <c r="V20" s="26">
        <v>0</v>
      </c>
      <c r="W20" s="26">
        <v>576336852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-122361000</v>
      </c>
      <c r="C22" s="53">
        <f aca="true" t="shared" si="3" ref="C22:Y22">SUM(C19:C21)</f>
        <v>-140000000</v>
      </c>
      <c r="D22" s="54">
        <f t="shared" si="3"/>
        <v>-140000000</v>
      </c>
      <c r="E22" s="54">
        <f t="shared" si="3"/>
        <v>-18846142</v>
      </c>
      <c r="F22" s="54">
        <f t="shared" si="3"/>
        <v>-25011996</v>
      </c>
      <c r="G22" s="54">
        <f t="shared" si="3"/>
        <v>161314655</v>
      </c>
      <c r="H22" s="54">
        <f t="shared" si="3"/>
        <v>117456517</v>
      </c>
      <c r="I22" s="54">
        <f t="shared" si="3"/>
        <v>-41635147</v>
      </c>
      <c r="J22" s="54">
        <f t="shared" si="3"/>
        <v>-20213690</v>
      </c>
      <c r="K22" s="54">
        <f t="shared" si="3"/>
        <v>290137735</v>
      </c>
      <c r="L22" s="54">
        <f t="shared" si="3"/>
        <v>228288898</v>
      </c>
      <c r="M22" s="54">
        <f t="shared" si="3"/>
        <v>-40911019</v>
      </c>
      <c r="N22" s="54">
        <f t="shared" si="3"/>
        <v>-16721630</v>
      </c>
      <c r="O22" s="54">
        <f t="shared" si="3"/>
        <v>-43125185</v>
      </c>
      <c r="P22" s="54">
        <f t="shared" si="3"/>
        <v>-100757834</v>
      </c>
      <c r="Q22" s="54">
        <f t="shared" si="3"/>
        <v>-42129521</v>
      </c>
      <c r="R22" s="54">
        <f t="shared" si="3"/>
        <v>337810550</v>
      </c>
      <c r="S22" s="54">
        <f t="shared" si="3"/>
        <v>-185229234</v>
      </c>
      <c r="T22" s="54">
        <f t="shared" si="3"/>
        <v>110451795</v>
      </c>
      <c r="U22" s="54">
        <f t="shared" si="3"/>
        <v>355439376</v>
      </c>
      <c r="V22" s="54">
        <f t="shared" si="3"/>
        <v>-140000000</v>
      </c>
      <c r="W22" s="54">
        <f t="shared" si="3"/>
        <v>495439376</v>
      </c>
      <c r="X22" s="55">
        <f>+IF(V22&lt;&gt;0,(W22/V22)*100,0)</f>
        <v>-353.8852685714286</v>
      </c>
      <c r="Y22" s="56">
        <f t="shared" si="3"/>
        <v>-140000000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-122361000</v>
      </c>
      <c r="C24" s="42">
        <f aca="true" t="shared" si="4" ref="C24:Y24">SUM(C22:C23)</f>
        <v>-140000000</v>
      </c>
      <c r="D24" s="43">
        <f t="shared" si="4"/>
        <v>-140000000</v>
      </c>
      <c r="E24" s="43">
        <f t="shared" si="4"/>
        <v>-18846142</v>
      </c>
      <c r="F24" s="43">
        <f t="shared" si="4"/>
        <v>-25011996</v>
      </c>
      <c r="G24" s="43">
        <f t="shared" si="4"/>
        <v>161314655</v>
      </c>
      <c r="H24" s="43">
        <f t="shared" si="4"/>
        <v>117456517</v>
      </c>
      <c r="I24" s="43">
        <f t="shared" si="4"/>
        <v>-41635147</v>
      </c>
      <c r="J24" s="43">
        <f t="shared" si="4"/>
        <v>-20213690</v>
      </c>
      <c r="K24" s="43">
        <f t="shared" si="4"/>
        <v>290137735</v>
      </c>
      <c r="L24" s="43">
        <f t="shared" si="4"/>
        <v>228288898</v>
      </c>
      <c r="M24" s="43">
        <f t="shared" si="4"/>
        <v>-40911019</v>
      </c>
      <c r="N24" s="43">
        <f t="shared" si="4"/>
        <v>-16721630</v>
      </c>
      <c r="O24" s="43">
        <f t="shared" si="4"/>
        <v>-43125185</v>
      </c>
      <c r="P24" s="43">
        <f t="shared" si="4"/>
        <v>-100757834</v>
      </c>
      <c r="Q24" s="43">
        <f t="shared" si="4"/>
        <v>-42129521</v>
      </c>
      <c r="R24" s="43">
        <f t="shared" si="4"/>
        <v>337810550</v>
      </c>
      <c r="S24" s="43">
        <f t="shared" si="4"/>
        <v>-185229234</v>
      </c>
      <c r="T24" s="43">
        <f t="shared" si="4"/>
        <v>110451795</v>
      </c>
      <c r="U24" s="43">
        <f t="shared" si="4"/>
        <v>355439376</v>
      </c>
      <c r="V24" s="43">
        <f t="shared" si="4"/>
        <v>-140000000</v>
      </c>
      <c r="W24" s="43">
        <f t="shared" si="4"/>
        <v>495439376</v>
      </c>
      <c r="X24" s="44">
        <f>+IF(V24&lt;&gt;0,(W24/V24)*100,0)</f>
        <v>-353.8852685714286</v>
      </c>
      <c r="Y24" s="45">
        <f t="shared" si="4"/>
        <v>-140000000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644927069</v>
      </c>
      <c r="C27" s="65">
        <v>617108140</v>
      </c>
      <c r="D27" s="66">
        <v>617108140</v>
      </c>
      <c r="E27" s="66">
        <v>8239976</v>
      </c>
      <c r="F27" s="66">
        <v>18035668</v>
      </c>
      <c r="G27" s="66">
        <v>34901146</v>
      </c>
      <c r="H27" s="66">
        <v>61176790</v>
      </c>
      <c r="I27" s="66">
        <v>63430435</v>
      </c>
      <c r="J27" s="66">
        <v>28916922</v>
      </c>
      <c r="K27" s="66">
        <v>44166016</v>
      </c>
      <c r="L27" s="66">
        <v>136513373</v>
      </c>
      <c r="M27" s="66">
        <v>5236549</v>
      </c>
      <c r="N27" s="66">
        <v>16257884</v>
      </c>
      <c r="O27" s="66">
        <v>32206594</v>
      </c>
      <c r="P27" s="66">
        <v>53701027</v>
      </c>
      <c r="Q27" s="66">
        <v>362442</v>
      </c>
      <c r="R27" s="66">
        <v>800728</v>
      </c>
      <c r="S27" s="66">
        <v>2823704</v>
      </c>
      <c r="T27" s="66">
        <v>3986874</v>
      </c>
      <c r="U27" s="66">
        <v>255378064</v>
      </c>
      <c r="V27" s="66">
        <v>617108140</v>
      </c>
      <c r="W27" s="66">
        <v>-361730076</v>
      </c>
      <c r="X27" s="67">
        <v>-58.62</v>
      </c>
      <c r="Y27" s="68">
        <v>617108140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8239976</v>
      </c>
      <c r="F28" s="26">
        <v>18035668</v>
      </c>
      <c r="G28" s="26">
        <v>34901146</v>
      </c>
      <c r="H28" s="26">
        <v>61176790</v>
      </c>
      <c r="I28" s="26">
        <v>63430435</v>
      </c>
      <c r="J28" s="26">
        <v>28916922</v>
      </c>
      <c r="K28" s="26">
        <v>44166016</v>
      </c>
      <c r="L28" s="26">
        <v>136513373</v>
      </c>
      <c r="M28" s="26">
        <v>5236549</v>
      </c>
      <c r="N28" s="26">
        <v>16252713</v>
      </c>
      <c r="O28" s="26">
        <v>32206594</v>
      </c>
      <c r="P28" s="26">
        <v>53695856</v>
      </c>
      <c r="Q28" s="26">
        <v>362442</v>
      </c>
      <c r="R28" s="26">
        <v>800728</v>
      </c>
      <c r="S28" s="26">
        <v>2823704</v>
      </c>
      <c r="T28" s="26">
        <v>3986874</v>
      </c>
      <c r="U28" s="26">
        <v>255372893</v>
      </c>
      <c r="V28" s="26">
        <v>0</v>
      </c>
      <c r="W28" s="26">
        <v>255372893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5171</v>
      </c>
      <c r="O29" s="26">
        <v>0</v>
      </c>
      <c r="P29" s="26">
        <v>5171</v>
      </c>
      <c r="Q29" s="26">
        <v>0</v>
      </c>
      <c r="R29" s="26">
        <v>0</v>
      </c>
      <c r="S29" s="26">
        <v>0</v>
      </c>
      <c r="T29" s="26">
        <v>0</v>
      </c>
      <c r="U29" s="26">
        <v>5171</v>
      </c>
      <c r="V29" s="26">
        <v>0</v>
      </c>
      <c r="W29" s="26">
        <v>5171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8239976</v>
      </c>
      <c r="F32" s="66">
        <f t="shared" si="5"/>
        <v>18035668</v>
      </c>
      <c r="G32" s="66">
        <f t="shared" si="5"/>
        <v>34901146</v>
      </c>
      <c r="H32" s="66">
        <f t="shared" si="5"/>
        <v>61176790</v>
      </c>
      <c r="I32" s="66">
        <f t="shared" si="5"/>
        <v>63430435</v>
      </c>
      <c r="J32" s="66">
        <f t="shared" si="5"/>
        <v>28916922</v>
      </c>
      <c r="K32" s="66">
        <f t="shared" si="5"/>
        <v>44166016</v>
      </c>
      <c r="L32" s="66">
        <f t="shared" si="5"/>
        <v>136513373</v>
      </c>
      <c r="M32" s="66">
        <f t="shared" si="5"/>
        <v>5236549</v>
      </c>
      <c r="N32" s="66">
        <f t="shared" si="5"/>
        <v>16257884</v>
      </c>
      <c r="O32" s="66">
        <f t="shared" si="5"/>
        <v>32206594</v>
      </c>
      <c r="P32" s="66">
        <f t="shared" si="5"/>
        <v>53701027</v>
      </c>
      <c r="Q32" s="66">
        <f t="shared" si="5"/>
        <v>362442</v>
      </c>
      <c r="R32" s="66">
        <f t="shared" si="5"/>
        <v>800728</v>
      </c>
      <c r="S32" s="66">
        <f t="shared" si="5"/>
        <v>2823704</v>
      </c>
      <c r="T32" s="66">
        <f t="shared" si="5"/>
        <v>3986874</v>
      </c>
      <c r="U32" s="66">
        <f t="shared" si="5"/>
        <v>255378064</v>
      </c>
      <c r="V32" s="66">
        <f t="shared" si="5"/>
        <v>0</v>
      </c>
      <c r="W32" s="66">
        <f t="shared" si="5"/>
        <v>255378064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109917919</v>
      </c>
      <c r="C35" s="25">
        <v>270079000</v>
      </c>
      <c r="D35" s="26">
        <v>397051613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397051613</v>
      </c>
      <c r="W35" s="26">
        <v>-397051613</v>
      </c>
      <c r="X35" s="27">
        <v>-100</v>
      </c>
      <c r="Y35" s="28">
        <v>397051613</v>
      </c>
    </row>
    <row r="36" spans="1:25" ht="13.5">
      <c r="A36" s="24" t="s">
        <v>56</v>
      </c>
      <c r="B36" s="2">
        <v>3557297290</v>
      </c>
      <c r="C36" s="25">
        <v>3478889000</v>
      </c>
      <c r="D36" s="26">
        <v>3507241000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3507241000</v>
      </c>
      <c r="W36" s="26">
        <v>-3507241000</v>
      </c>
      <c r="X36" s="27">
        <v>-100</v>
      </c>
      <c r="Y36" s="28">
        <v>3507241000</v>
      </c>
    </row>
    <row r="37" spans="1:25" ht="13.5">
      <c r="A37" s="24" t="s">
        <v>57</v>
      </c>
      <c r="B37" s="2">
        <v>237171243</v>
      </c>
      <c r="C37" s="25">
        <v>189417000</v>
      </c>
      <c r="D37" s="26">
        <v>316590000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316590000</v>
      </c>
      <c r="W37" s="26">
        <v>-316590000</v>
      </c>
      <c r="X37" s="27">
        <v>-100</v>
      </c>
      <c r="Y37" s="28">
        <v>316590000</v>
      </c>
    </row>
    <row r="38" spans="1:25" ht="13.5">
      <c r="A38" s="24" t="s">
        <v>58</v>
      </c>
      <c r="B38" s="2">
        <v>991512</v>
      </c>
      <c r="C38" s="25">
        <v>63000</v>
      </c>
      <c r="D38" s="26">
        <v>63000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63000</v>
      </c>
      <c r="W38" s="26">
        <v>-63000</v>
      </c>
      <c r="X38" s="27">
        <v>-100</v>
      </c>
      <c r="Y38" s="28">
        <v>63000</v>
      </c>
    </row>
    <row r="39" spans="1:25" ht="13.5">
      <c r="A39" s="24" t="s">
        <v>59</v>
      </c>
      <c r="B39" s="2">
        <v>3429052454</v>
      </c>
      <c r="C39" s="25">
        <v>3559488000</v>
      </c>
      <c r="D39" s="26">
        <v>3606167000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3606167000</v>
      </c>
      <c r="W39" s="26">
        <v>-3606167000</v>
      </c>
      <c r="X39" s="27">
        <v>-100</v>
      </c>
      <c r="Y39" s="28">
        <v>3606167000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161488829</v>
      </c>
      <c r="C42" s="25">
        <v>280708</v>
      </c>
      <c r="D42" s="26">
        <v>280708</v>
      </c>
      <c r="E42" s="26">
        <v>-30398012</v>
      </c>
      <c r="F42" s="26">
        <v>-37205763</v>
      </c>
      <c r="G42" s="26">
        <v>30307257</v>
      </c>
      <c r="H42" s="26">
        <v>-37296518</v>
      </c>
      <c r="I42" s="26">
        <v>-37627377</v>
      </c>
      <c r="J42" s="26">
        <v>-36109831</v>
      </c>
      <c r="K42" s="26">
        <v>245117039</v>
      </c>
      <c r="L42" s="26">
        <v>171379831</v>
      </c>
      <c r="M42" s="26">
        <v>-30232989</v>
      </c>
      <c r="N42" s="26">
        <v>-23896674</v>
      </c>
      <c r="O42" s="26">
        <v>-58097328</v>
      </c>
      <c r="P42" s="26">
        <v>-112226991</v>
      </c>
      <c r="Q42" s="26">
        <v>-82238326</v>
      </c>
      <c r="R42" s="26">
        <v>285923114</v>
      </c>
      <c r="S42" s="26">
        <v>-185369471</v>
      </c>
      <c r="T42" s="26">
        <v>18315317</v>
      </c>
      <c r="U42" s="26">
        <v>40171639</v>
      </c>
      <c r="V42" s="26">
        <v>280708</v>
      </c>
      <c r="W42" s="26">
        <v>39890931</v>
      </c>
      <c r="X42" s="27">
        <v>14210.83</v>
      </c>
      <c r="Y42" s="28">
        <v>280708</v>
      </c>
    </row>
    <row r="43" spans="1:25" ht="13.5">
      <c r="A43" s="24" t="s">
        <v>62</v>
      </c>
      <c r="B43" s="2">
        <v>-169266222</v>
      </c>
      <c r="C43" s="25">
        <v>-280805</v>
      </c>
      <c r="D43" s="26">
        <v>-280805</v>
      </c>
      <c r="E43" s="26">
        <v>-8239976</v>
      </c>
      <c r="F43" s="26">
        <v>-18035668</v>
      </c>
      <c r="G43" s="26">
        <v>-34901146</v>
      </c>
      <c r="H43" s="26">
        <v>-61176790</v>
      </c>
      <c r="I43" s="26">
        <v>-63430435</v>
      </c>
      <c r="J43" s="26">
        <v>-28916922</v>
      </c>
      <c r="K43" s="26">
        <v>-44166016</v>
      </c>
      <c r="L43" s="26">
        <v>-136513373</v>
      </c>
      <c r="M43" s="26">
        <v>-5236549</v>
      </c>
      <c r="N43" s="26">
        <v>-16257884</v>
      </c>
      <c r="O43" s="26">
        <v>-32206594</v>
      </c>
      <c r="P43" s="26">
        <v>-53701027</v>
      </c>
      <c r="Q43" s="26">
        <v>-362442</v>
      </c>
      <c r="R43" s="26">
        <v>-800728</v>
      </c>
      <c r="S43" s="26">
        <v>-2823704</v>
      </c>
      <c r="T43" s="26">
        <v>-3986874</v>
      </c>
      <c r="U43" s="26">
        <v>-255378064</v>
      </c>
      <c r="V43" s="26">
        <v>-280805</v>
      </c>
      <c r="W43" s="26">
        <v>-255097259</v>
      </c>
      <c r="X43" s="27">
        <v>90844.98</v>
      </c>
      <c r="Y43" s="28">
        <v>-280805</v>
      </c>
    </row>
    <row r="44" spans="1:25" ht="13.5">
      <c r="A44" s="24" t="s">
        <v>63</v>
      </c>
      <c r="B44" s="2">
        <v>127104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64980350</v>
      </c>
      <c r="C45" s="65">
        <v>210383</v>
      </c>
      <c r="D45" s="66">
        <v>210383</v>
      </c>
      <c r="E45" s="66">
        <v>-152455515</v>
      </c>
      <c r="F45" s="66">
        <v>-207696946</v>
      </c>
      <c r="G45" s="66">
        <v>-212290835</v>
      </c>
      <c r="H45" s="66">
        <v>-212290835</v>
      </c>
      <c r="I45" s="66">
        <v>-313348647</v>
      </c>
      <c r="J45" s="66">
        <v>-378375400</v>
      </c>
      <c r="K45" s="66">
        <v>-177424377</v>
      </c>
      <c r="L45" s="66">
        <v>-177424377</v>
      </c>
      <c r="M45" s="66">
        <v>-212893915</v>
      </c>
      <c r="N45" s="66">
        <v>-253048473</v>
      </c>
      <c r="O45" s="66">
        <v>-343352395</v>
      </c>
      <c r="P45" s="66">
        <v>-343352395</v>
      </c>
      <c r="Q45" s="66">
        <v>-425953163</v>
      </c>
      <c r="R45" s="66">
        <v>-140830777</v>
      </c>
      <c r="S45" s="66">
        <v>-329023952</v>
      </c>
      <c r="T45" s="66">
        <v>-329023952</v>
      </c>
      <c r="U45" s="66">
        <v>-329023952</v>
      </c>
      <c r="V45" s="66">
        <v>210383</v>
      </c>
      <c r="W45" s="66">
        <v>-329234335</v>
      </c>
      <c r="X45" s="67">
        <v>-156492.84</v>
      </c>
      <c r="Y45" s="68">
        <v>210383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9967732</v>
      </c>
      <c r="C49" s="95">
        <v>11800915</v>
      </c>
      <c r="D49" s="20">
        <v>8612868</v>
      </c>
      <c r="E49" s="20">
        <v>0</v>
      </c>
      <c r="F49" s="20">
        <v>0</v>
      </c>
      <c r="G49" s="20">
        <v>0</v>
      </c>
      <c r="H49" s="20">
        <v>8215854</v>
      </c>
      <c r="I49" s="20">
        <v>0</v>
      </c>
      <c r="J49" s="20">
        <v>0</v>
      </c>
      <c r="K49" s="20">
        <v>0</v>
      </c>
      <c r="L49" s="20">
        <v>8812216</v>
      </c>
      <c r="M49" s="20">
        <v>0</v>
      </c>
      <c r="N49" s="20">
        <v>0</v>
      </c>
      <c r="O49" s="20">
        <v>0</v>
      </c>
      <c r="P49" s="20">
        <v>5671043</v>
      </c>
      <c r="Q49" s="20">
        <v>0</v>
      </c>
      <c r="R49" s="20">
        <v>0</v>
      </c>
      <c r="S49" s="20">
        <v>0</v>
      </c>
      <c r="T49" s="20">
        <v>74081153</v>
      </c>
      <c r="U49" s="20">
        <v>203117031</v>
      </c>
      <c r="V49" s="20">
        <v>330278812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18618640</v>
      </c>
      <c r="C51" s="95">
        <v>0</v>
      </c>
      <c r="D51" s="20">
        <v>3522565</v>
      </c>
      <c r="E51" s="20">
        <v>0</v>
      </c>
      <c r="F51" s="20">
        <v>0</v>
      </c>
      <c r="G51" s="20">
        <v>0</v>
      </c>
      <c r="H51" s="20">
        <v>1865018</v>
      </c>
      <c r="I51" s="20">
        <v>0</v>
      </c>
      <c r="J51" s="20">
        <v>0</v>
      </c>
      <c r="K51" s="20">
        <v>0</v>
      </c>
      <c r="L51" s="20">
        <v>161841</v>
      </c>
      <c r="M51" s="20">
        <v>0</v>
      </c>
      <c r="N51" s="20">
        <v>0</v>
      </c>
      <c r="O51" s="20">
        <v>0</v>
      </c>
      <c r="P51" s="20">
        <v>6036513</v>
      </c>
      <c r="Q51" s="20">
        <v>0</v>
      </c>
      <c r="R51" s="20">
        <v>0</v>
      </c>
      <c r="S51" s="20">
        <v>0</v>
      </c>
      <c r="T51" s="20">
        <v>0</v>
      </c>
      <c r="U51" s="20">
        <v>72366812</v>
      </c>
      <c r="V51" s="20">
        <v>102571389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142819000</v>
      </c>
      <c r="D5" s="120">
        <f t="shared" si="0"/>
        <v>151129114</v>
      </c>
      <c r="E5" s="66">
        <f t="shared" si="0"/>
        <v>151129114</v>
      </c>
      <c r="F5" s="66">
        <f t="shared" si="0"/>
        <v>8017714</v>
      </c>
      <c r="G5" s="66">
        <f t="shared" si="0"/>
        <v>11211000</v>
      </c>
      <c r="H5" s="66">
        <f t="shared" si="0"/>
        <v>184326872</v>
      </c>
      <c r="I5" s="66">
        <f t="shared" si="0"/>
        <v>203555586</v>
      </c>
      <c r="J5" s="66">
        <f t="shared" si="0"/>
        <v>2814911</v>
      </c>
      <c r="K5" s="66">
        <f t="shared" si="0"/>
        <v>13523851</v>
      </c>
      <c r="L5" s="66">
        <f t="shared" si="0"/>
        <v>19991366</v>
      </c>
      <c r="M5" s="66">
        <f t="shared" si="0"/>
        <v>36330128</v>
      </c>
      <c r="N5" s="66">
        <f t="shared" si="0"/>
        <v>16534781</v>
      </c>
      <c r="O5" s="66">
        <f t="shared" si="0"/>
        <v>12316270</v>
      </c>
      <c r="P5" s="66">
        <f t="shared" si="0"/>
        <v>9718771</v>
      </c>
      <c r="Q5" s="66">
        <f t="shared" si="0"/>
        <v>38569822</v>
      </c>
      <c r="R5" s="66">
        <f t="shared" si="0"/>
        <v>20096102</v>
      </c>
      <c r="S5" s="66">
        <f t="shared" si="0"/>
        <v>157493232</v>
      </c>
      <c r="T5" s="66">
        <f t="shared" si="0"/>
        <v>17479900</v>
      </c>
      <c r="U5" s="66">
        <f t="shared" si="0"/>
        <v>195069234</v>
      </c>
      <c r="V5" s="66">
        <f t="shared" si="0"/>
        <v>473524770</v>
      </c>
      <c r="W5" s="66">
        <f t="shared" si="0"/>
        <v>151129114</v>
      </c>
      <c r="X5" s="66">
        <f t="shared" si="0"/>
        <v>322395656</v>
      </c>
      <c r="Y5" s="103">
        <f>+IF(W5&lt;&gt;0,+(X5/W5)*100,0)</f>
        <v>213.32465166175726</v>
      </c>
      <c r="Z5" s="119">
        <f>SUM(Z6:Z8)</f>
        <v>151129114</v>
      </c>
    </row>
    <row r="6" spans="1:26" ht="13.5">
      <c r="A6" s="104" t="s">
        <v>74</v>
      </c>
      <c r="B6" s="102"/>
      <c r="C6" s="121">
        <v>70690000</v>
      </c>
      <c r="D6" s="122">
        <v>64146178</v>
      </c>
      <c r="E6" s="26">
        <v>64146178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64146178</v>
      </c>
      <c r="X6" s="26">
        <v>-64146178</v>
      </c>
      <c r="Y6" s="106">
        <v>-100</v>
      </c>
      <c r="Z6" s="121">
        <v>64146178</v>
      </c>
    </row>
    <row r="7" spans="1:26" ht="13.5">
      <c r="A7" s="104" t="s">
        <v>75</v>
      </c>
      <c r="B7" s="102"/>
      <c r="C7" s="123">
        <v>36218000</v>
      </c>
      <c r="D7" s="124">
        <v>48572000</v>
      </c>
      <c r="E7" s="125">
        <v>48572000</v>
      </c>
      <c r="F7" s="125">
        <v>8017714</v>
      </c>
      <c r="G7" s="125">
        <v>11211000</v>
      </c>
      <c r="H7" s="125">
        <v>184326872</v>
      </c>
      <c r="I7" s="125">
        <v>203555586</v>
      </c>
      <c r="J7" s="125">
        <v>2814911</v>
      </c>
      <c r="K7" s="125">
        <v>13523851</v>
      </c>
      <c r="L7" s="125">
        <v>19991366</v>
      </c>
      <c r="M7" s="125">
        <v>36330128</v>
      </c>
      <c r="N7" s="125">
        <v>16534781</v>
      </c>
      <c r="O7" s="125">
        <v>12316270</v>
      </c>
      <c r="P7" s="125">
        <v>9718771</v>
      </c>
      <c r="Q7" s="125">
        <v>38569822</v>
      </c>
      <c r="R7" s="125">
        <v>20096102</v>
      </c>
      <c r="S7" s="125">
        <v>157493232</v>
      </c>
      <c r="T7" s="125">
        <v>17479900</v>
      </c>
      <c r="U7" s="125">
        <v>195069234</v>
      </c>
      <c r="V7" s="125">
        <v>473524770</v>
      </c>
      <c r="W7" s="125">
        <v>48572000</v>
      </c>
      <c r="X7" s="125">
        <v>424952770</v>
      </c>
      <c r="Y7" s="107">
        <v>874.89</v>
      </c>
      <c r="Z7" s="123">
        <v>48572000</v>
      </c>
    </row>
    <row r="8" spans="1:26" ht="13.5">
      <c r="A8" s="104" t="s">
        <v>76</v>
      </c>
      <c r="B8" s="102"/>
      <c r="C8" s="121">
        <v>35911000</v>
      </c>
      <c r="D8" s="122">
        <v>38410936</v>
      </c>
      <c r="E8" s="26">
        <v>38410936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38410936</v>
      </c>
      <c r="X8" s="26">
        <v>-38410936</v>
      </c>
      <c r="Y8" s="106">
        <v>-100</v>
      </c>
      <c r="Z8" s="121">
        <v>38410936</v>
      </c>
    </row>
    <row r="9" spans="1:26" ht="13.5">
      <c r="A9" s="101" t="s">
        <v>77</v>
      </c>
      <c r="B9" s="102"/>
      <c r="C9" s="119">
        <f aca="true" t="shared" si="1" ref="C9:X9">SUM(C10:C14)</f>
        <v>35203529</v>
      </c>
      <c r="D9" s="120">
        <f t="shared" si="1"/>
        <v>39014414</v>
      </c>
      <c r="E9" s="66">
        <f t="shared" si="1"/>
        <v>39014414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3904878</v>
      </c>
      <c r="M9" s="66">
        <f t="shared" si="1"/>
        <v>3904878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1476974</v>
      </c>
      <c r="T9" s="66">
        <f t="shared" si="1"/>
        <v>0</v>
      </c>
      <c r="U9" s="66">
        <f t="shared" si="1"/>
        <v>1476974</v>
      </c>
      <c r="V9" s="66">
        <f t="shared" si="1"/>
        <v>5381852</v>
      </c>
      <c r="W9" s="66">
        <f t="shared" si="1"/>
        <v>39014414</v>
      </c>
      <c r="X9" s="66">
        <f t="shared" si="1"/>
        <v>-33632562</v>
      </c>
      <c r="Y9" s="103">
        <f>+IF(W9&lt;&gt;0,+(X9/W9)*100,0)</f>
        <v>-86.20547780110192</v>
      </c>
      <c r="Z9" s="119">
        <f>SUM(Z10:Z14)</f>
        <v>39014414</v>
      </c>
    </row>
    <row r="10" spans="1:26" ht="13.5">
      <c r="A10" s="104" t="s">
        <v>78</v>
      </c>
      <c r="B10" s="102"/>
      <c r="C10" s="121">
        <v>4209529</v>
      </c>
      <c r="D10" s="122">
        <v>4291554</v>
      </c>
      <c r="E10" s="26">
        <v>4291554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4291554</v>
      </c>
      <c r="X10" s="26">
        <v>-4291554</v>
      </c>
      <c r="Y10" s="106">
        <v>-100</v>
      </c>
      <c r="Z10" s="121">
        <v>4291554</v>
      </c>
    </row>
    <row r="11" spans="1:26" ht="13.5">
      <c r="A11" s="104" t="s">
        <v>79</v>
      </c>
      <c r="B11" s="102"/>
      <c r="C11" s="121">
        <v>628000</v>
      </c>
      <c r="D11" s="122">
        <v>2951860</v>
      </c>
      <c r="E11" s="26">
        <v>2951860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2951860</v>
      </c>
      <c r="X11" s="26">
        <v>-2951860</v>
      </c>
      <c r="Y11" s="106">
        <v>-100</v>
      </c>
      <c r="Z11" s="121">
        <v>2951860</v>
      </c>
    </row>
    <row r="12" spans="1:26" ht="13.5">
      <c r="A12" s="104" t="s">
        <v>80</v>
      </c>
      <c r="B12" s="102"/>
      <c r="C12" s="121">
        <v>11217000</v>
      </c>
      <c r="D12" s="122">
        <v>14023000</v>
      </c>
      <c r="E12" s="26">
        <v>14023000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14023000</v>
      </c>
      <c r="X12" s="26">
        <v>-14023000</v>
      </c>
      <c r="Y12" s="106">
        <v>-100</v>
      </c>
      <c r="Z12" s="121">
        <v>14023000</v>
      </c>
    </row>
    <row r="13" spans="1:26" ht="13.5">
      <c r="A13" s="104" t="s">
        <v>81</v>
      </c>
      <c r="B13" s="102"/>
      <c r="C13" s="121">
        <v>5139000</v>
      </c>
      <c r="D13" s="122">
        <v>5550000</v>
      </c>
      <c r="E13" s="26">
        <v>5550000</v>
      </c>
      <c r="F13" s="26"/>
      <c r="G13" s="26"/>
      <c r="H13" s="26"/>
      <c r="I13" s="26"/>
      <c r="J13" s="26"/>
      <c r="K13" s="26"/>
      <c r="L13" s="26">
        <v>3904878</v>
      </c>
      <c r="M13" s="26">
        <v>3904878</v>
      </c>
      <c r="N13" s="26"/>
      <c r="O13" s="26"/>
      <c r="P13" s="26"/>
      <c r="Q13" s="26"/>
      <c r="R13" s="26"/>
      <c r="S13" s="26">
        <v>1476974</v>
      </c>
      <c r="T13" s="26"/>
      <c r="U13" s="26">
        <v>1476974</v>
      </c>
      <c r="V13" s="26">
        <v>5381852</v>
      </c>
      <c r="W13" s="26">
        <v>5550000</v>
      </c>
      <c r="X13" s="26">
        <v>-168148</v>
      </c>
      <c r="Y13" s="106">
        <v>-3.03</v>
      </c>
      <c r="Z13" s="121">
        <v>5550000</v>
      </c>
    </row>
    <row r="14" spans="1:26" ht="13.5">
      <c r="A14" s="104" t="s">
        <v>82</v>
      </c>
      <c r="B14" s="102"/>
      <c r="C14" s="123">
        <v>14010000</v>
      </c>
      <c r="D14" s="124">
        <v>12198000</v>
      </c>
      <c r="E14" s="125">
        <v>12198000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>
        <v>12198000</v>
      </c>
      <c r="X14" s="125">
        <v>-12198000</v>
      </c>
      <c r="Y14" s="107">
        <v>-100</v>
      </c>
      <c r="Z14" s="123">
        <v>12198000</v>
      </c>
    </row>
    <row r="15" spans="1:26" ht="13.5">
      <c r="A15" s="101" t="s">
        <v>83</v>
      </c>
      <c r="B15" s="108"/>
      <c r="C15" s="119">
        <f aca="true" t="shared" si="2" ref="C15:X15">SUM(C16:C18)</f>
        <v>85410000</v>
      </c>
      <c r="D15" s="120">
        <f t="shared" si="2"/>
        <v>59339399</v>
      </c>
      <c r="E15" s="66">
        <f t="shared" si="2"/>
        <v>59339399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59339399</v>
      </c>
      <c r="X15" s="66">
        <f t="shared" si="2"/>
        <v>-59339399</v>
      </c>
      <c r="Y15" s="103">
        <f>+IF(W15&lt;&gt;0,+(X15/W15)*100,0)</f>
        <v>-100</v>
      </c>
      <c r="Z15" s="119">
        <f>SUM(Z16:Z18)</f>
        <v>59339399</v>
      </c>
    </row>
    <row r="16" spans="1:26" ht="13.5">
      <c r="A16" s="104" t="s">
        <v>84</v>
      </c>
      <c r="B16" s="102"/>
      <c r="C16" s="121">
        <v>56276000</v>
      </c>
      <c r="D16" s="122">
        <v>56858000</v>
      </c>
      <c r="E16" s="26">
        <v>56858000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56858000</v>
      </c>
      <c r="X16" s="26">
        <v>-56858000</v>
      </c>
      <c r="Y16" s="106">
        <v>-100</v>
      </c>
      <c r="Z16" s="121">
        <v>56858000</v>
      </c>
    </row>
    <row r="17" spans="1:26" ht="13.5">
      <c r="A17" s="104" t="s">
        <v>85</v>
      </c>
      <c r="B17" s="102"/>
      <c r="C17" s="121">
        <v>25837000</v>
      </c>
      <c r="D17" s="122">
        <v>838800</v>
      </c>
      <c r="E17" s="26">
        <v>838800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838800</v>
      </c>
      <c r="X17" s="26">
        <v>-838800</v>
      </c>
      <c r="Y17" s="106">
        <v>-100</v>
      </c>
      <c r="Z17" s="121">
        <v>838800</v>
      </c>
    </row>
    <row r="18" spans="1:26" ht="13.5">
      <c r="A18" s="104" t="s">
        <v>86</v>
      </c>
      <c r="B18" s="102"/>
      <c r="C18" s="121">
        <v>3297000</v>
      </c>
      <c r="D18" s="122">
        <v>1642599</v>
      </c>
      <c r="E18" s="26">
        <v>1642599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1642599</v>
      </c>
      <c r="X18" s="26">
        <v>-1642599</v>
      </c>
      <c r="Y18" s="106">
        <v>-100</v>
      </c>
      <c r="Z18" s="121">
        <v>1642599</v>
      </c>
    </row>
    <row r="19" spans="1:26" ht="13.5">
      <c r="A19" s="101" t="s">
        <v>87</v>
      </c>
      <c r="B19" s="108"/>
      <c r="C19" s="119">
        <f aca="true" t="shared" si="3" ref="C19:X19">SUM(C20:C23)</f>
        <v>170488000</v>
      </c>
      <c r="D19" s="120">
        <f t="shared" si="3"/>
        <v>670172000</v>
      </c>
      <c r="E19" s="66">
        <f t="shared" si="3"/>
        <v>670172000</v>
      </c>
      <c r="F19" s="66">
        <f t="shared" si="3"/>
        <v>0</v>
      </c>
      <c r="G19" s="66">
        <f t="shared" si="3"/>
        <v>0</v>
      </c>
      <c r="H19" s="66">
        <f t="shared" si="3"/>
        <v>11240861</v>
      </c>
      <c r="I19" s="66">
        <f t="shared" si="3"/>
        <v>11240861</v>
      </c>
      <c r="J19" s="66">
        <f t="shared" si="3"/>
        <v>0</v>
      </c>
      <c r="K19" s="66">
        <f t="shared" si="3"/>
        <v>0</v>
      </c>
      <c r="L19" s="66">
        <f t="shared" si="3"/>
        <v>308709793</v>
      </c>
      <c r="M19" s="66">
        <f t="shared" si="3"/>
        <v>308709793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279585000</v>
      </c>
      <c r="T19" s="66">
        <f t="shared" si="3"/>
        <v>5067000</v>
      </c>
      <c r="U19" s="66">
        <f t="shared" si="3"/>
        <v>284652000</v>
      </c>
      <c r="V19" s="66">
        <f t="shared" si="3"/>
        <v>604602654</v>
      </c>
      <c r="W19" s="66">
        <f t="shared" si="3"/>
        <v>670172000</v>
      </c>
      <c r="X19" s="66">
        <f t="shared" si="3"/>
        <v>-65569346</v>
      </c>
      <c r="Y19" s="103">
        <f>+IF(W19&lt;&gt;0,+(X19/W19)*100,0)</f>
        <v>-9.783957849626663</v>
      </c>
      <c r="Z19" s="119">
        <f>SUM(Z20:Z23)</f>
        <v>670172000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>
        <v>170488000</v>
      </c>
      <c r="D21" s="122">
        <v>670172000</v>
      </c>
      <c r="E21" s="26">
        <v>670172000</v>
      </c>
      <c r="F21" s="26"/>
      <c r="G21" s="26"/>
      <c r="H21" s="26">
        <v>11240861</v>
      </c>
      <c r="I21" s="26">
        <v>11240861</v>
      </c>
      <c r="J21" s="26"/>
      <c r="K21" s="26"/>
      <c r="L21" s="26">
        <v>308709793</v>
      </c>
      <c r="M21" s="26">
        <v>308709793</v>
      </c>
      <c r="N21" s="26"/>
      <c r="O21" s="26"/>
      <c r="P21" s="26"/>
      <c r="Q21" s="26"/>
      <c r="R21" s="26"/>
      <c r="S21" s="26">
        <v>279585000</v>
      </c>
      <c r="T21" s="26">
        <v>5067000</v>
      </c>
      <c r="U21" s="26">
        <v>284652000</v>
      </c>
      <c r="V21" s="26">
        <v>604602654</v>
      </c>
      <c r="W21" s="26">
        <v>670172000</v>
      </c>
      <c r="X21" s="26">
        <v>-65569346</v>
      </c>
      <c r="Y21" s="106">
        <v>-9.78</v>
      </c>
      <c r="Z21" s="121">
        <v>670172000</v>
      </c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>
        <v>2355000</v>
      </c>
      <c r="D24" s="120">
        <v>3716798</v>
      </c>
      <c r="E24" s="66">
        <v>3716798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3716798</v>
      </c>
      <c r="X24" s="66">
        <v>-3716798</v>
      </c>
      <c r="Y24" s="103">
        <v>-100</v>
      </c>
      <c r="Z24" s="119">
        <v>3716798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436275529</v>
      </c>
      <c r="D25" s="139">
        <f t="shared" si="4"/>
        <v>923371725</v>
      </c>
      <c r="E25" s="39">
        <f t="shared" si="4"/>
        <v>923371725</v>
      </c>
      <c r="F25" s="39">
        <f t="shared" si="4"/>
        <v>8017714</v>
      </c>
      <c r="G25" s="39">
        <f t="shared" si="4"/>
        <v>11211000</v>
      </c>
      <c r="H25" s="39">
        <f t="shared" si="4"/>
        <v>195567733</v>
      </c>
      <c r="I25" s="39">
        <f t="shared" si="4"/>
        <v>214796447</v>
      </c>
      <c r="J25" s="39">
        <f t="shared" si="4"/>
        <v>2814911</v>
      </c>
      <c r="K25" s="39">
        <f t="shared" si="4"/>
        <v>13523851</v>
      </c>
      <c r="L25" s="39">
        <f t="shared" si="4"/>
        <v>332606037</v>
      </c>
      <c r="M25" s="39">
        <f t="shared" si="4"/>
        <v>348944799</v>
      </c>
      <c r="N25" s="39">
        <f t="shared" si="4"/>
        <v>16534781</v>
      </c>
      <c r="O25" s="39">
        <f t="shared" si="4"/>
        <v>12316270</v>
      </c>
      <c r="P25" s="39">
        <f t="shared" si="4"/>
        <v>9718771</v>
      </c>
      <c r="Q25" s="39">
        <f t="shared" si="4"/>
        <v>38569822</v>
      </c>
      <c r="R25" s="39">
        <f t="shared" si="4"/>
        <v>20096102</v>
      </c>
      <c r="S25" s="39">
        <f t="shared" si="4"/>
        <v>438555206</v>
      </c>
      <c r="T25" s="39">
        <f t="shared" si="4"/>
        <v>22546900</v>
      </c>
      <c r="U25" s="39">
        <f t="shared" si="4"/>
        <v>481198208</v>
      </c>
      <c r="V25" s="39">
        <f t="shared" si="4"/>
        <v>1083509276</v>
      </c>
      <c r="W25" s="39">
        <f t="shared" si="4"/>
        <v>923371725</v>
      </c>
      <c r="X25" s="39">
        <f t="shared" si="4"/>
        <v>160137551</v>
      </c>
      <c r="Y25" s="140">
        <f>+IF(W25&lt;&gt;0,+(X25/W25)*100,0)</f>
        <v>17.34269597653101</v>
      </c>
      <c r="Z25" s="138">
        <f>+Z5+Z9+Z15+Z19+Z24</f>
        <v>923371725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142819000</v>
      </c>
      <c r="D28" s="120">
        <f t="shared" si="5"/>
        <v>151129114</v>
      </c>
      <c r="E28" s="66">
        <f t="shared" si="5"/>
        <v>151129114</v>
      </c>
      <c r="F28" s="66">
        <f t="shared" si="5"/>
        <v>8195282</v>
      </c>
      <c r="G28" s="66">
        <f t="shared" si="5"/>
        <v>10218249</v>
      </c>
      <c r="H28" s="66">
        <f t="shared" si="5"/>
        <v>10843023</v>
      </c>
      <c r="I28" s="66">
        <f t="shared" si="5"/>
        <v>29256554</v>
      </c>
      <c r="J28" s="66">
        <f t="shared" si="5"/>
        <v>12252951</v>
      </c>
      <c r="K28" s="66">
        <f t="shared" si="5"/>
        <v>9422541</v>
      </c>
      <c r="L28" s="66">
        <f t="shared" si="5"/>
        <v>16002801</v>
      </c>
      <c r="M28" s="66">
        <f t="shared" si="5"/>
        <v>37678293</v>
      </c>
      <c r="N28" s="66">
        <f t="shared" si="5"/>
        <v>20525878</v>
      </c>
      <c r="O28" s="66">
        <f t="shared" si="5"/>
        <v>9985556</v>
      </c>
      <c r="P28" s="66">
        <f t="shared" si="5"/>
        <v>12554696</v>
      </c>
      <c r="Q28" s="66">
        <f t="shared" si="5"/>
        <v>43066130</v>
      </c>
      <c r="R28" s="66">
        <f t="shared" si="5"/>
        <v>12584440</v>
      </c>
      <c r="S28" s="66">
        <f t="shared" si="5"/>
        <v>44226528</v>
      </c>
      <c r="T28" s="66">
        <f t="shared" si="5"/>
        <v>14521246</v>
      </c>
      <c r="U28" s="66">
        <f t="shared" si="5"/>
        <v>71332214</v>
      </c>
      <c r="V28" s="66">
        <f t="shared" si="5"/>
        <v>181333191</v>
      </c>
      <c r="W28" s="66">
        <f t="shared" si="5"/>
        <v>151129114</v>
      </c>
      <c r="X28" s="66">
        <f t="shared" si="5"/>
        <v>30204077</v>
      </c>
      <c r="Y28" s="103">
        <f>+IF(W28&lt;&gt;0,+(X28/W28)*100,0)</f>
        <v>19.985611111304472</v>
      </c>
      <c r="Z28" s="119">
        <f>SUM(Z29:Z31)</f>
        <v>151129114</v>
      </c>
    </row>
    <row r="29" spans="1:26" ht="13.5">
      <c r="A29" s="104" t="s">
        <v>74</v>
      </c>
      <c r="B29" s="102"/>
      <c r="C29" s="121">
        <v>70690000</v>
      </c>
      <c r="D29" s="122">
        <v>64146178</v>
      </c>
      <c r="E29" s="26">
        <v>64146178</v>
      </c>
      <c r="F29" s="26">
        <v>3914428</v>
      </c>
      <c r="G29" s="26">
        <v>5283778</v>
      </c>
      <c r="H29" s="26">
        <v>5303105</v>
      </c>
      <c r="I29" s="26">
        <v>14501311</v>
      </c>
      <c r="J29" s="26">
        <v>5815158</v>
      </c>
      <c r="K29" s="26">
        <v>5833651</v>
      </c>
      <c r="L29" s="26">
        <v>7120522</v>
      </c>
      <c r="M29" s="26">
        <v>18769331</v>
      </c>
      <c r="N29" s="26">
        <v>12565683</v>
      </c>
      <c r="O29" s="26">
        <v>4430112</v>
      </c>
      <c r="P29" s="26">
        <v>6446239</v>
      </c>
      <c r="Q29" s="26">
        <v>23442034</v>
      </c>
      <c r="R29" s="26">
        <v>6290496</v>
      </c>
      <c r="S29" s="26">
        <v>7688070</v>
      </c>
      <c r="T29" s="26">
        <v>9241108</v>
      </c>
      <c r="U29" s="26">
        <v>23219674</v>
      </c>
      <c r="V29" s="26">
        <v>79932350</v>
      </c>
      <c r="W29" s="26">
        <v>64146178</v>
      </c>
      <c r="X29" s="26">
        <v>15786172</v>
      </c>
      <c r="Y29" s="106">
        <v>24.61</v>
      </c>
      <c r="Z29" s="121">
        <v>64146178</v>
      </c>
    </row>
    <row r="30" spans="1:26" ht="13.5">
      <c r="A30" s="104" t="s">
        <v>75</v>
      </c>
      <c r="B30" s="102"/>
      <c r="C30" s="123">
        <v>36218000</v>
      </c>
      <c r="D30" s="124">
        <v>48572000</v>
      </c>
      <c r="E30" s="125">
        <v>48572000</v>
      </c>
      <c r="F30" s="125">
        <v>2678731</v>
      </c>
      <c r="G30" s="125">
        <v>3524555</v>
      </c>
      <c r="H30" s="125">
        <v>3996097</v>
      </c>
      <c r="I30" s="125">
        <v>10199383</v>
      </c>
      <c r="J30" s="125">
        <v>4701055</v>
      </c>
      <c r="K30" s="125">
        <v>1932136</v>
      </c>
      <c r="L30" s="125">
        <v>7171318</v>
      </c>
      <c r="M30" s="125">
        <v>13804509</v>
      </c>
      <c r="N30" s="125">
        <v>4383586</v>
      </c>
      <c r="O30" s="125">
        <v>1867104</v>
      </c>
      <c r="P30" s="125">
        <v>2868349</v>
      </c>
      <c r="Q30" s="125">
        <v>9119039</v>
      </c>
      <c r="R30" s="125">
        <v>2851665</v>
      </c>
      <c r="S30" s="125">
        <v>33542161</v>
      </c>
      <c r="T30" s="125">
        <v>3465917</v>
      </c>
      <c r="U30" s="125">
        <v>39859743</v>
      </c>
      <c r="V30" s="125">
        <v>72982674</v>
      </c>
      <c r="W30" s="125">
        <v>48572000</v>
      </c>
      <c r="X30" s="125">
        <v>24410674</v>
      </c>
      <c r="Y30" s="107">
        <v>50.26</v>
      </c>
      <c r="Z30" s="123">
        <v>48572000</v>
      </c>
    </row>
    <row r="31" spans="1:26" ht="13.5">
      <c r="A31" s="104" t="s">
        <v>76</v>
      </c>
      <c r="B31" s="102"/>
      <c r="C31" s="121">
        <v>35911000</v>
      </c>
      <c r="D31" s="122">
        <v>38410936</v>
      </c>
      <c r="E31" s="26">
        <v>38410936</v>
      </c>
      <c r="F31" s="26">
        <v>1602123</v>
      </c>
      <c r="G31" s="26">
        <v>1409916</v>
      </c>
      <c r="H31" s="26">
        <v>1543821</v>
      </c>
      <c r="I31" s="26">
        <v>4555860</v>
      </c>
      <c r="J31" s="26">
        <v>1736738</v>
      </c>
      <c r="K31" s="26">
        <v>1656754</v>
      </c>
      <c r="L31" s="26">
        <v>1710961</v>
      </c>
      <c r="M31" s="26">
        <v>5104453</v>
      </c>
      <c r="N31" s="26">
        <v>3576609</v>
      </c>
      <c r="O31" s="26">
        <v>3688340</v>
      </c>
      <c r="P31" s="26">
        <v>3240108</v>
      </c>
      <c r="Q31" s="26">
        <v>10505057</v>
      </c>
      <c r="R31" s="26">
        <v>3442279</v>
      </c>
      <c r="S31" s="26">
        <v>2996297</v>
      </c>
      <c r="T31" s="26">
        <v>1814221</v>
      </c>
      <c r="U31" s="26">
        <v>8252797</v>
      </c>
      <c r="V31" s="26">
        <v>28418167</v>
      </c>
      <c r="W31" s="26">
        <v>38410936</v>
      </c>
      <c r="X31" s="26">
        <v>-9992769</v>
      </c>
      <c r="Y31" s="106">
        <v>-26.02</v>
      </c>
      <c r="Z31" s="121">
        <v>38410936</v>
      </c>
    </row>
    <row r="32" spans="1:26" ht="13.5">
      <c r="A32" s="101" t="s">
        <v>77</v>
      </c>
      <c r="B32" s="102"/>
      <c r="C32" s="119">
        <f aca="true" t="shared" si="6" ref="C32:X32">SUM(C33:C37)</f>
        <v>35203529</v>
      </c>
      <c r="D32" s="120">
        <f t="shared" si="6"/>
        <v>39014414</v>
      </c>
      <c r="E32" s="66">
        <f t="shared" si="6"/>
        <v>39014414</v>
      </c>
      <c r="F32" s="66">
        <f t="shared" si="6"/>
        <v>1828336</v>
      </c>
      <c r="G32" s="66">
        <f t="shared" si="6"/>
        <v>2065566</v>
      </c>
      <c r="H32" s="66">
        <f t="shared" si="6"/>
        <v>2745111</v>
      </c>
      <c r="I32" s="66">
        <f t="shared" si="6"/>
        <v>6639013</v>
      </c>
      <c r="J32" s="66">
        <f t="shared" si="6"/>
        <v>2606167</v>
      </c>
      <c r="K32" s="66">
        <f t="shared" si="6"/>
        <v>1990406</v>
      </c>
      <c r="L32" s="66">
        <f t="shared" si="6"/>
        <v>2382849</v>
      </c>
      <c r="M32" s="66">
        <f t="shared" si="6"/>
        <v>6979422</v>
      </c>
      <c r="N32" s="66">
        <f t="shared" si="6"/>
        <v>5332215</v>
      </c>
      <c r="O32" s="66">
        <f t="shared" si="6"/>
        <v>2031655</v>
      </c>
      <c r="P32" s="66">
        <f t="shared" si="6"/>
        <v>4482046</v>
      </c>
      <c r="Q32" s="66">
        <f t="shared" si="6"/>
        <v>11845916</v>
      </c>
      <c r="R32" s="66">
        <f t="shared" si="6"/>
        <v>2508836</v>
      </c>
      <c r="S32" s="66">
        <f t="shared" si="6"/>
        <v>2657441</v>
      </c>
      <c r="T32" s="66">
        <f t="shared" si="6"/>
        <v>3804883</v>
      </c>
      <c r="U32" s="66">
        <f t="shared" si="6"/>
        <v>8971160</v>
      </c>
      <c r="V32" s="66">
        <f t="shared" si="6"/>
        <v>34435511</v>
      </c>
      <c r="W32" s="66">
        <f t="shared" si="6"/>
        <v>39014414</v>
      </c>
      <c r="X32" s="66">
        <f t="shared" si="6"/>
        <v>-4578903</v>
      </c>
      <c r="Y32" s="103">
        <f>+IF(W32&lt;&gt;0,+(X32/W32)*100,0)</f>
        <v>-11.736439255501825</v>
      </c>
      <c r="Z32" s="119">
        <f>SUM(Z33:Z37)</f>
        <v>39014414</v>
      </c>
    </row>
    <row r="33" spans="1:26" ht="13.5">
      <c r="A33" s="104" t="s">
        <v>78</v>
      </c>
      <c r="B33" s="102"/>
      <c r="C33" s="121">
        <v>4209529</v>
      </c>
      <c r="D33" s="122">
        <v>4291554</v>
      </c>
      <c r="E33" s="26">
        <v>4291554</v>
      </c>
      <c r="F33" s="26">
        <v>152918</v>
      </c>
      <c r="G33" s="26">
        <v>291892</v>
      </c>
      <c r="H33" s="26">
        <v>270880</v>
      </c>
      <c r="I33" s="26">
        <v>715690</v>
      </c>
      <c r="J33" s="26">
        <v>363734</v>
      </c>
      <c r="K33" s="26">
        <v>295128</v>
      </c>
      <c r="L33" s="26">
        <v>363563</v>
      </c>
      <c r="M33" s="26">
        <v>1022425</v>
      </c>
      <c r="N33" s="26">
        <v>821394</v>
      </c>
      <c r="O33" s="26">
        <v>274304</v>
      </c>
      <c r="P33" s="26">
        <v>529275</v>
      </c>
      <c r="Q33" s="26">
        <v>1624973</v>
      </c>
      <c r="R33" s="26">
        <v>464881</v>
      </c>
      <c r="S33" s="26">
        <v>510477</v>
      </c>
      <c r="T33" s="26">
        <v>315151</v>
      </c>
      <c r="U33" s="26">
        <v>1290509</v>
      </c>
      <c r="V33" s="26">
        <v>4653597</v>
      </c>
      <c r="W33" s="26">
        <v>4291554</v>
      </c>
      <c r="X33" s="26">
        <v>362043</v>
      </c>
      <c r="Y33" s="106">
        <v>8.44</v>
      </c>
      <c r="Z33" s="121">
        <v>4291554</v>
      </c>
    </row>
    <row r="34" spans="1:26" ht="13.5">
      <c r="A34" s="104" t="s">
        <v>79</v>
      </c>
      <c r="B34" s="102"/>
      <c r="C34" s="121">
        <v>628000</v>
      </c>
      <c r="D34" s="122">
        <v>2951860</v>
      </c>
      <c r="E34" s="26">
        <v>2951860</v>
      </c>
      <c r="F34" s="26">
        <v>84368</v>
      </c>
      <c r="G34" s="26">
        <v>61868</v>
      </c>
      <c r="H34" s="26">
        <v>204800</v>
      </c>
      <c r="I34" s="26">
        <v>351036</v>
      </c>
      <c r="J34" s="26">
        <v>215246</v>
      </c>
      <c r="K34" s="26">
        <v>186898</v>
      </c>
      <c r="L34" s="26">
        <v>139200</v>
      </c>
      <c r="M34" s="26">
        <v>541344</v>
      </c>
      <c r="N34" s="26">
        <v>165614</v>
      </c>
      <c r="O34" s="26">
        <v>98574</v>
      </c>
      <c r="P34" s="26">
        <v>474330</v>
      </c>
      <c r="Q34" s="26">
        <v>738518</v>
      </c>
      <c r="R34" s="26">
        <v>72677</v>
      </c>
      <c r="S34" s="26">
        <v>315629</v>
      </c>
      <c r="T34" s="26">
        <v>358758</v>
      </c>
      <c r="U34" s="26">
        <v>747064</v>
      </c>
      <c r="V34" s="26">
        <v>2377962</v>
      </c>
      <c r="W34" s="26">
        <v>2951860</v>
      </c>
      <c r="X34" s="26">
        <v>-573898</v>
      </c>
      <c r="Y34" s="106">
        <v>-19.44</v>
      </c>
      <c r="Z34" s="121">
        <v>2951860</v>
      </c>
    </row>
    <row r="35" spans="1:26" ht="13.5">
      <c r="A35" s="104" t="s">
        <v>80</v>
      </c>
      <c r="B35" s="102"/>
      <c r="C35" s="121">
        <v>11217000</v>
      </c>
      <c r="D35" s="122">
        <v>14023000</v>
      </c>
      <c r="E35" s="26">
        <v>14023000</v>
      </c>
      <c r="F35" s="26">
        <v>805241</v>
      </c>
      <c r="G35" s="26">
        <v>1130479</v>
      </c>
      <c r="H35" s="26">
        <v>1242875</v>
      </c>
      <c r="I35" s="26">
        <v>3178595</v>
      </c>
      <c r="J35" s="26">
        <v>1058083</v>
      </c>
      <c r="K35" s="26">
        <v>878270</v>
      </c>
      <c r="L35" s="26">
        <v>1216055</v>
      </c>
      <c r="M35" s="26">
        <v>3152408</v>
      </c>
      <c r="N35" s="26">
        <v>2629885</v>
      </c>
      <c r="O35" s="26">
        <v>968668</v>
      </c>
      <c r="P35" s="26">
        <v>2363978</v>
      </c>
      <c r="Q35" s="26">
        <v>5962531</v>
      </c>
      <c r="R35" s="26">
        <v>1163774</v>
      </c>
      <c r="S35" s="26">
        <v>1052318</v>
      </c>
      <c r="T35" s="26">
        <v>2303589</v>
      </c>
      <c r="U35" s="26">
        <v>4519681</v>
      </c>
      <c r="V35" s="26">
        <v>16813215</v>
      </c>
      <c r="W35" s="26">
        <v>14023000</v>
      </c>
      <c r="X35" s="26">
        <v>2790215</v>
      </c>
      <c r="Y35" s="106">
        <v>19.9</v>
      </c>
      <c r="Z35" s="121">
        <v>14023000</v>
      </c>
    </row>
    <row r="36" spans="1:26" ht="13.5">
      <c r="A36" s="104" t="s">
        <v>81</v>
      </c>
      <c r="B36" s="102"/>
      <c r="C36" s="121">
        <v>5139000</v>
      </c>
      <c r="D36" s="122">
        <v>5550000</v>
      </c>
      <c r="E36" s="26">
        <v>5550000</v>
      </c>
      <c r="F36" s="26">
        <v>554929</v>
      </c>
      <c r="G36" s="26">
        <v>491334</v>
      </c>
      <c r="H36" s="26">
        <v>478727</v>
      </c>
      <c r="I36" s="26">
        <v>1524990</v>
      </c>
      <c r="J36" s="26">
        <v>520179</v>
      </c>
      <c r="K36" s="26">
        <v>479451</v>
      </c>
      <c r="L36" s="26">
        <v>551585</v>
      </c>
      <c r="M36" s="26">
        <v>1551215</v>
      </c>
      <c r="N36" s="26">
        <v>1348382</v>
      </c>
      <c r="O36" s="26">
        <v>584415</v>
      </c>
      <c r="P36" s="26">
        <v>682126</v>
      </c>
      <c r="Q36" s="26">
        <v>2614923</v>
      </c>
      <c r="R36" s="26">
        <v>614289</v>
      </c>
      <c r="S36" s="26">
        <v>597300</v>
      </c>
      <c r="T36" s="26">
        <v>564375</v>
      </c>
      <c r="U36" s="26">
        <v>1775964</v>
      </c>
      <c r="V36" s="26">
        <v>7467092</v>
      </c>
      <c r="W36" s="26">
        <v>5550000</v>
      </c>
      <c r="X36" s="26">
        <v>1917092</v>
      </c>
      <c r="Y36" s="106">
        <v>34.54</v>
      </c>
      <c r="Z36" s="121">
        <v>5550000</v>
      </c>
    </row>
    <row r="37" spans="1:26" ht="13.5">
      <c r="A37" s="104" t="s">
        <v>82</v>
      </c>
      <c r="B37" s="102"/>
      <c r="C37" s="123">
        <v>14010000</v>
      </c>
      <c r="D37" s="124">
        <v>12198000</v>
      </c>
      <c r="E37" s="125">
        <v>12198000</v>
      </c>
      <c r="F37" s="125">
        <v>230880</v>
      </c>
      <c r="G37" s="125">
        <v>89993</v>
      </c>
      <c r="H37" s="125">
        <v>547829</v>
      </c>
      <c r="I37" s="125">
        <v>868702</v>
      </c>
      <c r="J37" s="125">
        <v>448925</v>
      </c>
      <c r="K37" s="125">
        <v>150659</v>
      </c>
      <c r="L37" s="125">
        <v>112446</v>
      </c>
      <c r="M37" s="125">
        <v>712030</v>
      </c>
      <c r="N37" s="125">
        <v>366940</v>
      </c>
      <c r="O37" s="125">
        <v>105694</v>
      </c>
      <c r="P37" s="125">
        <v>432337</v>
      </c>
      <c r="Q37" s="125">
        <v>904971</v>
      </c>
      <c r="R37" s="125">
        <v>193215</v>
      </c>
      <c r="S37" s="125">
        <v>181717</v>
      </c>
      <c r="T37" s="125">
        <v>263010</v>
      </c>
      <c r="U37" s="125">
        <v>637942</v>
      </c>
      <c r="V37" s="125">
        <v>3123645</v>
      </c>
      <c r="W37" s="125">
        <v>12198000</v>
      </c>
      <c r="X37" s="125">
        <v>-9074355</v>
      </c>
      <c r="Y37" s="107">
        <v>-74.39</v>
      </c>
      <c r="Z37" s="123">
        <v>12198000</v>
      </c>
    </row>
    <row r="38" spans="1:26" ht="13.5">
      <c r="A38" s="101" t="s">
        <v>83</v>
      </c>
      <c r="B38" s="108"/>
      <c r="C38" s="119">
        <f aca="true" t="shared" si="7" ref="C38:X38">SUM(C39:C41)</f>
        <v>85410000</v>
      </c>
      <c r="D38" s="120">
        <f t="shared" si="7"/>
        <v>59339399</v>
      </c>
      <c r="E38" s="66">
        <f t="shared" si="7"/>
        <v>59339399</v>
      </c>
      <c r="F38" s="66">
        <f t="shared" si="7"/>
        <v>7154948</v>
      </c>
      <c r="G38" s="66">
        <f t="shared" si="7"/>
        <v>8529395</v>
      </c>
      <c r="H38" s="66">
        <f t="shared" si="7"/>
        <v>5634384</v>
      </c>
      <c r="I38" s="66">
        <f t="shared" si="7"/>
        <v>21318727</v>
      </c>
      <c r="J38" s="66">
        <f t="shared" si="7"/>
        <v>4082328</v>
      </c>
      <c r="K38" s="66">
        <f t="shared" si="7"/>
        <v>3855088</v>
      </c>
      <c r="L38" s="66">
        <f t="shared" si="7"/>
        <v>4202853</v>
      </c>
      <c r="M38" s="66">
        <f t="shared" si="7"/>
        <v>12140269</v>
      </c>
      <c r="N38" s="66">
        <f t="shared" si="7"/>
        <v>7580622</v>
      </c>
      <c r="O38" s="66">
        <f t="shared" si="7"/>
        <v>5137191</v>
      </c>
      <c r="P38" s="66">
        <f t="shared" si="7"/>
        <v>8928436</v>
      </c>
      <c r="Q38" s="66">
        <f t="shared" si="7"/>
        <v>21646249</v>
      </c>
      <c r="R38" s="66">
        <f t="shared" si="7"/>
        <v>8476331</v>
      </c>
      <c r="S38" s="66">
        <f t="shared" si="7"/>
        <v>4727556</v>
      </c>
      <c r="T38" s="66">
        <f t="shared" si="7"/>
        <v>5365719</v>
      </c>
      <c r="U38" s="66">
        <f t="shared" si="7"/>
        <v>18569606</v>
      </c>
      <c r="V38" s="66">
        <f t="shared" si="7"/>
        <v>73674851</v>
      </c>
      <c r="W38" s="66">
        <f t="shared" si="7"/>
        <v>59339399</v>
      </c>
      <c r="X38" s="66">
        <f t="shared" si="7"/>
        <v>14335452</v>
      </c>
      <c r="Y38" s="103">
        <f>+IF(W38&lt;&gt;0,+(X38/W38)*100,0)</f>
        <v>24.15840443547465</v>
      </c>
      <c r="Z38" s="119">
        <f>SUM(Z39:Z41)</f>
        <v>59339399</v>
      </c>
    </row>
    <row r="39" spans="1:26" ht="13.5">
      <c r="A39" s="104" t="s">
        <v>84</v>
      </c>
      <c r="B39" s="102"/>
      <c r="C39" s="121">
        <v>56276000</v>
      </c>
      <c r="D39" s="122">
        <v>56858000</v>
      </c>
      <c r="E39" s="26">
        <v>56858000</v>
      </c>
      <c r="F39" s="26">
        <v>6934310</v>
      </c>
      <c r="G39" s="26">
        <v>7885756</v>
      </c>
      <c r="H39" s="26">
        <v>5850378</v>
      </c>
      <c r="I39" s="26">
        <v>20670444</v>
      </c>
      <c r="J39" s="26">
        <v>3286752</v>
      </c>
      <c r="K39" s="26">
        <v>2890221</v>
      </c>
      <c r="L39" s="26">
        <v>3204675</v>
      </c>
      <c r="M39" s="26">
        <v>9381648</v>
      </c>
      <c r="N39" s="26">
        <v>5425371</v>
      </c>
      <c r="O39" s="26">
        <v>4451756</v>
      </c>
      <c r="P39" s="26">
        <v>7680404</v>
      </c>
      <c r="Q39" s="26">
        <v>17557531</v>
      </c>
      <c r="R39" s="26">
        <v>7549775</v>
      </c>
      <c r="S39" s="26">
        <v>3778837</v>
      </c>
      <c r="T39" s="26">
        <v>4012439</v>
      </c>
      <c r="U39" s="26">
        <v>15341051</v>
      </c>
      <c r="V39" s="26">
        <v>62950674</v>
      </c>
      <c r="W39" s="26">
        <v>56858000</v>
      </c>
      <c r="X39" s="26">
        <v>6092674</v>
      </c>
      <c r="Y39" s="106">
        <v>10.72</v>
      </c>
      <c r="Z39" s="121">
        <v>56858000</v>
      </c>
    </row>
    <row r="40" spans="1:26" ht="13.5">
      <c r="A40" s="104" t="s">
        <v>85</v>
      </c>
      <c r="B40" s="102"/>
      <c r="C40" s="121">
        <v>25837000</v>
      </c>
      <c r="D40" s="122">
        <v>838800</v>
      </c>
      <c r="E40" s="26">
        <v>838800</v>
      </c>
      <c r="F40" s="26">
        <v>129604</v>
      </c>
      <c r="G40" s="26">
        <v>119426</v>
      </c>
      <c r="H40" s="26">
        <v>-874384</v>
      </c>
      <c r="I40" s="26">
        <v>-625354</v>
      </c>
      <c r="J40" s="26">
        <v>200477</v>
      </c>
      <c r="K40" s="26">
        <v>160898</v>
      </c>
      <c r="L40" s="26">
        <v>364269</v>
      </c>
      <c r="M40" s="26">
        <v>725644</v>
      </c>
      <c r="N40" s="26">
        <v>502098</v>
      </c>
      <c r="O40" s="26">
        <v>112236</v>
      </c>
      <c r="P40" s="26">
        <v>265905</v>
      </c>
      <c r="Q40" s="26">
        <v>880239</v>
      </c>
      <c r="R40" s="26">
        <v>283915</v>
      </c>
      <c r="S40" s="26">
        <v>204130</v>
      </c>
      <c r="T40" s="26">
        <v>685938</v>
      </c>
      <c r="U40" s="26">
        <v>1173983</v>
      </c>
      <c r="V40" s="26">
        <v>2154512</v>
      </c>
      <c r="W40" s="26">
        <v>838800</v>
      </c>
      <c r="X40" s="26">
        <v>1315712</v>
      </c>
      <c r="Y40" s="106">
        <v>156.86</v>
      </c>
      <c r="Z40" s="121">
        <v>838800</v>
      </c>
    </row>
    <row r="41" spans="1:26" ht="13.5">
      <c r="A41" s="104" t="s">
        <v>86</v>
      </c>
      <c r="B41" s="102"/>
      <c r="C41" s="121">
        <v>3297000</v>
      </c>
      <c r="D41" s="122">
        <v>1642599</v>
      </c>
      <c r="E41" s="26">
        <v>1642599</v>
      </c>
      <c r="F41" s="26">
        <v>91034</v>
      </c>
      <c r="G41" s="26">
        <v>524213</v>
      </c>
      <c r="H41" s="26">
        <v>658390</v>
      </c>
      <c r="I41" s="26">
        <v>1273637</v>
      </c>
      <c r="J41" s="26">
        <v>595099</v>
      </c>
      <c r="K41" s="26">
        <v>803969</v>
      </c>
      <c r="L41" s="26">
        <v>633909</v>
      </c>
      <c r="M41" s="26">
        <v>2032977</v>
      </c>
      <c r="N41" s="26">
        <v>1653153</v>
      </c>
      <c r="O41" s="26">
        <v>573199</v>
      </c>
      <c r="P41" s="26">
        <v>982127</v>
      </c>
      <c r="Q41" s="26">
        <v>3208479</v>
      </c>
      <c r="R41" s="26">
        <v>642641</v>
      </c>
      <c r="S41" s="26">
        <v>744589</v>
      </c>
      <c r="T41" s="26">
        <v>667342</v>
      </c>
      <c r="U41" s="26">
        <v>2054572</v>
      </c>
      <c r="V41" s="26">
        <v>8569665</v>
      </c>
      <c r="W41" s="26">
        <v>1642599</v>
      </c>
      <c r="X41" s="26">
        <v>6927066</v>
      </c>
      <c r="Y41" s="106">
        <v>421.71</v>
      </c>
      <c r="Z41" s="121">
        <v>1642599</v>
      </c>
    </row>
    <row r="42" spans="1:26" ht="13.5">
      <c r="A42" s="101" t="s">
        <v>87</v>
      </c>
      <c r="B42" s="108"/>
      <c r="C42" s="119">
        <f aca="true" t="shared" si="8" ref="C42:X42">SUM(C43:C46)</f>
        <v>292849000</v>
      </c>
      <c r="D42" s="120">
        <f t="shared" si="8"/>
        <v>810172000</v>
      </c>
      <c r="E42" s="66">
        <f t="shared" si="8"/>
        <v>810172000</v>
      </c>
      <c r="F42" s="66">
        <f t="shared" si="8"/>
        <v>9569421</v>
      </c>
      <c r="G42" s="66">
        <f t="shared" si="8"/>
        <v>15301826</v>
      </c>
      <c r="H42" s="66">
        <f t="shared" si="8"/>
        <v>14809005</v>
      </c>
      <c r="I42" s="66">
        <f t="shared" si="8"/>
        <v>39680252</v>
      </c>
      <c r="J42" s="66">
        <f t="shared" si="8"/>
        <v>25120104</v>
      </c>
      <c r="K42" s="66">
        <f t="shared" si="8"/>
        <v>18360311</v>
      </c>
      <c r="L42" s="66">
        <f t="shared" si="8"/>
        <v>19723123</v>
      </c>
      <c r="M42" s="66">
        <f t="shared" si="8"/>
        <v>63203538</v>
      </c>
      <c r="N42" s="66">
        <f t="shared" si="8"/>
        <v>23740501</v>
      </c>
      <c r="O42" s="66">
        <f t="shared" si="8"/>
        <v>11825429</v>
      </c>
      <c r="P42" s="66">
        <f t="shared" si="8"/>
        <v>26623133</v>
      </c>
      <c r="Q42" s="66">
        <f t="shared" si="8"/>
        <v>62189063</v>
      </c>
      <c r="R42" s="66">
        <f t="shared" si="8"/>
        <v>38382968</v>
      </c>
      <c r="S42" s="66">
        <f t="shared" si="8"/>
        <v>48949733</v>
      </c>
      <c r="T42" s="66">
        <f t="shared" si="8"/>
        <v>183854083</v>
      </c>
      <c r="U42" s="66">
        <f t="shared" si="8"/>
        <v>271186784</v>
      </c>
      <c r="V42" s="66">
        <f t="shared" si="8"/>
        <v>436259637</v>
      </c>
      <c r="W42" s="66">
        <f t="shared" si="8"/>
        <v>810172000</v>
      </c>
      <c r="X42" s="66">
        <f t="shared" si="8"/>
        <v>-373912363</v>
      </c>
      <c r="Y42" s="103">
        <f>+IF(W42&lt;&gt;0,+(X42/W42)*100,0)</f>
        <v>-46.15221989898441</v>
      </c>
      <c r="Z42" s="119">
        <f>SUM(Z43:Z46)</f>
        <v>810172000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>
        <v>292849000</v>
      </c>
      <c r="D44" s="122">
        <v>810172000</v>
      </c>
      <c r="E44" s="26">
        <v>810172000</v>
      </c>
      <c r="F44" s="26">
        <v>9569421</v>
      </c>
      <c r="G44" s="26">
        <v>15301826</v>
      </c>
      <c r="H44" s="26">
        <v>14809005</v>
      </c>
      <c r="I44" s="26">
        <v>39680252</v>
      </c>
      <c r="J44" s="26">
        <v>25120104</v>
      </c>
      <c r="K44" s="26">
        <v>18360311</v>
      </c>
      <c r="L44" s="26">
        <v>19723123</v>
      </c>
      <c r="M44" s="26">
        <v>63203538</v>
      </c>
      <c r="N44" s="26">
        <v>23740501</v>
      </c>
      <c r="O44" s="26">
        <v>11746990</v>
      </c>
      <c r="P44" s="26">
        <v>26623133</v>
      </c>
      <c r="Q44" s="26">
        <v>62110624</v>
      </c>
      <c r="R44" s="26">
        <v>38382968</v>
      </c>
      <c r="S44" s="26">
        <v>48949733</v>
      </c>
      <c r="T44" s="26">
        <v>183854083</v>
      </c>
      <c r="U44" s="26">
        <v>271186784</v>
      </c>
      <c r="V44" s="26">
        <v>436181198</v>
      </c>
      <c r="W44" s="26">
        <v>810172000</v>
      </c>
      <c r="X44" s="26">
        <v>-373990802</v>
      </c>
      <c r="Y44" s="106">
        <v>-46.16</v>
      </c>
      <c r="Z44" s="121">
        <v>810172000</v>
      </c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>
        <v>78439</v>
      </c>
      <c r="P45" s="125"/>
      <c r="Q45" s="125">
        <v>78439</v>
      </c>
      <c r="R45" s="125"/>
      <c r="S45" s="125"/>
      <c r="T45" s="125"/>
      <c r="U45" s="125"/>
      <c r="V45" s="125">
        <v>78439</v>
      </c>
      <c r="W45" s="125"/>
      <c r="X45" s="125">
        <v>78439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>
        <v>2355000</v>
      </c>
      <c r="D47" s="120">
        <v>3716798</v>
      </c>
      <c r="E47" s="66">
        <v>3716798</v>
      </c>
      <c r="F47" s="66">
        <v>115869</v>
      </c>
      <c r="G47" s="66">
        <v>107960</v>
      </c>
      <c r="H47" s="66">
        <v>221555</v>
      </c>
      <c r="I47" s="66">
        <v>445384</v>
      </c>
      <c r="J47" s="66">
        <v>388508</v>
      </c>
      <c r="K47" s="66">
        <v>109195</v>
      </c>
      <c r="L47" s="66">
        <v>156676</v>
      </c>
      <c r="M47" s="66">
        <v>654379</v>
      </c>
      <c r="N47" s="66">
        <v>266584</v>
      </c>
      <c r="O47" s="66">
        <v>58069</v>
      </c>
      <c r="P47" s="66">
        <v>255645</v>
      </c>
      <c r="Q47" s="66">
        <v>580298</v>
      </c>
      <c r="R47" s="66">
        <v>273048</v>
      </c>
      <c r="S47" s="66">
        <v>183398</v>
      </c>
      <c r="T47" s="66">
        <v>230203</v>
      </c>
      <c r="U47" s="66">
        <v>686649</v>
      </c>
      <c r="V47" s="66">
        <v>2366710</v>
      </c>
      <c r="W47" s="66">
        <v>3716798</v>
      </c>
      <c r="X47" s="66">
        <v>-1350088</v>
      </c>
      <c r="Y47" s="103">
        <v>-36.32</v>
      </c>
      <c r="Z47" s="119">
        <v>3716798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558636529</v>
      </c>
      <c r="D48" s="139">
        <f t="shared" si="9"/>
        <v>1063371725</v>
      </c>
      <c r="E48" s="39">
        <f t="shared" si="9"/>
        <v>1063371725</v>
      </c>
      <c r="F48" s="39">
        <f t="shared" si="9"/>
        <v>26863856</v>
      </c>
      <c r="G48" s="39">
        <f t="shared" si="9"/>
        <v>36222996</v>
      </c>
      <c r="H48" s="39">
        <f t="shared" si="9"/>
        <v>34253078</v>
      </c>
      <c r="I48" s="39">
        <f t="shared" si="9"/>
        <v>97339930</v>
      </c>
      <c r="J48" s="39">
        <f t="shared" si="9"/>
        <v>44450058</v>
      </c>
      <c r="K48" s="39">
        <f t="shared" si="9"/>
        <v>33737541</v>
      </c>
      <c r="L48" s="39">
        <f t="shared" si="9"/>
        <v>42468302</v>
      </c>
      <c r="M48" s="39">
        <f t="shared" si="9"/>
        <v>120655901</v>
      </c>
      <c r="N48" s="39">
        <f t="shared" si="9"/>
        <v>57445800</v>
      </c>
      <c r="O48" s="39">
        <f t="shared" si="9"/>
        <v>29037900</v>
      </c>
      <c r="P48" s="39">
        <f t="shared" si="9"/>
        <v>52843956</v>
      </c>
      <c r="Q48" s="39">
        <f t="shared" si="9"/>
        <v>139327656</v>
      </c>
      <c r="R48" s="39">
        <f t="shared" si="9"/>
        <v>62225623</v>
      </c>
      <c r="S48" s="39">
        <f t="shared" si="9"/>
        <v>100744656</v>
      </c>
      <c r="T48" s="39">
        <f t="shared" si="9"/>
        <v>207776134</v>
      </c>
      <c r="U48" s="39">
        <f t="shared" si="9"/>
        <v>370746413</v>
      </c>
      <c r="V48" s="39">
        <f t="shared" si="9"/>
        <v>728069900</v>
      </c>
      <c r="W48" s="39">
        <f t="shared" si="9"/>
        <v>1063371725</v>
      </c>
      <c r="X48" s="39">
        <f t="shared" si="9"/>
        <v>-335301825</v>
      </c>
      <c r="Y48" s="140">
        <f>+IF(W48&lt;&gt;0,+(X48/W48)*100,0)</f>
        <v>-31.531948529099736</v>
      </c>
      <c r="Z48" s="138">
        <f>+Z28+Z32+Z38+Z42+Z47</f>
        <v>1063371725</v>
      </c>
    </row>
    <row r="49" spans="1:26" ht="13.5">
      <c r="A49" s="114" t="s">
        <v>48</v>
      </c>
      <c r="B49" s="115"/>
      <c r="C49" s="141">
        <f aca="true" t="shared" si="10" ref="C49:X49">+C25-C48</f>
        <v>-122361000</v>
      </c>
      <c r="D49" s="142">
        <f t="shared" si="10"/>
        <v>-140000000</v>
      </c>
      <c r="E49" s="143">
        <f t="shared" si="10"/>
        <v>-140000000</v>
      </c>
      <c r="F49" s="143">
        <f t="shared" si="10"/>
        <v>-18846142</v>
      </c>
      <c r="G49" s="143">
        <f t="shared" si="10"/>
        <v>-25011996</v>
      </c>
      <c r="H49" s="143">
        <f t="shared" si="10"/>
        <v>161314655</v>
      </c>
      <c r="I49" s="143">
        <f t="shared" si="10"/>
        <v>117456517</v>
      </c>
      <c r="J49" s="143">
        <f t="shared" si="10"/>
        <v>-41635147</v>
      </c>
      <c r="K49" s="143">
        <f t="shared" si="10"/>
        <v>-20213690</v>
      </c>
      <c r="L49" s="143">
        <f t="shared" si="10"/>
        <v>290137735</v>
      </c>
      <c r="M49" s="143">
        <f t="shared" si="10"/>
        <v>228288898</v>
      </c>
      <c r="N49" s="143">
        <f t="shared" si="10"/>
        <v>-40911019</v>
      </c>
      <c r="O49" s="143">
        <f t="shared" si="10"/>
        <v>-16721630</v>
      </c>
      <c r="P49" s="143">
        <f t="shared" si="10"/>
        <v>-43125185</v>
      </c>
      <c r="Q49" s="143">
        <f t="shared" si="10"/>
        <v>-100757834</v>
      </c>
      <c r="R49" s="143">
        <f t="shared" si="10"/>
        <v>-42129521</v>
      </c>
      <c r="S49" s="143">
        <f t="shared" si="10"/>
        <v>337810550</v>
      </c>
      <c r="T49" s="143">
        <f t="shared" si="10"/>
        <v>-185229234</v>
      </c>
      <c r="U49" s="143">
        <f t="shared" si="10"/>
        <v>110451795</v>
      </c>
      <c r="V49" s="143">
        <f t="shared" si="10"/>
        <v>355439376</v>
      </c>
      <c r="W49" s="143">
        <f>IF(E25=E48,0,W25-W48)</f>
        <v>-140000000</v>
      </c>
      <c r="X49" s="143">
        <f t="shared" si="10"/>
        <v>495439376</v>
      </c>
      <c r="Y49" s="144">
        <f>+IF(W49&lt;&gt;0,+(X49/W49)*100,0)</f>
        <v>-353.8852685714286</v>
      </c>
      <c r="Z49" s="141">
        <f>+Z25-Z48</f>
        <v>-140000000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81343638</v>
      </c>
      <c r="D8" s="122">
        <v>93890820</v>
      </c>
      <c r="E8" s="26">
        <v>93890820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93890820</v>
      </c>
      <c r="X8" s="26">
        <v>-93890820</v>
      </c>
      <c r="Y8" s="106">
        <v>-100</v>
      </c>
      <c r="Z8" s="121">
        <v>93890820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1457599</v>
      </c>
      <c r="E11" s="26">
        <v>1457599</v>
      </c>
      <c r="F11" s="26">
        <v>6885471</v>
      </c>
      <c r="G11" s="26">
        <v>9328803</v>
      </c>
      <c r="H11" s="26">
        <v>7608854</v>
      </c>
      <c r="I11" s="26">
        <v>23823128</v>
      </c>
      <c r="J11" s="26">
        <v>7315726</v>
      </c>
      <c r="K11" s="26">
        <v>11596680</v>
      </c>
      <c r="L11" s="26">
        <v>7278094</v>
      </c>
      <c r="M11" s="26">
        <v>26190500</v>
      </c>
      <c r="N11" s="26">
        <v>13417160</v>
      </c>
      <c r="O11" s="26">
        <v>10292174</v>
      </c>
      <c r="P11" s="26">
        <v>8287918</v>
      </c>
      <c r="Q11" s="26">
        <v>31997252</v>
      </c>
      <c r="R11" s="26">
        <v>18548948</v>
      </c>
      <c r="S11" s="26">
        <v>7954522</v>
      </c>
      <c r="T11" s="26">
        <v>14615459</v>
      </c>
      <c r="U11" s="26">
        <v>41118929</v>
      </c>
      <c r="V11" s="26">
        <v>123129809</v>
      </c>
      <c r="W11" s="26">
        <v>1457599</v>
      </c>
      <c r="X11" s="26">
        <v>121672210</v>
      </c>
      <c r="Y11" s="106">
        <v>8347.44</v>
      </c>
      <c r="Z11" s="121">
        <v>1457599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1632</v>
      </c>
      <c r="G12" s="26">
        <v>15530</v>
      </c>
      <c r="H12" s="26">
        <v>1417</v>
      </c>
      <c r="I12" s="26">
        <v>18579</v>
      </c>
      <c r="J12" s="26">
        <v>0</v>
      </c>
      <c r="K12" s="26">
        <v>-1558</v>
      </c>
      <c r="L12" s="26">
        <v>197</v>
      </c>
      <c r="M12" s="26">
        <v>-1361</v>
      </c>
      <c r="N12" s="26">
        <v>0</v>
      </c>
      <c r="O12" s="26">
        <v>2689</v>
      </c>
      <c r="P12" s="26">
        <v>1583</v>
      </c>
      <c r="Q12" s="26">
        <v>4272</v>
      </c>
      <c r="R12" s="26">
        <v>0</v>
      </c>
      <c r="S12" s="26">
        <v>1525</v>
      </c>
      <c r="T12" s="26">
        <v>8677</v>
      </c>
      <c r="U12" s="26">
        <v>10202</v>
      </c>
      <c r="V12" s="26">
        <v>31692</v>
      </c>
      <c r="W12" s="26">
        <v>0</v>
      </c>
      <c r="X12" s="26">
        <v>31692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0</v>
      </c>
      <c r="D13" s="122">
        <v>0</v>
      </c>
      <c r="E13" s="26">
        <v>0</v>
      </c>
      <c r="F13" s="26">
        <v>0</v>
      </c>
      <c r="G13" s="26">
        <v>613687</v>
      </c>
      <c r="H13" s="26">
        <v>0</v>
      </c>
      <c r="I13" s="26">
        <v>613687</v>
      </c>
      <c r="J13" s="26">
        <v>0</v>
      </c>
      <c r="K13" s="26">
        <v>528827</v>
      </c>
      <c r="L13" s="26">
        <v>118773</v>
      </c>
      <c r="M13" s="26">
        <v>647600</v>
      </c>
      <c r="N13" s="26">
        <v>511403</v>
      </c>
      <c r="O13" s="26">
        <v>384429</v>
      </c>
      <c r="P13" s="26">
        <v>229075</v>
      </c>
      <c r="Q13" s="26">
        <v>1124907</v>
      </c>
      <c r="R13" s="26">
        <v>108506</v>
      </c>
      <c r="S13" s="26">
        <v>1168989</v>
      </c>
      <c r="T13" s="26">
        <v>218045</v>
      </c>
      <c r="U13" s="26">
        <v>1495540</v>
      </c>
      <c r="V13" s="26">
        <v>3881734</v>
      </c>
      <c r="W13" s="26">
        <v>0</v>
      </c>
      <c r="X13" s="26">
        <v>3881734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1023511</v>
      </c>
      <c r="G14" s="26">
        <v>1236223</v>
      </c>
      <c r="H14" s="26">
        <v>1237252</v>
      </c>
      <c r="I14" s="26">
        <v>3496986</v>
      </c>
      <c r="J14" s="26">
        <v>1298731</v>
      </c>
      <c r="K14" s="26">
        <v>1399902</v>
      </c>
      <c r="L14" s="26">
        <v>1266323</v>
      </c>
      <c r="M14" s="26">
        <v>3964956</v>
      </c>
      <c r="N14" s="26">
        <v>2606218</v>
      </c>
      <c r="O14" s="26">
        <v>1370750</v>
      </c>
      <c r="P14" s="26">
        <v>1201195</v>
      </c>
      <c r="Q14" s="26">
        <v>5178163</v>
      </c>
      <c r="R14" s="26">
        <v>1438648</v>
      </c>
      <c r="S14" s="26">
        <v>1278031</v>
      </c>
      <c r="T14" s="26">
        <v>2637719</v>
      </c>
      <c r="U14" s="26">
        <v>5354398</v>
      </c>
      <c r="V14" s="26">
        <v>17994503</v>
      </c>
      <c r="W14" s="26">
        <v>0</v>
      </c>
      <c r="X14" s="26">
        <v>17994503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268820128</v>
      </c>
      <c r="D19" s="122">
        <v>727600597</v>
      </c>
      <c r="E19" s="26">
        <v>727600597</v>
      </c>
      <c r="F19" s="26">
        <v>0</v>
      </c>
      <c r="G19" s="26">
        <v>0</v>
      </c>
      <c r="H19" s="26">
        <v>180494313</v>
      </c>
      <c r="I19" s="26">
        <v>180494313</v>
      </c>
      <c r="J19" s="26">
        <v>0</v>
      </c>
      <c r="K19" s="26">
        <v>0</v>
      </c>
      <c r="L19" s="26">
        <v>13709793</v>
      </c>
      <c r="M19" s="26">
        <v>13709793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139033000</v>
      </c>
      <c r="T19" s="26">
        <v>5067000</v>
      </c>
      <c r="U19" s="26">
        <v>144100000</v>
      </c>
      <c r="V19" s="26">
        <v>338304106</v>
      </c>
      <c r="W19" s="26">
        <v>727600597</v>
      </c>
      <c r="X19" s="26">
        <v>-389296491</v>
      </c>
      <c r="Y19" s="106">
        <v>-53.5</v>
      </c>
      <c r="Z19" s="121">
        <v>727600597</v>
      </c>
    </row>
    <row r="20" spans="1:26" ht="13.5">
      <c r="A20" s="157" t="s">
        <v>34</v>
      </c>
      <c r="B20" s="161" t="s">
        <v>95</v>
      </c>
      <c r="C20" s="121">
        <v>86111763</v>
      </c>
      <c r="D20" s="122">
        <v>100422709</v>
      </c>
      <c r="E20" s="20">
        <v>100422709</v>
      </c>
      <c r="F20" s="20">
        <v>107100</v>
      </c>
      <c r="G20" s="20">
        <v>16757</v>
      </c>
      <c r="H20" s="20">
        <v>6225897</v>
      </c>
      <c r="I20" s="20">
        <v>6349754</v>
      </c>
      <c r="J20" s="20">
        <v>-5799546</v>
      </c>
      <c r="K20" s="20">
        <v>0</v>
      </c>
      <c r="L20" s="20">
        <v>11327979</v>
      </c>
      <c r="M20" s="20">
        <v>5528433</v>
      </c>
      <c r="N20" s="20">
        <v>0</v>
      </c>
      <c r="O20" s="20">
        <v>266228</v>
      </c>
      <c r="P20" s="20">
        <v>-1000</v>
      </c>
      <c r="Q20" s="20">
        <v>265228</v>
      </c>
      <c r="R20" s="20">
        <v>0</v>
      </c>
      <c r="S20" s="20">
        <v>11687165</v>
      </c>
      <c r="T20" s="20">
        <v>0</v>
      </c>
      <c r="U20" s="20">
        <v>11687165</v>
      </c>
      <c r="V20" s="20">
        <v>23830580</v>
      </c>
      <c r="W20" s="20">
        <v>100422709</v>
      </c>
      <c r="X20" s="20">
        <v>-76592129</v>
      </c>
      <c r="Y20" s="160">
        <v>-76.27</v>
      </c>
      <c r="Z20" s="96">
        <v>100422709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436275529</v>
      </c>
      <c r="D22" s="165">
        <f t="shared" si="0"/>
        <v>923371725</v>
      </c>
      <c r="E22" s="166">
        <f t="shared" si="0"/>
        <v>923371725</v>
      </c>
      <c r="F22" s="166">
        <f t="shared" si="0"/>
        <v>8017714</v>
      </c>
      <c r="G22" s="166">
        <f t="shared" si="0"/>
        <v>11211000</v>
      </c>
      <c r="H22" s="166">
        <f t="shared" si="0"/>
        <v>195567733</v>
      </c>
      <c r="I22" s="166">
        <f t="shared" si="0"/>
        <v>214796447</v>
      </c>
      <c r="J22" s="166">
        <f t="shared" si="0"/>
        <v>2814911</v>
      </c>
      <c r="K22" s="166">
        <f t="shared" si="0"/>
        <v>13523851</v>
      </c>
      <c r="L22" s="166">
        <f t="shared" si="0"/>
        <v>33701159</v>
      </c>
      <c r="M22" s="166">
        <f t="shared" si="0"/>
        <v>50039921</v>
      </c>
      <c r="N22" s="166">
        <f t="shared" si="0"/>
        <v>16534781</v>
      </c>
      <c r="O22" s="166">
        <f t="shared" si="0"/>
        <v>12316270</v>
      </c>
      <c r="P22" s="166">
        <f t="shared" si="0"/>
        <v>9718771</v>
      </c>
      <c r="Q22" s="166">
        <f t="shared" si="0"/>
        <v>38569822</v>
      </c>
      <c r="R22" s="166">
        <f t="shared" si="0"/>
        <v>20096102</v>
      </c>
      <c r="S22" s="166">
        <f t="shared" si="0"/>
        <v>161123232</v>
      </c>
      <c r="T22" s="166">
        <f t="shared" si="0"/>
        <v>22546900</v>
      </c>
      <c r="U22" s="166">
        <f t="shared" si="0"/>
        <v>203766234</v>
      </c>
      <c r="V22" s="166">
        <f t="shared" si="0"/>
        <v>507172424</v>
      </c>
      <c r="W22" s="166">
        <f t="shared" si="0"/>
        <v>923371725</v>
      </c>
      <c r="X22" s="166">
        <f t="shared" si="0"/>
        <v>-416199301</v>
      </c>
      <c r="Y22" s="167">
        <f>+IF(W22&lt;&gt;0,+(X22/W22)*100,0)</f>
        <v>-45.07386242523291</v>
      </c>
      <c r="Z22" s="164">
        <f>SUM(Z5:Z21)</f>
        <v>923371725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166151350</v>
      </c>
      <c r="D25" s="122">
        <v>222382595</v>
      </c>
      <c r="E25" s="26">
        <v>222382595</v>
      </c>
      <c r="F25" s="26">
        <v>14203102</v>
      </c>
      <c r="G25" s="26">
        <v>14312041</v>
      </c>
      <c r="H25" s="26">
        <v>15604058</v>
      </c>
      <c r="I25" s="26">
        <v>44119201</v>
      </c>
      <c r="J25" s="26">
        <v>15403537</v>
      </c>
      <c r="K25" s="26">
        <v>14144911</v>
      </c>
      <c r="L25" s="26">
        <v>16985944</v>
      </c>
      <c r="M25" s="26">
        <v>46534392</v>
      </c>
      <c r="N25" s="26">
        <v>34731916</v>
      </c>
      <c r="O25" s="26">
        <v>14774811</v>
      </c>
      <c r="P25" s="26">
        <v>23212953</v>
      </c>
      <c r="Q25" s="26">
        <v>72719680</v>
      </c>
      <c r="R25" s="26">
        <v>19967186</v>
      </c>
      <c r="S25" s="26">
        <v>19226846</v>
      </c>
      <c r="T25" s="26">
        <v>15965989</v>
      </c>
      <c r="U25" s="26">
        <v>55160021</v>
      </c>
      <c r="V25" s="26">
        <v>218533294</v>
      </c>
      <c r="W25" s="26">
        <v>222382595</v>
      </c>
      <c r="X25" s="26">
        <v>-3849301</v>
      </c>
      <c r="Y25" s="106">
        <v>-1.73</v>
      </c>
      <c r="Z25" s="121">
        <v>222382595</v>
      </c>
    </row>
    <row r="26" spans="1:26" ht="13.5">
      <c r="A26" s="159" t="s">
        <v>37</v>
      </c>
      <c r="B26" s="158"/>
      <c r="C26" s="121">
        <v>8664000</v>
      </c>
      <c r="D26" s="122">
        <v>8847956</v>
      </c>
      <c r="E26" s="26">
        <v>8847956</v>
      </c>
      <c r="F26" s="26">
        <v>656302</v>
      </c>
      <c r="G26" s="26">
        <v>656157</v>
      </c>
      <c r="H26" s="26">
        <v>655699</v>
      </c>
      <c r="I26" s="26">
        <v>1968158</v>
      </c>
      <c r="J26" s="26">
        <v>653026</v>
      </c>
      <c r="K26" s="26">
        <v>643538</v>
      </c>
      <c r="L26" s="26">
        <v>0</v>
      </c>
      <c r="M26" s="26">
        <v>1296564</v>
      </c>
      <c r="N26" s="26">
        <v>1572756</v>
      </c>
      <c r="O26" s="26">
        <v>736862</v>
      </c>
      <c r="P26" s="26">
        <v>736246</v>
      </c>
      <c r="Q26" s="26">
        <v>3045864</v>
      </c>
      <c r="R26" s="26">
        <v>727103</v>
      </c>
      <c r="S26" s="26">
        <v>484976</v>
      </c>
      <c r="T26" s="26">
        <v>816288</v>
      </c>
      <c r="U26" s="26">
        <v>2028367</v>
      </c>
      <c r="V26" s="26">
        <v>8338953</v>
      </c>
      <c r="W26" s="26">
        <v>8847956</v>
      </c>
      <c r="X26" s="26">
        <v>-509003</v>
      </c>
      <c r="Y26" s="106">
        <v>-5.75</v>
      </c>
      <c r="Z26" s="121">
        <v>8847956</v>
      </c>
    </row>
    <row r="27" spans="1:26" ht="13.5">
      <c r="A27" s="159" t="s">
        <v>117</v>
      </c>
      <c r="B27" s="158" t="s">
        <v>98</v>
      </c>
      <c r="C27" s="121">
        <v>29343637</v>
      </c>
      <c r="D27" s="122">
        <v>29000000</v>
      </c>
      <c r="E27" s="26">
        <v>29000000</v>
      </c>
      <c r="F27" s="26">
        <v>346833</v>
      </c>
      <c r="G27" s="26">
        <v>26974</v>
      </c>
      <c r="H27" s="26">
        <v>119766</v>
      </c>
      <c r="I27" s="26">
        <v>493573</v>
      </c>
      <c r="J27" s="26">
        <v>188349</v>
      </c>
      <c r="K27" s="26">
        <v>87377</v>
      </c>
      <c r="L27" s="26">
        <v>0</v>
      </c>
      <c r="M27" s="26">
        <v>275726</v>
      </c>
      <c r="N27" s="26">
        <v>416256</v>
      </c>
      <c r="O27" s="26">
        <v>1856550</v>
      </c>
      <c r="P27" s="26">
        <v>431852</v>
      </c>
      <c r="Q27" s="26">
        <v>2704658</v>
      </c>
      <c r="R27" s="26">
        <v>175759</v>
      </c>
      <c r="S27" s="26">
        <v>54083</v>
      </c>
      <c r="T27" s="26">
        <v>135789</v>
      </c>
      <c r="U27" s="26">
        <v>365631</v>
      </c>
      <c r="V27" s="26">
        <v>3839588</v>
      </c>
      <c r="W27" s="26">
        <v>29000000</v>
      </c>
      <c r="X27" s="26">
        <v>-25160412</v>
      </c>
      <c r="Y27" s="106">
        <v>-86.76</v>
      </c>
      <c r="Z27" s="121">
        <v>29000000</v>
      </c>
    </row>
    <row r="28" spans="1:26" ht="13.5">
      <c r="A28" s="159" t="s">
        <v>38</v>
      </c>
      <c r="B28" s="158" t="s">
        <v>95</v>
      </c>
      <c r="C28" s="121">
        <v>122361000</v>
      </c>
      <c r="D28" s="122">
        <v>140000000</v>
      </c>
      <c r="E28" s="26">
        <v>140000000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140000000</v>
      </c>
      <c r="X28" s="26">
        <v>-140000000</v>
      </c>
      <c r="Y28" s="106">
        <v>-100</v>
      </c>
      <c r="Z28" s="121">
        <v>140000000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5000000</v>
      </c>
      <c r="D30" s="122">
        <v>9000000</v>
      </c>
      <c r="E30" s="26">
        <v>9000000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9000000</v>
      </c>
      <c r="X30" s="26">
        <v>-9000000</v>
      </c>
      <c r="Y30" s="106">
        <v>-100</v>
      </c>
      <c r="Z30" s="121">
        <v>9000000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53251000</v>
      </c>
      <c r="E31" s="26">
        <v>53251000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53251000</v>
      </c>
      <c r="X31" s="26">
        <v>-53251000</v>
      </c>
      <c r="Y31" s="106">
        <v>-100</v>
      </c>
      <c r="Z31" s="121">
        <v>53251000</v>
      </c>
    </row>
    <row r="32" spans="1:26" ht="13.5">
      <c r="A32" s="159" t="s">
        <v>121</v>
      </c>
      <c r="B32" s="158"/>
      <c r="C32" s="121">
        <v>8650000</v>
      </c>
      <c r="D32" s="122">
        <v>6500000</v>
      </c>
      <c r="E32" s="26">
        <v>6500000</v>
      </c>
      <c r="F32" s="26">
        <v>0</v>
      </c>
      <c r="G32" s="26">
        <v>509691</v>
      </c>
      <c r="H32" s="26">
        <v>555847</v>
      </c>
      <c r="I32" s="26">
        <v>1065538</v>
      </c>
      <c r="J32" s="26">
        <v>534570</v>
      </c>
      <c r="K32" s="26">
        <v>529576</v>
      </c>
      <c r="L32" s="26">
        <v>661941</v>
      </c>
      <c r="M32" s="26">
        <v>1726087</v>
      </c>
      <c r="N32" s="26">
        <v>727193</v>
      </c>
      <c r="O32" s="26">
        <v>194030</v>
      </c>
      <c r="P32" s="26">
        <v>473899</v>
      </c>
      <c r="Q32" s="26">
        <v>1395122</v>
      </c>
      <c r="R32" s="26">
        <v>437655</v>
      </c>
      <c r="S32" s="26">
        <v>531917</v>
      </c>
      <c r="T32" s="26">
        <v>445614</v>
      </c>
      <c r="U32" s="26">
        <v>1415186</v>
      </c>
      <c r="V32" s="26">
        <v>5601933</v>
      </c>
      <c r="W32" s="26">
        <v>6500000</v>
      </c>
      <c r="X32" s="26">
        <v>-898067</v>
      </c>
      <c r="Y32" s="106">
        <v>-13.82</v>
      </c>
      <c r="Z32" s="121">
        <v>6500000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218466542</v>
      </c>
      <c r="D34" s="122">
        <v>594390174</v>
      </c>
      <c r="E34" s="26">
        <v>594390174</v>
      </c>
      <c r="F34" s="26">
        <v>11657619</v>
      </c>
      <c r="G34" s="26">
        <v>20718133</v>
      </c>
      <c r="H34" s="26">
        <v>17317708</v>
      </c>
      <c r="I34" s="26">
        <v>49693460</v>
      </c>
      <c r="J34" s="26">
        <v>27670576</v>
      </c>
      <c r="K34" s="26">
        <v>18332139</v>
      </c>
      <c r="L34" s="26">
        <v>24820417</v>
      </c>
      <c r="M34" s="26">
        <v>70823132</v>
      </c>
      <c r="N34" s="26">
        <v>19997679</v>
      </c>
      <c r="O34" s="26">
        <v>11475647</v>
      </c>
      <c r="P34" s="26">
        <v>27989006</v>
      </c>
      <c r="Q34" s="26">
        <v>59462332</v>
      </c>
      <c r="R34" s="26">
        <v>40917920</v>
      </c>
      <c r="S34" s="26">
        <v>80446834</v>
      </c>
      <c r="T34" s="26">
        <v>190412454</v>
      </c>
      <c r="U34" s="26">
        <v>311777208</v>
      </c>
      <c r="V34" s="26">
        <v>491756132</v>
      </c>
      <c r="W34" s="26">
        <v>594390174</v>
      </c>
      <c r="X34" s="26">
        <v>-102634042</v>
      </c>
      <c r="Y34" s="106">
        <v>-17.27</v>
      </c>
      <c r="Z34" s="121">
        <v>594390174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558636529</v>
      </c>
      <c r="D36" s="165">
        <f t="shared" si="1"/>
        <v>1063371725</v>
      </c>
      <c r="E36" s="166">
        <f t="shared" si="1"/>
        <v>1063371725</v>
      </c>
      <c r="F36" s="166">
        <f t="shared" si="1"/>
        <v>26863856</v>
      </c>
      <c r="G36" s="166">
        <f t="shared" si="1"/>
        <v>36222996</v>
      </c>
      <c r="H36" s="166">
        <f t="shared" si="1"/>
        <v>34253078</v>
      </c>
      <c r="I36" s="166">
        <f t="shared" si="1"/>
        <v>97339930</v>
      </c>
      <c r="J36" s="166">
        <f t="shared" si="1"/>
        <v>44450058</v>
      </c>
      <c r="K36" s="166">
        <f t="shared" si="1"/>
        <v>33737541</v>
      </c>
      <c r="L36" s="166">
        <f t="shared" si="1"/>
        <v>42468302</v>
      </c>
      <c r="M36" s="166">
        <f t="shared" si="1"/>
        <v>120655901</v>
      </c>
      <c r="N36" s="166">
        <f t="shared" si="1"/>
        <v>57445800</v>
      </c>
      <c r="O36" s="166">
        <f t="shared" si="1"/>
        <v>29037900</v>
      </c>
      <c r="P36" s="166">
        <f t="shared" si="1"/>
        <v>52843956</v>
      </c>
      <c r="Q36" s="166">
        <f t="shared" si="1"/>
        <v>139327656</v>
      </c>
      <c r="R36" s="166">
        <f t="shared" si="1"/>
        <v>62225623</v>
      </c>
      <c r="S36" s="166">
        <f t="shared" si="1"/>
        <v>100744656</v>
      </c>
      <c r="T36" s="166">
        <f t="shared" si="1"/>
        <v>207776134</v>
      </c>
      <c r="U36" s="166">
        <f t="shared" si="1"/>
        <v>370746413</v>
      </c>
      <c r="V36" s="166">
        <f t="shared" si="1"/>
        <v>728069900</v>
      </c>
      <c r="W36" s="166">
        <f t="shared" si="1"/>
        <v>1063371725</v>
      </c>
      <c r="X36" s="166">
        <f t="shared" si="1"/>
        <v>-335301825</v>
      </c>
      <c r="Y36" s="167">
        <f>+IF(W36&lt;&gt;0,+(X36/W36)*100,0)</f>
        <v>-31.531948529099736</v>
      </c>
      <c r="Z36" s="164">
        <f>SUM(Z25:Z35)</f>
        <v>1063371725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-122361000</v>
      </c>
      <c r="D38" s="176">
        <f t="shared" si="2"/>
        <v>-140000000</v>
      </c>
      <c r="E38" s="72">
        <f t="shared" si="2"/>
        <v>-140000000</v>
      </c>
      <c r="F38" s="72">
        <f t="shared" si="2"/>
        <v>-18846142</v>
      </c>
      <c r="G38" s="72">
        <f t="shared" si="2"/>
        <v>-25011996</v>
      </c>
      <c r="H38" s="72">
        <f t="shared" si="2"/>
        <v>161314655</v>
      </c>
      <c r="I38" s="72">
        <f t="shared" si="2"/>
        <v>117456517</v>
      </c>
      <c r="J38" s="72">
        <f t="shared" si="2"/>
        <v>-41635147</v>
      </c>
      <c r="K38" s="72">
        <f t="shared" si="2"/>
        <v>-20213690</v>
      </c>
      <c r="L38" s="72">
        <f t="shared" si="2"/>
        <v>-8767143</v>
      </c>
      <c r="M38" s="72">
        <f t="shared" si="2"/>
        <v>-70615980</v>
      </c>
      <c r="N38" s="72">
        <f t="shared" si="2"/>
        <v>-40911019</v>
      </c>
      <c r="O38" s="72">
        <f t="shared" si="2"/>
        <v>-16721630</v>
      </c>
      <c r="P38" s="72">
        <f t="shared" si="2"/>
        <v>-43125185</v>
      </c>
      <c r="Q38" s="72">
        <f t="shared" si="2"/>
        <v>-100757834</v>
      </c>
      <c r="R38" s="72">
        <f t="shared" si="2"/>
        <v>-42129521</v>
      </c>
      <c r="S38" s="72">
        <f t="shared" si="2"/>
        <v>60378576</v>
      </c>
      <c r="T38" s="72">
        <f t="shared" si="2"/>
        <v>-185229234</v>
      </c>
      <c r="U38" s="72">
        <f t="shared" si="2"/>
        <v>-166980179</v>
      </c>
      <c r="V38" s="72">
        <f t="shared" si="2"/>
        <v>-220897476</v>
      </c>
      <c r="W38" s="72">
        <f>IF(E22=E36,0,W22-W36)</f>
        <v>-140000000</v>
      </c>
      <c r="X38" s="72">
        <f t="shared" si="2"/>
        <v>-80897476</v>
      </c>
      <c r="Y38" s="177">
        <f>+IF(W38&lt;&gt;0,+(X38/W38)*100,0)</f>
        <v>57.783911428571436</v>
      </c>
      <c r="Z38" s="175">
        <f>+Z22-Z36</f>
        <v>-140000000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298904878</v>
      </c>
      <c r="M39" s="26">
        <v>298904878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277431974</v>
      </c>
      <c r="T39" s="26">
        <v>0</v>
      </c>
      <c r="U39" s="26">
        <v>277431974</v>
      </c>
      <c r="V39" s="26">
        <v>576336852</v>
      </c>
      <c r="W39" s="26">
        <v>0</v>
      </c>
      <c r="X39" s="26">
        <v>576336852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-122361000</v>
      </c>
      <c r="D42" s="183">
        <f t="shared" si="3"/>
        <v>-140000000</v>
      </c>
      <c r="E42" s="54">
        <f t="shared" si="3"/>
        <v>-140000000</v>
      </c>
      <c r="F42" s="54">
        <f t="shared" si="3"/>
        <v>-18846142</v>
      </c>
      <c r="G42" s="54">
        <f t="shared" si="3"/>
        <v>-25011996</v>
      </c>
      <c r="H42" s="54">
        <f t="shared" si="3"/>
        <v>161314655</v>
      </c>
      <c r="I42" s="54">
        <f t="shared" si="3"/>
        <v>117456517</v>
      </c>
      <c r="J42" s="54">
        <f t="shared" si="3"/>
        <v>-41635147</v>
      </c>
      <c r="K42" s="54">
        <f t="shared" si="3"/>
        <v>-20213690</v>
      </c>
      <c r="L42" s="54">
        <f t="shared" si="3"/>
        <v>290137735</v>
      </c>
      <c r="M42" s="54">
        <f t="shared" si="3"/>
        <v>228288898</v>
      </c>
      <c r="N42" s="54">
        <f t="shared" si="3"/>
        <v>-40911019</v>
      </c>
      <c r="O42" s="54">
        <f t="shared" si="3"/>
        <v>-16721630</v>
      </c>
      <c r="P42" s="54">
        <f t="shared" si="3"/>
        <v>-43125185</v>
      </c>
      <c r="Q42" s="54">
        <f t="shared" si="3"/>
        <v>-100757834</v>
      </c>
      <c r="R42" s="54">
        <f t="shared" si="3"/>
        <v>-42129521</v>
      </c>
      <c r="S42" s="54">
        <f t="shared" si="3"/>
        <v>337810550</v>
      </c>
      <c r="T42" s="54">
        <f t="shared" si="3"/>
        <v>-185229234</v>
      </c>
      <c r="U42" s="54">
        <f t="shared" si="3"/>
        <v>110451795</v>
      </c>
      <c r="V42" s="54">
        <f t="shared" si="3"/>
        <v>355439376</v>
      </c>
      <c r="W42" s="54">
        <f t="shared" si="3"/>
        <v>-140000000</v>
      </c>
      <c r="X42" s="54">
        <f t="shared" si="3"/>
        <v>495439376</v>
      </c>
      <c r="Y42" s="184">
        <f>+IF(W42&lt;&gt;0,+(X42/W42)*100,0)</f>
        <v>-353.8852685714286</v>
      </c>
      <c r="Z42" s="182">
        <f>SUM(Z38:Z41)</f>
        <v>-140000000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-122361000</v>
      </c>
      <c r="D44" s="187">
        <f t="shared" si="4"/>
        <v>-140000000</v>
      </c>
      <c r="E44" s="43">
        <f t="shared" si="4"/>
        <v>-140000000</v>
      </c>
      <c r="F44" s="43">
        <f t="shared" si="4"/>
        <v>-18846142</v>
      </c>
      <c r="G44" s="43">
        <f t="shared" si="4"/>
        <v>-25011996</v>
      </c>
      <c r="H44" s="43">
        <f t="shared" si="4"/>
        <v>161314655</v>
      </c>
      <c r="I44" s="43">
        <f t="shared" si="4"/>
        <v>117456517</v>
      </c>
      <c r="J44" s="43">
        <f t="shared" si="4"/>
        <v>-41635147</v>
      </c>
      <c r="K44" s="43">
        <f t="shared" si="4"/>
        <v>-20213690</v>
      </c>
      <c r="L44" s="43">
        <f t="shared" si="4"/>
        <v>290137735</v>
      </c>
      <c r="M44" s="43">
        <f t="shared" si="4"/>
        <v>228288898</v>
      </c>
      <c r="N44" s="43">
        <f t="shared" si="4"/>
        <v>-40911019</v>
      </c>
      <c r="O44" s="43">
        <f t="shared" si="4"/>
        <v>-16721630</v>
      </c>
      <c r="P44" s="43">
        <f t="shared" si="4"/>
        <v>-43125185</v>
      </c>
      <c r="Q44" s="43">
        <f t="shared" si="4"/>
        <v>-100757834</v>
      </c>
      <c r="R44" s="43">
        <f t="shared" si="4"/>
        <v>-42129521</v>
      </c>
      <c r="S44" s="43">
        <f t="shared" si="4"/>
        <v>337810550</v>
      </c>
      <c r="T44" s="43">
        <f t="shared" si="4"/>
        <v>-185229234</v>
      </c>
      <c r="U44" s="43">
        <f t="shared" si="4"/>
        <v>110451795</v>
      </c>
      <c r="V44" s="43">
        <f t="shared" si="4"/>
        <v>355439376</v>
      </c>
      <c r="W44" s="43">
        <f t="shared" si="4"/>
        <v>-140000000</v>
      </c>
      <c r="X44" s="43">
        <f t="shared" si="4"/>
        <v>495439376</v>
      </c>
      <c r="Y44" s="188">
        <f>+IF(W44&lt;&gt;0,+(X44/W44)*100,0)</f>
        <v>-353.8852685714286</v>
      </c>
      <c r="Z44" s="186">
        <f>+Z42-Z43</f>
        <v>-140000000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-122361000</v>
      </c>
      <c r="D46" s="183">
        <f t="shared" si="5"/>
        <v>-140000000</v>
      </c>
      <c r="E46" s="54">
        <f t="shared" si="5"/>
        <v>-140000000</v>
      </c>
      <c r="F46" s="54">
        <f t="shared" si="5"/>
        <v>-18846142</v>
      </c>
      <c r="G46" s="54">
        <f t="shared" si="5"/>
        <v>-25011996</v>
      </c>
      <c r="H46" s="54">
        <f t="shared" si="5"/>
        <v>161314655</v>
      </c>
      <c r="I46" s="54">
        <f t="shared" si="5"/>
        <v>117456517</v>
      </c>
      <c r="J46" s="54">
        <f t="shared" si="5"/>
        <v>-41635147</v>
      </c>
      <c r="K46" s="54">
        <f t="shared" si="5"/>
        <v>-20213690</v>
      </c>
      <c r="L46" s="54">
        <f t="shared" si="5"/>
        <v>290137735</v>
      </c>
      <c r="M46" s="54">
        <f t="shared" si="5"/>
        <v>228288898</v>
      </c>
      <c r="N46" s="54">
        <f t="shared" si="5"/>
        <v>-40911019</v>
      </c>
      <c r="O46" s="54">
        <f t="shared" si="5"/>
        <v>-16721630</v>
      </c>
      <c r="P46" s="54">
        <f t="shared" si="5"/>
        <v>-43125185</v>
      </c>
      <c r="Q46" s="54">
        <f t="shared" si="5"/>
        <v>-100757834</v>
      </c>
      <c r="R46" s="54">
        <f t="shared" si="5"/>
        <v>-42129521</v>
      </c>
      <c r="S46" s="54">
        <f t="shared" si="5"/>
        <v>337810550</v>
      </c>
      <c r="T46" s="54">
        <f t="shared" si="5"/>
        <v>-185229234</v>
      </c>
      <c r="U46" s="54">
        <f t="shared" si="5"/>
        <v>110451795</v>
      </c>
      <c r="V46" s="54">
        <f t="shared" si="5"/>
        <v>355439376</v>
      </c>
      <c r="W46" s="54">
        <f t="shared" si="5"/>
        <v>-140000000</v>
      </c>
      <c r="X46" s="54">
        <f t="shared" si="5"/>
        <v>495439376</v>
      </c>
      <c r="Y46" s="184">
        <f>+IF(W46&lt;&gt;0,+(X46/W46)*100,0)</f>
        <v>-353.8852685714286</v>
      </c>
      <c r="Z46" s="182">
        <f>SUM(Z44:Z45)</f>
        <v>-140000000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-122361000</v>
      </c>
      <c r="D48" s="194">
        <f t="shared" si="6"/>
        <v>-140000000</v>
      </c>
      <c r="E48" s="195">
        <f t="shared" si="6"/>
        <v>-140000000</v>
      </c>
      <c r="F48" s="195">
        <f t="shared" si="6"/>
        <v>-18846142</v>
      </c>
      <c r="G48" s="196">
        <f t="shared" si="6"/>
        <v>-25011996</v>
      </c>
      <c r="H48" s="196">
        <f t="shared" si="6"/>
        <v>161314655</v>
      </c>
      <c r="I48" s="196">
        <f t="shared" si="6"/>
        <v>117456517</v>
      </c>
      <c r="J48" s="196">
        <f t="shared" si="6"/>
        <v>-41635147</v>
      </c>
      <c r="K48" s="196">
        <f t="shared" si="6"/>
        <v>-20213690</v>
      </c>
      <c r="L48" s="195">
        <f t="shared" si="6"/>
        <v>290137735</v>
      </c>
      <c r="M48" s="195">
        <f t="shared" si="6"/>
        <v>228288898</v>
      </c>
      <c r="N48" s="196">
        <f t="shared" si="6"/>
        <v>-40911019</v>
      </c>
      <c r="O48" s="196">
        <f t="shared" si="6"/>
        <v>-16721630</v>
      </c>
      <c r="P48" s="196">
        <f t="shared" si="6"/>
        <v>-43125185</v>
      </c>
      <c r="Q48" s="196">
        <f t="shared" si="6"/>
        <v>-100757834</v>
      </c>
      <c r="R48" s="196">
        <f t="shared" si="6"/>
        <v>-42129521</v>
      </c>
      <c r="S48" s="195">
        <f t="shared" si="6"/>
        <v>337810550</v>
      </c>
      <c r="T48" s="195">
        <f t="shared" si="6"/>
        <v>-185229234</v>
      </c>
      <c r="U48" s="196">
        <f t="shared" si="6"/>
        <v>110451795</v>
      </c>
      <c r="V48" s="196">
        <f t="shared" si="6"/>
        <v>355439376</v>
      </c>
      <c r="W48" s="196">
        <f t="shared" si="6"/>
        <v>-140000000</v>
      </c>
      <c r="X48" s="196">
        <f t="shared" si="6"/>
        <v>495439376</v>
      </c>
      <c r="Y48" s="197">
        <f>+IF(W48&lt;&gt;0,+(X48/W48)*100,0)</f>
        <v>-353.8852685714286</v>
      </c>
      <c r="Z48" s="198">
        <f>SUM(Z46:Z47)</f>
        <v>-140000000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2077759</v>
      </c>
      <c r="D5" s="120">
        <f t="shared" si="0"/>
        <v>3980000</v>
      </c>
      <c r="E5" s="66">
        <f t="shared" si="0"/>
        <v>3980000</v>
      </c>
      <c r="F5" s="66">
        <f t="shared" si="0"/>
        <v>257774</v>
      </c>
      <c r="G5" s="66">
        <f t="shared" si="0"/>
        <v>56922</v>
      </c>
      <c r="H5" s="66">
        <f t="shared" si="0"/>
        <v>114944</v>
      </c>
      <c r="I5" s="66">
        <f t="shared" si="0"/>
        <v>429640</v>
      </c>
      <c r="J5" s="66">
        <f t="shared" si="0"/>
        <v>184403</v>
      </c>
      <c r="K5" s="66">
        <f t="shared" si="0"/>
        <v>83569</v>
      </c>
      <c r="L5" s="66">
        <f t="shared" si="0"/>
        <v>186244</v>
      </c>
      <c r="M5" s="66">
        <f t="shared" si="0"/>
        <v>454216</v>
      </c>
      <c r="N5" s="66">
        <f t="shared" si="0"/>
        <v>299943</v>
      </c>
      <c r="O5" s="66">
        <f t="shared" si="0"/>
        <v>364862</v>
      </c>
      <c r="P5" s="66">
        <f t="shared" si="0"/>
        <v>88818</v>
      </c>
      <c r="Q5" s="66">
        <f t="shared" si="0"/>
        <v>753623</v>
      </c>
      <c r="R5" s="66">
        <f t="shared" si="0"/>
        <v>15354</v>
      </c>
      <c r="S5" s="66">
        <f t="shared" si="0"/>
        <v>332492</v>
      </c>
      <c r="T5" s="66">
        <f t="shared" si="0"/>
        <v>364538</v>
      </c>
      <c r="U5" s="66">
        <f t="shared" si="0"/>
        <v>712384</v>
      </c>
      <c r="V5" s="66">
        <f t="shared" si="0"/>
        <v>2349863</v>
      </c>
      <c r="W5" s="66">
        <f t="shared" si="0"/>
        <v>3980000</v>
      </c>
      <c r="X5" s="66">
        <f t="shared" si="0"/>
        <v>-1630137</v>
      </c>
      <c r="Y5" s="103">
        <f>+IF(W5&lt;&gt;0,+(X5/W5)*100,0)</f>
        <v>-40.95821608040201</v>
      </c>
      <c r="Z5" s="119">
        <f>SUM(Z6:Z8)</f>
        <v>3980000</v>
      </c>
    </row>
    <row r="6" spans="1:26" ht="13.5">
      <c r="A6" s="104" t="s">
        <v>74</v>
      </c>
      <c r="B6" s="102"/>
      <c r="C6" s="121"/>
      <c r="D6" s="122">
        <v>30000</v>
      </c>
      <c r="E6" s="26">
        <v>30000</v>
      </c>
      <c r="F6" s="26"/>
      <c r="G6" s="26">
        <v>2850</v>
      </c>
      <c r="H6" s="26">
        <v>17890</v>
      </c>
      <c r="I6" s="26">
        <v>20740</v>
      </c>
      <c r="J6" s="26">
        <v>49052</v>
      </c>
      <c r="K6" s="26">
        <v>83569</v>
      </c>
      <c r="L6" s="26">
        <v>4366</v>
      </c>
      <c r="M6" s="26">
        <v>136987</v>
      </c>
      <c r="N6" s="26"/>
      <c r="O6" s="26">
        <v>107988</v>
      </c>
      <c r="P6" s="26">
        <v>17942</v>
      </c>
      <c r="Q6" s="26">
        <v>125930</v>
      </c>
      <c r="R6" s="26">
        <v>15354</v>
      </c>
      <c r="S6" s="26">
        <v>2767</v>
      </c>
      <c r="T6" s="26"/>
      <c r="U6" s="26">
        <v>18121</v>
      </c>
      <c r="V6" s="26">
        <v>301778</v>
      </c>
      <c r="W6" s="26">
        <v>30000</v>
      </c>
      <c r="X6" s="26">
        <v>271778</v>
      </c>
      <c r="Y6" s="106">
        <v>905.93</v>
      </c>
      <c r="Z6" s="28">
        <v>30000</v>
      </c>
    </row>
    <row r="7" spans="1:26" ht="13.5">
      <c r="A7" s="104" t="s">
        <v>75</v>
      </c>
      <c r="B7" s="102"/>
      <c r="C7" s="123">
        <v>716009</v>
      </c>
      <c r="D7" s="124">
        <v>900000</v>
      </c>
      <c r="E7" s="125">
        <v>900000</v>
      </c>
      <c r="F7" s="125">
        <v>58988</v>
      </c>
      <c r="G7" s="125">
        <v>54072</v>
      </c>
      <c r="H7" s="125">
        <v>97054</v>
      </c>
      <c r="I7" s="125">
        <v>210114</v>
      </c>
      <c r="J7" s="125">
        <v>15079</v>
      </c>
      <c r="K7" s="125"/>
      <c r="L7" s="125">
        <v>155950</v>
      </c>
      <c r="M7" s="125">
        <v>171029</v>
      </c>
      <c r="N7" s="125"/>
      <c r="O7" s="125">
        <v>115074</v>
      </c>
      <c r="P7" s="125">
        <v>45889</v>
      </c>
      <c r="Q7" s="125">
        <v>160963</v>
      </c>
      <c r="R7" s="125"/>
      <c r="S7" s="125">
        <v>284211</v>
      </c>
      <c r="T7" s="125">
        <v>364538</v>
      </c>
      <c r="U7" s="125">
        <v>648749</v>
      </c>
      <c r="V7" s="125">
        <v>1190855</v>
      </c>
      <c r="W7" s="125">
        <v>900000</v>
      </c>
      <c r="X7" s="125">
        <v>290855</v>
      </c>
      <c r="Y7" s="107">
        <v>32.32</v>
      </c>
      <c r="Z7" s="200">
        <v>900000</v>
      </c>
    </row>
    <row r="8" spans="1:26" ht="13.5">
      <c r="A8" s="104" t="s">
        <v>76</v>
      </c>
      <c r="B8" s="102"/>
      <c r="C8" s="121">
        <v>1361750</v>
      </c>
      <c r="D8" s="122">
        <v>3050000</v>
      </c>
      <c r="E8" s="26">
        <v>3050000</v>
      </c>
      <c r="F8" s="26">
        <v>198786</v>
      </c>
      <c r="G8" s="26"/>
      <c r="H8" s="26"/>
      <c r="I8" s="26">
        <v>198786</v>
      </c>
      <c r="J8" s="26">
        <v>120272</v>
      </c>
      <c r="K8" s="26"/>
      <c r="L8" s="26">
        <v>25928</v>
      </c>
      <c r="M8" s="26">
        <v>146200</v>
      </c>
      <c r="N8" s="26">
        <v>299943</v>
      </c>
      <c r="O8" s="26">
        <v>141800</v>
      </c>
      <c r="P8" s="26">
        <v>24987</v>
      </c>
      <c r="Q8" s="26">
        <v>466730</v>
      </c>
      <c r="R8" s="26"/>
      <c r="S8" s="26">
        <v>45514</v>
      </c>
      <c r="T8" s="26"/>
      <c r="U8" s="26">
        <v>45514</v>
      </c>
      <c r="V8" s="26">
        <v>857230</v>
      </c>
      <c r="W8" s="26">
        <v>3050000</v>
      </c>
      <c r="X8" s="26">
        <v>-2192770</v>
      </c>
      <c r="Y8" s="106">
        <v>-71.89</v>
      </c>
      <c r="Z8" s="28">
        <v>3050000</v>
      </c>
    </row>
    <row r="9" spans="1:26" ht="13.5">
      <c r="A9" s="101" t="s">
        <v>77</v>
      </c>
      <c r="B9" s="102"/>
      <c r="C9" s="119">
        <f aca="true" t="shared" si="1" ref="C9:X9">SUM(C10:C14)</f>
        <v>12194769</v>
      </c>
      <c r="D9" s="120">
        <f t="shared" si="1"/>
        <v>6586500</v>
      </c>
      <c r="E9" s="66">
        <f t="shared" si="1"/>
        <v>6586500</v>
      </c>
      <c r="F9" s="66">
        <f t="shared" si="1"/>
        <v>74219</v>
      </c>
      <c r="G9" s="66">
        <f t="shared" si="1"/>
        <v>1601515</v>
      </c>
      <c r="H9" s="66">
        <f t="shared" si="1"/>
        <v>1188996</v>
      </c>
      <c r="I9" s="66">
        <f t="shared" si="1"/>
        <v>2864730</v>
      </c>
      <c r="J9" s="66">
        <f t="shared" si="1"/>
        <v>714012</v>
      </c>
      <c r="K9" s="66">
        <f t="shared" si="1"/>
        <v>2436146</v>
      </c>
      <c r="L9" s="66">
        <f t="shared" si="1"/>
        <v>2735975</v>
      </c>
      <c r="M9" s="66">
        <f t="shared" si="1"/>
        <v>5886133</v>
      </c>
      <c r="N9" s="66">
        <f t="shared" si="1"/>
        <v>67138</v>
      </c>
      <c r="O9" s="66">
        <f t="shared" si="1"/>
        <v>1329124</v>
      </c>
      <c r="P9" s="66">
        <f t="shared" si="1"/>
        <v>2035379</v>
      </c>
      <c r="Q9" s="66">
        <f t="shared" si="1"/>
        <v>3431641</v>
      </c>
      <c r="R9" s="66">
        <f t="shared" si="1"/>
        <v>135520</v>
      </c>
      <c r="S9" s="66">
        <f t="shared" si="1"/>
        <v>297361</v>
      </c>
      <c r="T9" s="66">
        <f t="shared" si="1"/>
        <v>332870</v>
      </c>
      <c r="U9" s="66">
        <f t="shared" si="1"/>
        <v>765751</v>
      </c>
      <c r="V9" s="66">
        <f t="shared" si="1"/>
        <v>12948255</v>
      </c>
      <c r="W9" s="66">
        <f t="shared" si="1"/>
        <v>6586500</v>
      </c>
      <c r="X9" s="66">
        <f t="shared" si="1"/>
        <v>6361755</v>
      </c>
      <c r="Y9" s="103">
        <f>+IF(W9&lt;&gt;0,+(X9/W9)*100,0)</f>
        <v>96.58779321339102</v>
      </c>
      <c r="Z9" s="68">
        <f>SUM(Z10:Z14)</f>
        <v>6586500</v>
      </c>
    </row>
    <row r="10" spans="1:26" ht="13.5">
      <c r="A10" s="104" t="s">
        <v>78</v>
      </c>
      <c r="B10" s="102"/>
      <c r="C10" s="121">
        <v>4100000</v>
      </c>
      <c r="D10" s="122">
        <v>4600000</v>
      </c>
      <c r="E10" s="26">
        <v>4600000</v>
      </c>
      <c r="F10" s="26">
        <v>42300</v>
      </c>
      <c r="G10" s="26">
        <v>57531</v>
      </c>
      <c r="H10" s="26">
        <v>20850</v>
      </c>
      <c r="I10" s="26">
        <v>120681</v>
      </c>
      <c r="J10" s="26">
        <v>660907</v>
      </c>
      <c r="K10" s="26">
        <v>977373</v>
      </c>
      <c r="L10" s="26">
        <v>560033</v>
      </c>
      <c r="M10" s="26">
        <v>2198313</v>
      </c>
      <c r="N10" s="26">
        <v>20289</v>
      </c>
      <c r="O10" s="26">
        <v>5171</v>
      </c>
      <c r="P10" s="26">
        <v>410807</v>
      </c>
      <c r="Q10" s="26">
        <v>436267</v>
      </c>
      <c r="R10" s="26">
        <v>117520</v>
      </c>
      <c r="S10" s="26">
        <v>41188</v>
      </c>
      <c r="T10" s="26">
        <v>225755</v>
      </c>
      <c r="U10" s="26">
        <v>384463</v>
      </c>
      <c r="V10" s="26">
        <v>3139724</v>
      </c>
      <c r="W10" s="26">
        <v>4600000</v>
      </c>
      <c r="X10" s="26">
        <v>-1460276</v>
      </c>
      <c r="Y10" s="106">
        <v>-31.75</v>
      </c>
      <c r="Z10" s="28">
        <v>4600000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>
        <v>826500</v>
      </c>
      <c r="D12" s="122">
        <v>1126500</v>
      </c>
      <c r="E12" s="26">
        <v>1126500</v>
      </c>
      <c r="F12" s="26"/>
      <c r="G12" s="26"/>
      <c r="H12" s="26"/>
      <c r="I12" s="26"/>
      <c r="J12" s="26"/>
      <c r="K12" s="26"/>
      <c r="L12" s="26">
        <v>738982</v>
      </c>
      <c r="M12" s="26">
        <v>738982</v>
      </c>
      <c r="N12" s="26">
        <v>45769</v>
      </c>
      <c r="O12" s="26"/>
      <c r="P12" s="26"/>
      <c r="Q12" s="26">
        <v>45769</v>
      </c>
      <c r="R12" s="26"/>
      <c r="S12" s="26"/>
      <c r="T12" s="26">
        <v>18716</v>
      </c>
      <c r="U12" s="26">
        <v>18716</v>
      </c>
      <c r="V12" s="26">
        <v>803467</v>
      </c>
      <c r="W12" s="26">
        <v>1126500</v>
      </c>
      <c r="X12" s="26">
        <v>-323033</v>
      </c>
      <c r="Y12" s="106">
        <v>-28.68</v>
      </c>
      <c r="Z12" s="28">
        <v>1126500</v>
      </c>
    </row>
    <row r="13" spans="1:26" ht="13.5">
      <c r="A13" s="104" t="s">
        <v>81</v>
      </c>
      <c r="B13" s="102"/>
      <c r="C13" s="121">
        <v>6103269</v>
      </c>
      <c r="D13" s="122">
        <v>860000</v>
      </c>
      <c r="E13" s="26">
        <v>860000</v>
      </c>
      <c r="F13" s="26">
        <v>31919</v>
      </c>
      <c r="G13" s="26">
        <v>1543984</v>
      </c>
      <c r="H13" s="26">
        <v>1168146</v>
      </c>
      <c r="I13" s="26">
        <v>2744049</v>
      </c>
      <c r="J13" s="26">
        <v>53105</v>
      </c>
      <c r="K13" s="26">
        <v>1458773</v>
      </c>
      <c r="L13" s="26">
        <v>1436960</v>
      </c>
      <c r="M13" s="26">
        <v>2948838</v>
      </c>
      <c r="N13" s="26"/>
      <c r="O13" s="26">
        <v>1323953</v>
      </c>
      <c r="P13" s="26">
        <v>1624572</v>
      </c>
      <c r="Q13" s="26">
        <v>2948525</v>
      </c>
      <c r="R13" s="26">
        <v>18000</v>
      </c>
      <c r="S13" s="26">
        <v>80819</v>
      </c>
      <c r="T13" s="26">
        <v>88399</v>
      </c>
      <c r="U13" s="26">
        <v>187218</v>
      </c>
      <c r="V13" s="26">
        <v>8828630</v>
      </c>
      <c r="W13" s="26">
        <v>860000</v>
      </c>
      <c r="X13" s="26">
        <v>7968630</v>
      </c>
      <c r="Y13" s="106">
        <v>926.58</v>
      </c>
      <c r="Z13" s="28">
        <v>860000</v>
      </c>
    </row>
    <row r="14" spans="1:26" ht="13.5">
      <c r="A14" s="104" t="s">
        <v>82</v>
      </c>
      <c r="B14" s="102"/>
      <c r="C14" s="123">
        <v>1165000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>
        <v>1080</v>
      </c>
      <c r="O14" s="125"/>
      <c r="P14" s="125"/>
      <c r="Q14" s="125">
        <v>1080</v>
      </c>
      <c r="R14" s="125"/>
      <c r="S14" s="125">
        <v>175354</v>
      </c>
      <c r="T14" s="125"/>
      <c r="U14" s="125">
        <v>175354</v>
      </c>
      <c r="V14" s="125">
        <v>176434</v>
      </c>
      <c r="W14" s="125"/>
      <c r="X14" s="125">
        <v>176434</v>
      </c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145546000</v>
      </c>
      <c r="D15" s="120">
        <f t="shared" si="2"/>
        <v>130341640</v>
      </c>
      <c r="E15" s="66">
        <f t="shared" si="2"/>
        <v>130341640</v>
      </c>
      <c r="F15" s="66">
        <f t="shared" si="2"/>
        <v>1203678</v>
      </c>
      <c r="G15" s="66">
        <f t="shared" si="2"/>
        <v>649198</v>
      </c>
      <c r="H15" s="66">
        <f t="shared" si="2"/>
        <v>4610093</v>
      </c>
      <c r="I15" s="66">
        <f t="shared" si="2"/>
        <v>6462969</v>
      </c>
      <c r="J15" s="66">
        <f t="shared" si="2"/>
        <v>7133288</v>
      </c>
      <c r="K15" s="66">
        <f t="shared" si="2"/>
        <v>9731484</v>
      </c>
      <c r="L15" s="66">
        <f t="shared" si="2"/>
        <v>1474610</v>
      </c>
      <c r="M15" s="66">
        <f t="shared" si="2"/>
        <v>18339382</v>
      </c>
      <c r="N15" s="66">
        <f t="shared" si="2"/>
        <v>1464634</v>
      </c>
      <c r="O15" s="66">
        <f t="shared" si="2"/>
        <v>1153383</v>
      </c>
      <c r="P15" s="66">
        <f t="shared" si="2"/>
        <v>671638</v>
      </c>
      <c r="Q15" s="66">
        <f t="shared" si="2"/>
        <v>3289655</v>
      </c>
      <c r="R15" s="66">
        <f t="shared" si="2"/>
        <v>211568</v>
      </c>
      <c r="S15" s="66">
        <f t="shared" si="2"/>
        <v>170875</v>
      </c>
      <c r="T15" s="66">
        <f t="shared" si="2"/>
        <v>2126296</v>
      </c>
      <c r="U15" s="66">
        <f t="shared" si="2"/>
        <v>2508739</v>
      </c>
      <c r="V15" s="66">
        <f t="shared" si="2"/>
        <v>30600745</v>
      </c>
      <c r="W15" s="66">
        <f t="shared" si="2"/>
        <v>130341640</v>
      </c>
      <c r="X15" s="66">
        <f t="shared" si="2"/>
        <v>-99740895</v>
      </c>
      <c r="Y15" s="103">
        <f>+IF(W15&lt;&gt;0,+(X15/W15)*100,0)</f>
        <v>-76.5226638240857</v>
      </c>
      <c r="Z15" s="68">
        <f>SUM(Z16:Z18)</f>
        <v>130341640</v>
      </c>
    </row>
    <row r="16" spans="1:26" ht="13.5">
      <c r="A16" s="104" t="s">
        <v>84</v>
      </c>
      <c r="B16" s="102"/>
      <c r="C16" s="121">
        <v>53346000</v>
      </c>
      <c r="D16" s="122">
        <v>56841640</v>
      </c>
      <c r="E16" s="26">
        <v>56841640</v>
      </c>
      <c r="F16" s="26">
        <v>3850</v>
      </c>
      <c r="G16" s="26">
        <v>69795</v>
      </c>
      <c r="H16" s="26">
        <v>5375</v>
      </c>
      <c r="I16" s="26">
        <v>79020</v>
      </c>
      <c r="J16" s="26">
        <v>140257</v>
      </c>
      <c r="K16" s="26">
        <v>6366810</v>
      </c>
      <c r="L16" s="26">
        <v>233187</v>
      </c>
      <c r="M16" s="26">
        <v>6740254</v>
      </c>
      <c r="N16" s="26">
        <v>918137</v>
      </c>
      <c r="O16" s="26"/>
      <c r="P16" s="26">
        <v>194848</v>
      </c>
      <c r="Q16" s="26">
        <v>1112985</v>
      </c>
      <c r="R16" s="26">
        <v>211568</v>
      </c>
      <c r="S16" s="26">
        <v>170875</v>
      </c>
      <c r="T16" s="26">
        <v>2986</v>
      </c>
      <c r="U16" s="26">
        <v>385429</v>
      </c>
      <c r="V16" s="26">
        <v>8317688</v>
      </c>
      <c r="W16" s="26">
        <v>56841640</v>
      </c>
      <c r="X16" s="26">
        <v>-48523952</v>
      </c>
      <c r="Y16" s="106">
        <v>-85.37</v>
      </c>
      <c r="Z16" s="28">
        <v>56841640</v>
      </c>
    </row>
    <row r="17" spans="1:26" ht="13.5">
      <c r="A17" s="104" t="s">
        <v>85</v>
      </c>
      <c r="B17" s="102"/>
      <c r="C17" s="121">
        <v>92200000</v>
      </c>
      <c r="D17" s="122">
        <v>73500000</v>
      </c>
      <c r="E17" s="26">
        <v>73500000</v>
      </c>
      <c r="F17" s="26">
        <v>1199828</v>
      </c>
      <c r="G17" s="26">
        <v>579403</v>
      </c>
      <c r="H17" s="26">
        <v>4604718</v>
      </c>
      <c r="I17" s="26">
        <v>6383949</v>
      </c>
      <c r="J17" s="26">
        <v>6993031</v>
      </c>
      <c r="K17" s="26">
        <v>3364674</v>
      </c>
      <c r="L17" s="26">
        <v>1241423</v>
      </c>
      <c r="M17" s="26">
        <v>11599128</v>
      </c>
      <c r="N17" s="26">
        <v>546497</v>
      </c>
      <c r="O17" s="26">
        <v>1153383</v>
      </c>
      <c r="P17" s="26">
        <v>476790</v>
      </c>
      <c r="Q17" s="26">
        <v>2176670</v>
      </c>
      <c r="R17" s="26"/>
      <c r="S17" s="26"/>
      <c r="T17" s="26">
        <v>2123310</v>
      </c>
      <c r="U17" s="26">
        <v>2123310</v>
      </c>
      <c r="V17" s="26">
        <v>22283057</v>
      </c>
      <c r="W17" s="26">
        <v>73500000</v>
      </c>
      <c r="X17" s="26">
        <v>-51216943</v>
      </c>
      <c r="Y17" s="106">
        <v>-69.68</v>
      </c>
      <c r="Z17" s="28">
        <v>73500000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485108541</v>
      </c>
      <c r="D19" s="120">
        <f t="shared" si="3"/>
        <v>475800000</v>
      </c>
      <c r="E19" s="66">
        <f t="shared" si="3"/>
        <v>475800000</v>
      </c>
      <c r="F19" s="66">
        <f t="shared" si="3"/>
        <v>6704305</v>
      </c>
      <c r="G19" s="66">
        <f t="shared" si="3"/>
        <v>15728033</v>
      </c>
      <c r="H19" s="66">
        <f t="shared" si="3"/>
        <v>28987113</v>
      </c>
      <c r="I19" s="66">
        <f t="shared" si="3"/>
        <v>51419451</v>
      </c>
      <c r="J19" s="66">
        <f t="shared" si="3"/>
        <v>55398732</v>
      </c>
      <c r="K19" s="66">
        <f t="shared" si="3"/>
        <v>16665723</v>
      </c>
      <c r="L19" s="66">
        <f t="shared" si="3"/>
        <v>39769187</v>
      </c>
      <c r="M19" s="66">
        <f t="shared" si="3"/>
        <v>111833642</v>
      </c>
      <c r="N19" s="66">
        <f t="shared" si="3"/>
        <v>3404834</v>
      </c>
      <c r="O19" s="66">
        <f t="shared" si="3"/>
        <v>13410515</v>
      </c>
      <c r="P19" s="66">
        <f t="shared" si="3"/>
        <v>29410759</v>
      </c>
      <c r="Q19" s="66">
        <f t="shared" si="3"/>
        <v>46226108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209479201</v>
      </c>
      <c r="W19" s="66">
        <f t="shared" si="3"/>
        <v>475800000</v>
      </c>
      <c r="X19" s="66">
        <f t="shared" si="3"/>
        <v>-266320799</v>
      </c>
      <c r="Y19" s="103">
        <f>+IF(W19&lt;&gt;0,+(X19/W19)*100,0)</f>
        <v>-55.973265868011765</v>
      </c>
      <c r="Z19" s="68">
        <f>SUM(Z20:Z23)</f>
        <v>475800000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>
        <v>485108541</v>
      </c>
      <c r="D21" s="122">
        <v>475800000</v>
      </c>
      <c r="E21" s="26">
        <v>475800000</v>
      </c>
      <c r="F21" s="26">
        <v>6704305</v>
      </c>
      <c r="G21" s="26">
        <v>15728033</v>
      </c>
      <c r="H21" s="26">
        <v>28987113</v>
      </c>
      <c r="I21" s="26">
        <v>51419451</v>
      </c>
      <c r="J21" s="26">
        <v>55398732</v>
      </c>
      <c r="K21" s="26">
        <v>16665723</v>
      </c>
      <c r="L21" s="26">
        <v>39769187</v>
      </c>
      <c r="M21" s="26">
        <v>111833642</v>
      </c>
      <c r="N21" s="26">
        <v>3404834</v>
      </c>
      <c r="O21" s="26">
        <v>13410515</v>
      </c>
      <c r="P21" s="26">
        <v>29410759</v>
      </c>
      <c r="Q21" s="26">
        <v>46226108</v>
      </c>
      <c r="R21" s="26"/>
      <c r="S21" s="26"/>
      <c r="T21" s="26"/>
      <c r="U21" s="26"/>
      <c r="V21" s="26">
        <v>209479201</v>
      </c>
      <c r="W21" s="26">
        <v>475800000</v>
      </c>
      <c r="X21" s="26">
        <v>-266320799</v>
      </c>
      <c r="Y21" s="106">
        <v>-55.97</v>
      </c>
      <c r="Z21" s="28">
        <v>475800000</v>
      </c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>
        <v>400000</v>
      </c>
      <c r="E24" s="66">
        <v>400000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400000</v>
      </c>
      <c r="X24" s="66">
        <v>-400000</v>
      </c>
      <c r="Y24" s="103">
        <v>-100</v>
      </c>
      <c r="Z24" s="68">
        <v>400000</v>
      </c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644927069</v>
      </c>
      <c r="D25" s="206">
        <f t="shared" si="4"/>
        <v>617108140</v>
      </c>
      <c r="E25" s="195">
        <f t="shared" si="4"/>
        <v>617108140</v>
      </c>
      <c r="F25" s="195">
        <f t="shared" si="4"/>
        <v>8239976</v>
      </c>
      <c r="G25" s="195">
        <f t="shared" si="4"/>
        <v>18035668</v>
      </c>
      <c r="H25" s="195">
        <f t="shared" si="4"/>
        <v>34901146</v>
      </c>
      <c r="I25" s="195">
        <f t="shared" si="4"/>
        <v>61176790</v>
      </c>
      <c r="J25" s="195">
        <f t="shared" si="4"/>
        <v>63430435</v>
      </c>
      <c r="K25" s="195">
        <f t="shared" si="4"/>
        <v>28916922</v>
      </c>
      <c r="L25" s="195">
        <f t="shared" si="4"/>
        <v>44166016</v>
      </c>
      <c r="M25" s="195">
        <f t="shared" si="4"/>
        <v>136513373</v>
      </c>
      <c r="N25" s="195">
        <f t="shared" si="4"/>
        <v>5236549</v>
      </c>
      <c r="O25" s="195">
        <f t="shared" si="4"/>
        <v>16257884</v>
      </c>
      <c r="P25" s="195">
        <f t="shared" si="4"/>
        <v>32206594</v>
      </c>
      <c r="Q25" s="195">
        <f t="shared" si="4"/>
        <v>53701027</v>
      </c>
      <c r="R25" s="195">
        <f t="shared" si="4"/>
        <v>362442</v>
      </c>
      <c r="S25" s="195">
        <f t="shared" si="4"/>
        <v>800728</v>
      </c>
      <c r="T25" s="195">
        <f t="shared" si="4"/>
        <v>2823704</v>
      </c>
      <c r="U25" s="195">
        <f t="shared" si="4"/>
        <v>3986874</v>
      </c>
      <c r="V25" s="195">
        <f t="shared" si="4"/>
        <v>255378064</v>
      </c>
      <c r="W25" s="195">
        <f t="shared" si="4"/>
        <v>617108140</v>
      </c>
      <c r="X25" s="195">
        <f t="shared" si="4"/>
        <v>-361730076</v>
      </c>
      <c r="Y25" s="207">
        <f>+IF(W25&lt;&gt;0,+(X25/W25)*100,0)</f>
        <v>-58.61696719800196</v>
      </c>
      <c r="Z25" s="208">
        <f>+Z5+Z9+Z15+Z19+Z24</f>
        <v>617108140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>
        <v>8239976</v>
      </c>
      <c r="G28" s="26">
        <v>18035668</v>
      </c>
      <c r="H28" s="26">
        <v>34901146</v>
      </c>
      <c r="I28" s="26">
        <v>61176790</v>
      </c>
      <c r="J28" s="26">
        <v>63430435</v>
      </c>
      <c r="K28" s="26">
        <v>28916922</v>
      </c>
      <c r="L28" s="26">
        <v>44166016</v>
      </c>
      <c r="M28" s="26">
        <v>136513373</v>
      </c>
      <c r="N28" s="26">
        <v>5236549</v>
      </c>
      <c r="O28" s="26">
        <v>16252713</v>
      </c>
      <c r="P28" s="26">
        <v>32206594</v>
      </c>
      <c r="Q28" s="26">
        <v>53695856</v>
      </c>
      <c r="R28" s="26">
        <v>362442</v>
      </c>
      <c r="S28" s="26">
        <v>800728</v>
      </c>
      <c r="T28" s="26">
        <v>2823704</v>
      </c>
      <c r="U28" s="26">
        <v>3986874</v>
      </c>
      <c r="V28" s="26">
        <v>255372893</v>
      </c>
      <c r="W28" s="26"/>
      <c r="X28" s="26">
        <v>255372893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8239976</v>
      </c>
      <c r="G32" s="43">
        <f t="shared" si="5"/>
        <v>18035668</v>
      </c>
      <c r="H32" s="43">
        <f t="shared" si="5"/>
        <v>34901146</v>
      </c>
      <c r="I32" s="43">
        <f t="shared" si="5"/>
        <v>61176790</v>
      </c>
      <c r="J32" s="43">
        <f t="shared" si="5"/>
        <v>63430435</v>
      </c>
      <c r="K32" s="43">
        <f t="shared" si="5"/>
        <v>28916922</v>
      </c>
      <c r="L32" s="43">
        <f t="shared" si="5"/>
        <v>44166016</v>
      </c>
      <c r="M32" s="43">
        <f t="shared" si="5"/>
        <v>136513373</v>
      </c>
      <c r="N32" s="43">
        <f t="shared" si="5"/>
        <v>5236549</v>
      </c>
      <c r="O32" s="43">
        <f t="shared" si="5"/>
        <v>16252713</v>
      </c>
      <c r="P32" s="43">
        <f t="shared" si="5"/>
        <v>32206594</v>
      </c>
      <c r="Q32" s="43">
        <f t="shared" si="5"/>
        <v>53695856</v>
      </c>
      <c r="R32" s="43">
        <f t="shared" si="5"/>
        <v>362442</v>
      </c>
      <c r="S32" s="43">
        <f t="shared" si="5"/>
        <v>800728</v>
      </c>
      <c r="T32" s="43">
        <f t="shared" si="5"/>
        <v>2823704</v>
      </c>
      <c r="U32" s="43">
        <f t="shared" si="5"/>
        <v>3986874</v>
      </c>
      <c r="V32" s="43">
        <f t="shared" si="5"/>
        <v>255372893</v>
      </c>
      <c r="W32" s="43">
        <f t="shared" si="5"/>
        <v>0</v>
      </c>
      <c r="X32" s="43">
        <f t="shared" si="5"/>
        <v>255372893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5171</v>
      </c>
      <c r="P33" s="26"/>
      <c r="Q33" s="26">
        <v>5171</v>
      </c>
      <c r="R33" s="26"/>
      <c r="S33" s="26"/>
      <c r="T33" s="26"/>
      <c r="U33" s="26"/>
      <c r="V33" s="26">
        <v>5171</v>
      </c>
      <c r="W33" s="26"/>
      <c r="X33" s="26">
        <v>5171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8239976</v>
      </c>
      <c r="G36" s="196">
        <f t="shared" si="6"/>
        <v>18035668</v>
      </c>
      <c r="H36" s="196">
        <f t="shared" si="6"/>
        <v>34901146</v>
      </c>
      <c r="I36" s="196">
        <f t="shared" si="6"/>
        <v>61176790</v>
      </c>
      <c r="J36" s="196">
        <f t="shared" si="6"/>
        <v>63430435</v>
      </c>
      <c r="K36" s="196">
        <f t="shared" si="6"/>
        <v>28916922</v>
      </c>
      <c r="L36" s="196">
        <f t="shared" si="6"/>
        <v>44166016</v>
      </c>
      <c r="M36" s="196">
        <f t="shared" si="6"/>
        <v>136513373</v>
      </c>
      <c r="N36" s="196">
        <f t="shared" si="6"/>
        <v>5236549</v>
      </c>
      <c r="O36" s="196">
        <f t="shared" si="6"/>
        <v>16257884</v>
      </c>
      <c r="P36" s="196">
        <f t="shared" si="6"/>
        <v>32206594</v>
      </c>
      <c r="Q36" s="196">
        <f t="shared" si="6"/>
        <v>53701027</v>
      </c>
      <c r="R36" s="196">
        <f t="shared" si="6"/>
        <v>362442</v>
      </c>
      <c r="S36" s="196">
        <f t="shared" si="6"/>
        <v>800728</v>
      </c>
      <c r="T36" s="196">
        <f t="shared" si="6"/>
        <v>2823704</v>
      </c>
      <c r="U36" s="196">
        <f t="shared" si="6"/>
        <v>3986874</v>
      </c>
      <c r="V36" s="196">
        <f t="shared" si="6"/>
        <v>255378064</v>
      </c>
      <c r="W36" s="196">
        <f t="shared" si="6"/>
        <v>0</v>
      </c>
      <c r="X36" s="196">
        <f t="shared" si="6"/>
        <v>255378064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1621690</v>
      </c>
      <c r="D6" s="25">
        <v>46781000</v>
      </c>
      <c r="E6" s="26">
        <v>71218613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71218613</v>
      </c>
      <c r="X6" s="26">
        <v>-71218613</v>
      </c>
      <c r="Y6" s="106">
        <v>-100</v>
      </c>
      <c r="Z6" s="28">
        <v>71218613</v>
      </c>
    </row>
    <row r="7" spans="1:26" ht="13.5">
      <c r="A7" s="225" t="s">
        <v>146</v>
      </c>
      <c r="B7" s="158" t="s">
        <v>71</v>
      </c>
      <c r="C7" s="121">
        <v>63357360</v>
      </c>
      <c r="D7" s="25">
        <v>178465000</v>
      </c>
      <c r="E7" s="26">
        <v>281000000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281000000</v>
      </c>
      <c r="X7" s="26">
        <v>-281000000</v>
      </c>
      <c r="Y7" s="106">
        <v>-100</v>
      </c>
      <c r="Z7" s="28">
        <v>281000000</v>
      </c>
    </row>
    <row r="8" spans="1:26" ht="13.5">
      <c r="A8" s="225" t="s">
        <v>147</v>
      </c>
      <c r="B8" s="158" t="s">
        <v>71</v>
      </c>
      <c r="C8" s="121">
        <v>11904176</v>
      </c>
      <c r="D8" s="25">
        <v>18750000</v>
      </c>
      <c r="E8" s="26">
        <v>18750000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18750000</v>
      </c>
      <c r="X8" s="26">
        <v>-18750000</v>
      </c>
      <c r="Y8" s="106">
        <v>-100</v>
      </c>
      <c r="Z8" s="28">
        <v>18750000</v>
      </c>
    </row>
    <row r="9" spans="1:26" ht="13.5">
      <c r="A9" s="225" t="s">
        <v>148</v>
      </c>
      <c r="B9" s="158"/>
      <c r="C9" s="121">
        <v>21259800</v>
      </c>
      <c r="D9" s="25">
        <v>5445000</v>
      </c>
      <c r="E9" s="26">
        <v>5445000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5445000</v>
      </c>
      <c r="X9" s="26">
        <v>-5445000</v>
      </c>
      <c r="Y9" s="106">
        <v>-100</v>
      </c>
      <c r="Z9" s="28">
        <v>5445000</v>
      </c>
    </row>
    <row r="10" spans="1:26" ht="13.5">
      <c r="A10" s="225" t="s">
        <v>149</v>
      </c>
      <c r="B10" s="158"/>
      <c r="C10" s="121"/>
      <c r="D10" s="25">
        <v>1432000</v>
      </c>
      <c r="E10" s="26">
        <v>1432000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1432000</v>
      </c>
      <c r="X10" s="125">
        <v>-1432000</v>
      </c>
      <c r="Y10" s="107">
        <v>-100</v>
      </c>
      <c r="Z10" s="200">
        <v>1432000</v>
      </c>
    </row>
    <row r="11" spans="1:26" ht="13.5">
      <c r="A11" s="225" t="s">
        <v>150</v>
      </c>
      <c r="B11" s="158" t="s">
        <v>95</v>
      </c>
      <c r="C11" s="121">
        <v>11774893</v>
      </c>
      <c r="D11" s="25">
        <v>19206000</v>
      </c>
      <c r="E11" s="26">
        <v>19206000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19206000</v>
      </c>
      <c r="X11" s="26">
        <v>-19206000</v>
      </c>
      <c r="Y11" s="106">
        <v>-100</v>
      </c>
      <c r="Z11" s="28">
        <v>19206000</v>
      </c>
    </row>
    <row r="12" spans="1:26" ht="13.5">
      <c r="A12" s="226" t="s">
        <v>55</v>
      </c>
      <c r="B12" s="227"/>
      <c r="C12" s="138">
        <f aca="true" t="shared" si="0" ref="C12:X12">SUM(C6:C11)</f>
        <v>109917919</v>
      </c>
      <c r="D12" s="38">
        <f t="shared" si="0"/>
        <v>270079000</v>
      </c>
      <c r="E12" s="39">
        <f t="shared" si="0"/>
        <v>397051613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397051613</v>
      </c>
      <c r="X12" s="39">
        <f t="shared" si="0"/>
        <v>-397051613</v>
      </c>
      <c r="Y12" s="140">
        <f>+IF(W12&lt;&gt;0,+(X12/W12)*100,0)</f>
        <v>-100</v>
      </c>
      <c r="Z12" s="40">
        <f>SUM(Z6:Z11)</f>
        <v>397051613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>
        <v>-18527000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-18527000</v>
      </c>
      <c r="X16" s="125">
        <v>18527000</v>
      </c>
      <c r="Y16" s="107">
        <v>-100</v>
      </c>
      <c r="Z16" s="200">
        <v>-18527000</v>
      </c>
    </row>
    <row r="17" spans="1:26" ht="13.5">
      <c r="A17" s="225" t="s">
        <v>154</v>
      </c>
      <c r="B17" s="158"/>
      <c r="C17" s="121">
        <v>2200000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3541519583</v>
      </c>
      <c r="D19" s="25">
        <v>3478889000</v>
      </c>
      <c r="E19" s="26">
        <v>3508529000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3508529000</v>
      </c>
      <c r="X19" s="26">
        <v>-3508529000</v>
      </c>
      <c r="Y19" s="106">
        <v>-100</v>
      </c>
      <c r="Z19" s="28">
        <v>3508529000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>
        <v>9793246</v>
      </c>
      <c r="D21" s="25"/>
      <c r="E21" s="26">
        <v>10541000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v>10541000</v>
      </c>
      <c r="X21" s="26">
        <v>-10541000</v>
      </c>
      <c r="Y21" s="106">
        <v>-100</v>
      </c>
      <c r="Z21" s="28">
        <v>10541000</v>
      </c>
    </row>
    <row r="22" spans="1:26" ht="13.5">
      <c r="A22" s="225" t="s">
        <v>159</v>
      </c>
      <c r="B22" s="158"/>
      <c r="C22" s="121">
        <v>3784461</v>
      </c>
      <c r="D22" s="25"/>
      <c r="E22" s="26">
        <v>6698000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6698000</v>
      </c>
      <c r="X22" s="26">
        <v>-6698000</v>
      </c>
      <c r="Y22" s="106">
        <v>-100</v>
      </c>
      <c r="Z22" s="28">
        <v>6698000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3557297290</v>
      </c>
      <c r="D24" s="42">
        <f t="shared" si="1"/>
        <v>3478889000</v>
      </c>
      <c r="E24" s="43">
        <f t="shared" si="1"/>
        <v>3507241000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3507241000</v>
      </c>
      <c r="X24" s="43">
        <f t="shared" si="1"/>
        <v>-3507241000</v>
      </c>
      <c r="Y24" s="188">
        <f>+IF(W24&lt;&gt;0,+(X24/W24)*100,0)</f>
        <v>-100</v>
      </c>
      <c r="Z24" s="45">
        <f>SUM(Z15:Z23)</f>
        <v>3507241000</v>
      </c>
    </row>
    <row r="25" spans="1:26" ht="13.5">
      <c r="A25" s="226" t="s">
        <v>161</v>
      </c>
      <c r="B25" s="227"/>
      <c r="C25" s="138">
        <f aca="true" t="shared" si="2" ref="C25:X25">+C12+C24</f>
        <v>3667215209</v>
      </c>
      <c r="D25" s="38">
        <f t="shared" si="2"/>
        <v>3748968000</v>
      </c>
      <c r="E25" s="39">
        <f t="shared" si="2"/>
        <v>3904292613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3904292613</v>
      </c>
      <c r="X25" s="39">
        <f t="shared" si="2"/>
        <v>-3904292613</v>
      </c>
      <c r="Y25" s="140">
        <f>+IF(W25&lt;&gt;0,+(X25/W25)*100,0)</f>
        <v>-100</v>
      </c>
      <c r="Z25" s="40">
        <f>+Z12+Z24</f>
        <v>3904292613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285881</v>
      </c>
      <c r="D30" s="25">
        <v>119000</v>
      </c>
      <c r="E30" s="26">
        <v>119000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119000</v>
      </c>
      <c r="X30" s="26">
        <v>-119000</v>
      </c>
      <c r="Y30" s="106">
        <v>-100</v>
      </c>
      <c r="Z30" s="28">
        <v>119000</v>
      </c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236885362</v>
      </c>
      <c r="D32" s="25">
        <v>189298000</v>
      </c>
      <c r="E32" s="26">
        <v>316471000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316471000</v>
      </c>
      <c r="X32" s="26">
        <v>-316471000</v>
      </c>
      <c r="Y32" s="106">
        <v>-100</v>
      </c>
      <c r="Z32" s="28">
        <v>316471000</v>
      </c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237171243</v>
      </c>
      <c r="D34" s="38">
        <f t="shared" si="3"/>
        <v>189417000</v>
      </c>
      <c r="E34" s="39">
        <f t="shared" si="3"/>
        <v>316590000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316590000</v>
      </c>
      <c r="X34" s="39">
        <f t="shared" si="3"/>
        <v>-316590000</v>
      </c>
      <c r="Y34" s="140">
        <f>+IF(W34&lt;&gt;0,+(X34/W34)*100,0)</f>
        <v>-100</v>
      </c>
      <c r="Z34" s="40">
        <f>SUM(Z29:Z33)</f>
        <v>316590000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991512</v>
      </c>
      <c r="D37" s="25">
        <v>63000</v>
      </c>
      <c r="E37" s="26">
        <v>63000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63000</v>
      </c>
      <c r="X37" s="26">
        <v>-63000</v>
      </c>
      <c r="Y37" s="106">
        <v>-100</v>
      </c>
      <c r="Z37" s="28">
        <v>63000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991512</v>
      </c>
      <c r="D39" s="42">
        <f t="shared" si="4"/>
        <v>63000</v>
      </c>
      <c r="E39" s="43">
        <f t="shared" si="4"/>
        <v>63000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63000</v>
      </c>
      <c r="X39" s="43">
        <f t="shared" si="4"/>
        <v>-63000</v>
      </c>
      <c r="Y39" s="188">
        <f>+IF(W39&lt;&gt;0,+(X39/W39)*100,0)</f>
        <v>-100</v>
      </c>
      <c r="Z39" s="45">
        <f>SUM(Z37:Z38)</f>
        <v>63000</v>
      </c>
    </row>
    <row r="40" spans="1:26" ht="13.5">
      <c r="A40" s="226" t="s">
        <v>169</v>
      </c>
      <c r="B40" s="227"/>
      <c r="C40" s="138">
        <f aca="true" t="shared" si="5" ref="C40:X40">+C34+C39</f>
        <v>238162755</v>
      </c>
      <c r="D40" s="38">
        <f t="shared" si="5"/>
        <v>189480000</v>
      </c>
      <c r="E40" s="39">
        <f t="shared" si="5"/>
        <v>316653000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316653000</v>
      </c>
      <c r="X40" s="39">
        <f t="shared" si="5"/>
        <v>-316653000</v>
      </c>
      <c r="Y40" s="140">
        <f>+IF(W40&lt;&gt;0,+(X40/W40)*100,0)</f>
        <v>-100</v>
      </c>
      <c r="Z40" s="40">
        <f>+Z34+Z39</f>
        <v>316653000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3429052454</v>
      </c>
      <c r="D42" s="234">
        <f t="shared" si="6"/>
        <v>3559488000</v>
      </c>
      <c r="E42" s="235">
        <f t="shared" si="6"/>
        <v>3587639613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3587639613</v>
      </c>
      <c r="X42" s="235">
        <f t="shared" si="6"/>
        <v>-3587639613</v>
      </c>
      <c r="Y42" s="236">
        <f>+IF(W42&lt;&gt;0,+(X42/W42)*100,0)</f>
        <v>-100</v>
      </c>
      <c r="Z42" s="237">
        <f>+Z25-Z40</f>
        <v>3587639613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3326430930</v>
      </c>
      <c r="D45" s="25">
        <v>3559488000</v>
      </c>
      <c r="E45" s="26">
        <v>3606167000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3606167000</v>
      </c>
      <c r="X45" s="26">
        <v>-3606167000</v>
      </c>
      <c r="Y45" s="105">
        <v>-100</v>
      </c>
      <c r="Z45" s="28">
        <v>3606167000</v>
      </c>
    </row>
    <row r="46" spans="1:26" ht="13.5">
      <c r="A46" s="225" t="s">
        <v>173</v>
      </c>
      <c r="B46" s="158" t="s">
        <v>93</v>
      </c>
      <c r="C46" s="121">
        <v>102621524</v>
      </c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3429052454</v>
      </c>
      <c r="D48" s="240">
        <f t="shared" si="7"/>
        <v>3559488000</v>
      </c>
      <c r="E48" s="195">
        <f t="shared" si="7"/>
        <v>3606167000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3606167000</v>
      </c>
      <c r="X48" s="195">
        <f t="shared" si="7"/>
        <v>-3606167000</v>
      </c>
      <c r="Y48" s="241">
        <f>+IF(W48&lt;&gt;0,+(X48/W48)*100,0)</f>
        <v>-100</v>
      </c>
      <c r="Z48" s="208">
        <f>SUM(Z45:Z47)</f>
        <v>3606167000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107111569</v>
      </c>
      <c r="D6" s="25">
        <v>182085</v>
      </c>
      <c r="E6" s="26">
        <v>182085</v>
      </c>
      <c r="F6" s="26">
        <v>6283276</v>
      </c>
      <c r="G6" s="26">
        <v>5850573</v>
      </c>
      <c r="H6" s="26">
        <v>69618004</v>
      </c>
      <c r="I6" s="26">
        <v>81751853</v>
      </c>
      <c r="J6" s="26">
        <v>10876016</v>
      </c>
      <c r="K6" s="26">
        <v>8679444</v>
      </c>
      <c r="L6" s="26">
        <v>7574311</v>
      </c>
      <c r="M6" s="26">
        <v>27129771</v>
      </c>
      <c r="N6" s="26">
        <v>9435409</v>
      </c>
      <c r="O6" s="26">
        <v>4811013</v>
      </c>
      <c r="P6" s="26">
        <v>6582688</v>
      </c>
      <c r="Q6" s="26">
        <v>20829110</v>
      </c>
      <c r="R6" s="26">
        <v>4870862</v>
      </c>
      <c r="S6" s="26">
        <v>7318954</v>
      </c>
      <c r="T6" s="26">
        <v>52738106</v>
      </c>
      <c r="U6" s="26">
        <v>64927922</v>
      </c>
      <c r="V6" s="26">
        <v>194638656</v>
      </c>
      <c r="W6" s="26">
        <v>182085</v>
      </c>
      <c r="X6" s="26">
        <v>194456571</v>
      </c>
      <c r="Y6" s="106">
        <v>106794.39</v>
      </c>
      <c r="Z6" s="28">
        <v>182085</v>
      </c>
    </row>
    <row r="7" spans="1:26" ht="13.5">
      <c r="A7" s="225" t="s">
        <v>180</v>
      </c>
      <c r="B7" s="158" t="s">
        <v>71</v>
      </c>
      <c r="C7" s="121">
        <v>638374221</v>
      </c>
      <c r="D7" s="25">
        <v>715798</v>
      </c>
      <c r="E7" s="26">
        <v>715798</v>
      </c>
      <c r="F7" s="26"/>
      <c r="G7" s="26"/>
      <c r="H7" s="26"/>
      <c r="I7" s="26"/>
      <c r="J7" s="26"/>
      <c r="K7" s="26"/>
      <c r="L7" s="26">
        <v>295000000</v>
      </c>
      <c r="M7" s="26">
        <v>295000000</v>
      </c>
      <c r="N7" s="26"/>
      <c r="O7" s="26"/>
      <c r="P7" s="26"/>
      <c r="Q7" s="26"/>
      <c r="R7" s="26"/>
      <c r="S7" s="26">
        <v>350191631</v>
      </c>
      <c r="T7" s="26"/>
      <c r="U7" s="26">
        <v>350191631</v>
      </c>
      <c r="V7" s="26">
        <v>645191631</v>
      </c>
      <c r="W7" s="26">
        <v>715798</v>
      </c>
      <c r="X7" s="26">
        <v>644475833</v>
      </c>
      <c r="Y7" s="106">
        <v>90035.99</v>
      </c>
      <c r="Z7" s="28">
        <v>715798</v>
      </c>
    </row>
    <row r="8" spans="1:26" ht="13.5">
      <c r="A8" s="225" t="s">
        <v>181</v>
      </c>
      <c r="B8" s="158" t="s">
        <v>71</v>
      </c>
      <c r="C8" s="121">
        <v>147557225</v>
      </c>
      <c r="D8" s="25">
        <v>280807</v>
      </c>
      <c r="E8" s="26">
        <v>280807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280807</v>
      </c>
      <c r="X8" s="26">
        <v>-280807</v>
      </c>
      <c r="Y8" s="106">
        <v>-100</v>
      </c>
      <c r="Z8" s="28">
        <v>280807</v>
      </c>
    </row>
    <row r="9" spans="1:26" ht="13.5">
      <c r="A9" s="225" t="s">
        <v>182</v>
      </c>
      <c r="B9" s="158"/>
      <c r="C9" s="121">
        <v>21927623</v>
      </c>
      <c r="D9" s="25">
        <v>9777</v>
      </c>
      <c r="E9" s="26">
        <v>9777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9777</v>
      </c>
      <c r="X9" s="26">
        <v>-9777</v>
      </c>
      <c r="Y9" s="106">
        <v>-100</v>
      </c>
      <c r="Z9" s="28">
        <v>9777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-663300673</v>
      </c>
      <c r="D12" s="25">
        <v>-842813</v>
      </c>
      <c r="E12" s="26">
        <v>-842813</v>
      </c>
      <c r="F12" s="26">
        <v>-14859399</v>
      </c>
      <c r="G12" s="26">
        <v>-14943036</v>
      </c>
      <c r="H12" s="26">
        <v>-16234644</v>
      </c>
      <c r="I12" s="26">
        <v>-46037079</v>
      </c>
      <c r="J12" s="26">
        <v>-16031281</v>
      </c>
      <c r="K12" s="26">
        <v>-14762943</v>
      </c>
      <c r="L12" s="26">
        <v>-17872785</v>
      </c>
      <c r="M12" s="26">
        <v>-48667009</v>
      </c>
      <c r="N12" s="26">
        <v>-36304672</v>
      </c>
      <c r="O12" s="26">
        <v>-15486097</v>
      </c>
      <c r="P12" s="26">
        <v>-23923633</v>
      </c>
      <c r="Q12" s="26">
        <v>-75714402</v>
      </c>
      <c r="R12" s="26">
        <v>-20667564</v>
      </c>
      <c r="S12" s="26">
        <v>-19681402</v>
      </c>
      <c r="T12" s="26">
        <v>-16756798</v>
      </c>
      <c r="U12" s="26">
        <v>-57105764</v>
      </c>
      <c r="V12" s="26">
        <v>-227524254</v>
      </c>
      <c r="W12" s="26">
        <v>-842813</v>
      </c>
      <c r="X12" s="26">
        <v>-226681441</v>
      </c>
      <c r="Y12" s="106">
        <v>26895.82</v>
      </c>
      <c r="Z12" s="28">
        <v>-842813</v>
      </c>
    </row>
    <row r="13" spans="1:26" ht="13.5">
      <c r="A13" s="225" t="s">
        <v>39</v>
      </c>
      <c r="B13" s="158"/>
      <c r="C13" s="121">
        <v>-9151794</v>
      </c>
      <c r="D13" s="25">
        <v>-651</v>
      </c>
      <c r="E13" s="26">
        <v>-651</v>
      </c>
      <c r="F13" s="26">
        <v>-21630623</v>
      </c>
      <c r="G13" s="26">
        <v>-25683106</v>
      </c>
      <c r="H13" s="26">
        <v>-20497879</v>
      </c>
      <c r="I13" s="26">
        <v>-67811608</v>
      </c>
      <c r="J13" s="26">
        <v>-23928964</v>
      </c>
      <c r="K13" s="26">
        <v>-27534391</v>
      </c>
      <c r="L13" s="26">
        <v>-37094808</v>
      </c>
      <c r="M13" s="26">
        <v>-88558163</v>
      </c>
      <c r="N13" s="26">
        <v>-305191</v>
      </c>
      <c r="O13" s="26">
        <v>-10596933</v>
      </c>
      <c r="P13" s="26">
        <v>-36041340</v>
      </c>
      <c r="Q13" s="26">
        <v>-46943464</v>
      </c>
      <c r="R13" s="26">
        <v>-63093456</v>
      </c>
      <c r="S13" s="26">
        <v>-49062067</v>
      </c>
      <c r="T13" s="26">
        <v>-218790539</v>
      </c>
      <c r="U13" s="26">
        <v>-330946062</v>
      </c>
      <c r="V13" s="26">
        <v>-534259297</v>
      </c>
      <c r="W13" s="26">
        <v>-651</v>
      </c>
      <c r="X13" s="26">
        <v>-534258646</v>
      </c>
      <c r="Y13" s="106">
        <v>82067380.34</v>
      </c>
      <c r="Z13" s="28">
        <v>-651</v>
      </c>
    </row>
    <row r="14" spans="1:26" ht="13.5">
      <c r="A14" s="225" t="s">
        <v>41</v>
      </c>
      <c r="B14" s="158" t="s">
        <v>71</v>
      </c>
      <c r="C14" s="121">
        <v>-81029342</v>
      </c>
      <c r="D14" s="25">
        <v>-64295</v>
      </c>
      <c r="E14" s="26">
        <v>-64295</v>
      </c>
      <c r="F14" s="26">
        <v>-191266</v>
      </c>
      <c r="G14" s="26">
        <v>-2430194</v>
      </c>
      <c r="H14" s="26">
        <v>-2578224</v>
      </c>
      <c r="I14" s="26">
        <v>-5199684</v>
      </c>
      <c r="J14" s="26">
        <v>-8543148</v>
      </c>
      <c r="K14" s="26">
        <v>-2491941</v>
      </c>
      <c r="L14" s="26">
        <v>-2489679</v>
      </c>
      <c r="M14" s="26">
        <v>-13524768</v>
      </c>
      <c r="N14" s="26">
        <v>-3058535</v>
      </c>
      <c r="O14" s="26">
        <v>-2624657</v>
      </c>
      <c r="P14" s="26">
        <v>-4715043</v>
      </c>
      <c r="Q14" s="26">
        <v>-10398235</v>
      </c>
      <c r="R14" s="26">
        <v>-3348168</v>
      </c>
      <c r="S14" s="26">
        <v>-2844002</v>
      </c>
      <c r="T14" s="26">
        <v>-2560240</v>
      </c>
      <c r="U14" s="26">
        <v>-8752410</v>
      </c>
      <c r="V14" s="26">
        <v>-37875097</v>
      </c>
      <c r="W14" s="26">
        <v>-64295</v>
      </c>
      <c r="X14" s="26">
        <v>-37810802</v>
      </c>
      <c r="Y14" s="106">
        <v>58808.31</v>
      </c>
      <c r="Z14" s="28">
        <v>-64295</v>
      </c>
    </row>
    <row r="15" spans="1:26" ht="13.5">
      <c r="A15" s="226" t="s">
        <v>186</v>
      </c>
      <c r="B15" s="227"/>
      <c r="C15" s="138">
        <f aca="true" t="shared" si="0" ref="C15:X15">SUM(C6:C14)</f>
        <v>161488829</v>
      </c>
      <c r="D15" s="38">
        <f t="shared" si="0"/>
        <v>280708</v>
      </c>
      <c r="E15" s="39">
        <f t="shared" si="0"/>
        <v>280708</v>
      </c>
      <c r="F15" s="39">
        <f t="shared" si="0"/>
        <v>-30398012</v>
      </c>
      <c r="G15" s="39">
        <f t="shared" si="0"/>
        <v>-37205763</v>
      </c>
      <c r="H15" s="39">
        <f t="shared" si="0"/>
        <v>30307257</v>
      </c>
      <c r="I15" s="39">
        <f t="shared" si="0"/>
        <v>-37296518</v>
      </c>
      <c r="J15" s="39">
        <f t="shared" si="0"/>
        <v>-37627377</v>
      </c>
      <c r="K15" s="39">
        <f t="shared" si="0"/>
        <v>-36109831</v>
      </c>
      <c r="L15" s="39">
        <f t="shared" si="0"/>
        <v>245117039</v>
      </c>
      <c r="M15" s="39">
        <f t="shared" si="0"/>
        <v>171379831</v>
      </c>
      <c r="N15" s="39">
        <f t="shared" si="0"/>
        <v>-30232989</v>
      </c>
      <c r="O15" s="39">
        <f t="shared" si="0"/>
        <v>-23896674</v>
      </c>
      <c r="P15" s="39">
        <f t="shared" si="0"/>
        <v>-58097328</v>
      </c>
      <c r="Q15" s="39">
        <f t="shared" si="0"/>
        <v>-112226991</v>
      </c>
      <c r="R15" s="39">
        <f t="shared" si="0"/>
        <v>-82238326</v>
      </c>
      <c r="S15" s="39">
        <f t="shared" si="0"/>
        <v>285923114</v>
      </c>
      <c r="T15" s="39">
        <f t="shared" si="0"/>
        <v>-185369471</v>
      </c>
      <c r="U15" s="39">
        <f t="shared" si="0"/>
        <v>18315317</v>
      </c>
      <c r="V15" s="39">
        <f t="shared" si="0"/>
        <v>40171639</v>
      </c>
      <c r="W15" s="39">
        <f t="shared" si="0"/>
        <v>280708</v>
      </c>
      <c r="X15" s="39">
        <f t="shared" si="0"/>
        <v>39890931</v>
      </c>
      <c r="Y15" s="140">
        <f>+IF(W15&lt;&gt;0,+(X15/W15)*100,0)</f>
        <v>14210.827977827492</v>
      </c>
      <c r="Z15" s="40">
        <f>SUM(Z6:Z14)</f>
        <v>280708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1576942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-170843164</v>
      </c>
      <c r="D24" s="25">
        <v>-280805</v>
      </c>
      <c r="E24" s="26">
        <v>-280805</v>
      </c>
      <c r="F24" s="26">
        <v>-8239976</v>
      </c>
      <c r="G24" s="26">
        <v>-18035668</v>
      </c>
      <c r="H24" s="26">
        <v>-34901146</v>
      </c>
      <c r="I24" s="26">
        <v>-61176790</v>
      </c>
      <c r="J24" s="26">
        <v>-63430435</v>
      </c>
      <c r="K24" s="26">
        <v>-28916922</v>
      </c>
      <c r="L24" s="26">
        <v>-44166016</v>
      </c>
      <c r="M24" s="26">
        <v>-136513373</v>
      </c>
      <c r="N24" s="26">
        <v>-5236549</v>
      </c>
      <c r="O24" s="26">
        <v>-16257884</v>
      </c>
      <c r="P24" s="26">
        <v>-32206594</v>
      </c>
      <c r="Q24" s="26">
        <v>-53701027</v>
      </c>
      <c r="R24" s="26">
        <v>-362442</v>
      </c>
      <c r="S24" s="26">
        <v>-800728</v>
      </c>
      <c r="T24" s="26">
        <v>-2823704</v>
      </c>
      <c r="U24" s="26">
        <v>-3986874</v>
      </c>
      <c r="V24" s="26">
        <v>-255378064</v>
      </c>
      <c r="W24" s="26">
        <v>-280805</v>
      </c>
      <c r="X24" s="26">
        <v>-255097259</v>
      </c>
      <c r="Y24" s="106">
        <v>90844.98</v>
      </c>
      <c r="Z24" s="28">
        <v>-280805</v>
      </c>
    </row>
    <row r="25" spans="1:26" ht="13.5">
      <c r="A25" s="226" t="s">
        <v>193</v>
      </c>
      <c r="B25" s="227"/>
      <c r="C25" s="138">
        <f aca="true" t="shared" si="1" ref="C25:X25">SUM(C19:C24)</f>
        <v>-169266222</v>
      </c>
      <c r="D25" s="38">
        <f t="shared" si="1"/>
        <v>-280805</v>
      </c>
      <c r="E25" s="39">
        <f t="shared" si="1"/>
        <v>-280805</v>
      </c>
      <c r="F25" s="39">
        <f t="shared" si="1"/>
        <v>-8239976</v>
      </c>
      <c r="G25" s="39">
        <f t="shared" si="1"/>
        <v>-18035668</v>
      </c>
      <c r="H25" s="39">
        <f t="shared" si="1"/>
        <v>-34901146</v>
      </c>
      <c r="I25" s="39">
        <f t="shared" si="1"/>
        <v>-61176790</v>
      </c>
      <c r="J25" s="39">
        <f t="shared" si="1"/>
        <v>-63430435</v>
      </c>
      <c r="K25" s="39">
        <f t="shared" si="1"/>
        <v>-28916922</v>
      </c>
      <c r="L25" s="39">
        <f t="shared" si="1"/>
        <v>-44166016</v>
      </c>
      <c r="M25" s="39">
        <f t="shared" si="1"/>
        <v>-136513373</v>
      </c>
      <c r="N25" s="39">
        <f t="shared" si="1"/>
        <v>-5236549</v>
      </c>
      <c r="O25" s="39">
        <f t="shared" si="1"/>
        <v>-16257884</v>
      </c>
      <c r="P25" s="39">
        <f t="shared" si="1"/>
        <v>-32206594</v>
      </c>
      <c r="Q25" s="39">
        <f t="shared" si="1"/>
        <v>-53701027</v>
      </c>
      <c r="R25" s="39">
        <f t="shared" si="1"/>
        <v>-362442</v>
      </c>
      <c r="S25" s="39">
        <f t="shared" si="1"/>
        <v>-800728</v>
      </c>
      <c r="T25" s="39">
        <f t="shared" si="1"/>
        <v>-2823704</v>
      </c>
      <c r="U25" s="39">
        <f t="shared" si="1"/>
        <v>-3986874</v>
      </c>
      <c r="V25" s="39">
        <f t="shared" si="1"/>
        <v>-255378064</v>
      </c>
      <c r="W25" s="39">
        <f t="shared" si="1"/>
        <v>-280805</v>
      </c>
      <c r="X25" s="39">
        <f t="shared" si="1"/>
        <v>-255097259</v>
      </c>
      <c r="Y25" s="140">
        <f>+IF(W25&lt;&gt;0,+(X25/W25)*100,0)</f>
        <v>90844.9845978526</v>
      </c>
      <c r="Z25" s="40">
        <f>SUM(Z19:Z24)</f>
        <v>-280805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182197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-55093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127104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-7650289</v>
      </c>
      <c r="D36" s="65">
        <f t="shared" si="3"/>
        <v>-97</v>
      </c>
      <c r="E36" s="66">
        <f t="shared" si="3"/>
        <v>-97</v>
      </c>
      <c r="F36" s="66">
        <f t="shared" si="3"/>
        <v>-38637988</v>
      </c>
      <c r="G36" s="66">
        <f t="shared" si="3"/>
        <v>-55241431</v>
      </c>
      <c r="H36" s="66">
        <f t="shared" si="3"/>
        <v>-4593889</v>
      </c>
      <c r="I36" s="66">
        <f t="shared" si="3"/>
        <v>-98473308</v>
      </c>
      <c r="J36" s="66">
        <f t="shared" si="3"/>
        <v>-101057812</v>
      </c>
      <c r="K36" s="66">
        <f t="shared" si="3"/>
        <v>-65026753</v>
      </c>
      <c r="L36" s="66">
        <f t="shared" si="3"/>
        <v>200951023</v>
      </c>
      <c r="M36" s="66">
        <f t="shared" si="3"/>
        <v>34866458</v>
      </c>
      <c r="N36" s="66">
        <f t="shared" si="3"/>
        <v>-35469538</v>
      </c>
      <c r="O36" s="66">
        <f t="shared" si="3"/>
        <v>-40154558</v>
      </c>
      <c r="P36" s="66">
        <f t="shared" si="3"/>
        <v>-90303922</v>
      </c>
      <c r="Q36" s="66">
        <f t="shared" si="3"/>
        <v>-165928018</v>
      </c>
      <c r="R36" s="66">
        <f t="shared" si="3"/>
        <v>-82600768</v>
      </c>
      <c r="S36" s="66">
        <f t="shared" si="3"/>
        <v>285122386</v>
      </c>
      <c r="T36" s="66">
        <f t="shared" si="3"/>
        <v>-188193175</v>
      </c>
      <c r="U36" s="66">
        <f t="shared" si="3"/>
        <v>14328443</v>
      </c>
      <c r="V36" s="66">
        <f t="shared" si="3"/>
        <v>-215206425</v>
      </c>
      <c r="W36" s="66">
        <f t="shared" si="3"/>
        <v>-97</v>
      </c>
      <c r="X36" s="66">
        <f t="shared" si="3"/>
        <v>-215206328</v>
      </c>
      <c r="Y36" s="103">
        <f>+IF(W36&lt;&gt;0,+(X36/W36)*100,0)</f>
        <v>221862193.81443298</v>
      </c>
      <c r="Z36" s="68">
        <f>+Z15+Z25+Z34</f>
        <v>-97</v>
      </c>
    </row>
    <row r="37" spans="1:26" ht="13.5">
      <c r="A37" s="225" t="s">
        <v>201</v>
      </c>
      <c r="B37" s="158" t="s">
        <v>95</v>
      </c>
      <c r="C37" s="119">
        <v>72630639</v>
      </c>
      <c r="D37" s="65">
        <v>210480</v>
      </c>
      <c r="E37" s="66">
        <v>210480</v>
      </c>
      <c r="F37" s="66">
        <v>-113817527</v>
      </c>
      <c r="G37" s="66">
        <v>-152455515</v>
      </c>
      <c r="H37" s="66">
        <v>-207696946</v>
      </c>
      <c r="I37" s="66">
        <v>-113817527</v>
      </c>
      <c r="J37" s="66">
        <v>-212290835</v>
      </c>
      <c r="K37" s="66">
        <v>-313348647</v>
      </c>
      <c r="L37" s="66">
        <v>-378375400</v>
      </c>
      <c r="M37" s="66">
        <v>-212290835</v>
      </c>
      <c r="N37" s="66">
        <v>-177424377</v>
      </c>
      <c r="O37" s="66">
        <v>-212893915</v>
      </c>
      <c r="P37" s="66">
        <v>-253048473</v>
      </c>
      <c r="Q37" s="66">
        <v>-177424377</v>
      </c>
      <c r="R37" s="66">
        <v>-343352395</v>
      </c>
      <c r="S37" s="66">
        <v>-425953163</v>
      </c>
      <c r="T37" s="66">
        <v>-140830777</v>
      </c>
      <c r="U37" s="66">
        <v>-343352395</v>
      </c>
      <c r="V37" s="66">
        <v>-113817527</v>
      </c>
      <c r="W37" s="66">
        <v>210480</v>
      </c>
      <c r="X37" s="66">
        <v>-114028007</v>
      </c>
      <c r="Y37" s="103">
        <v>-54175.22</v>
      </c>
      <c r="Z37" s="68">
        <v>210480</v>
      </c>
    </row>
    <row r="38" spans="1:26" ht="13.5">
      <c r="A38" s="243" t="s">
        <v>202</v>
      </c>
      <c r="B38" s="232" t="s">
        <v>95</v>
      </c>
      <c r="C38" s="233">
        <v>64980350</v>
      </c>
      <c r="D38" s="234">
        <v>210383</v>
      </c>
      <c r="E38" s="235">
        <v>210383</v>
      </c>
      <c r="F38" s="235">
        <v>-152455515</v>
      </c>
      <c r="G38" s="235">
        <v>-207696946</v>
      </c>
      <c r="H38" s="235">
        <v>-212290835</v>
      </c>
      <c r="I38" s="235">
        <v>-212290835</v>
      </c>
      <c r="J38" s="235">
        <v>-313348647</v>
      </c>
      <c r="K38" s="235">
        <v>-378375400</v>
      </c>
      <c r="L38" s="235">
        <v>-177424377</v>
      </c>
      <c r="M38" s="235">
        <v>-177424377</v>
      </c>
      <c r="N38" s="235">
        <v>-212893915</v>
      </c>
      <c r="O38" s="235">
        <v>-253048473</v>
      </c>
      <c r="P38" s="235">
        <v>-343352395</v>
      </c>
      <c r="Q38" s="235">
        <v>-343352395</v>
      </c>
      <c r="R38" s="235">
        <v>-425953163</v>
      </c>
      <c r="S38" s="235">
        <v>-140830777</v>
      </c>
      <c r="T38" s="235">
        <v>-329023952</v>
      </c>
      <c r="U38" s="235">
        <v>-329023952</v>
      </c>
      <c r="V38" s="235">
        <v>-329023952</v>
      </c>
      <c r="W38" s="235">
        <v>210383</v>
      </c>
      <c r="X38" s="235">
        <v>-329234335</v>
      </c>
      <c r="Y38" s="236">
        <v>-156492.84</v>
      </c>
      <c r="Z38" s="237">
        <v>210383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2011-08-12T15:16:17Z</dcterms:created>
  <dcterms:modified xsi:type="dcterms:W3CDTF">2011-08-12T15:16:17Z</dcterms:modified>
  <cp:category/>
  <cp:version/>
  <cp:contentType/>
  <cp:contentStatus/>
</cp:coreProperties>
</file>