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<sst xmlns="http://schemas.openxmlformats.org/spreadsheetml/2006/main" count="497" uniqueCount="248">
  <si>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Free State: Thabo Mofutsanyana(DC19)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</si>
  <si>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</si>
  <si>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</si>
  <si>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</si>
  <si>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</si>
  <si>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</si>
  <si>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</si>
  <si>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</si>
  <si>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</si>
  <si>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</si>
  <si>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</si>
  <si>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</si>
  <si>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</si>
  <si>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</si>
  <si>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</si>
  <si>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</si>
  <si>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</si>
  <si>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</si>
  <si>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</si>
  <si>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</si>
  <si>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</si>
  <si>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</si>
  <si>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</si>
  <si>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</si>
  <si>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</si>
  <si>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</si>
  <si>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</si>
  <si>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</si>
  <si>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</si>
  <si>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</si>
  <si>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</si>
  <si>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</si>
  <si>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</si>
  <si>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</si>
  <si>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</si>
  <si>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</si>
  <si>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</si>
  <si>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</si>
  <si>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</si>
  <si>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</si>
  <si>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</si>
  <si>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</si>
  <si>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</si>
  <si>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</si>
  <si>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</si>
  <si>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</si>
  <si>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</si>
  <si>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</si>
  <si>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</si>
  <si>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</si>
  <si>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</si>
  <si>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</si>
  <si>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</si>
  <si>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</si>
  <si>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</si>
  <si>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</si>
  <si>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</si>
  <si>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</si>
  <si>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</si>
  <si>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</si>
  <si>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</si>
  <si>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</si>
  <si>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</si>
  <si>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</si>
  <si>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</si>
  <si>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</si>
  <si>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</si>
  <si>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</si>
  <si>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</si>
  <si>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Thabo Mofutsanyana(DC19)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</si>
  <si>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</si>
  <si>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</si>
  <si>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</si>
  <si>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</si>
  <si>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</si>
  <si>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</si>
  <si>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</si>
  <si>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</si>
  <si>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</si>
  <si>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</si>
  <si>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</si>
  <si>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</si>
  <si>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</si>
  <si>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</si>
  <si>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</si>
  <si>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</si>
  <si>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</si>
  <si>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</si>
  <si>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</si>
  <si>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</si>
  <si>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</si>
  <si>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</si>
  <si>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</si>
  <si>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</si>
  <si>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</si>
  <si>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</si>
  <si>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</si>
  <si>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</si>
  <si>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</si>
  <si>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Thabo Mofutsanyana(DC19)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</si>
  <si>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</si>
  <si>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</si>
  <si>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</si>
  <si>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</si>
  <si>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</si>
  <si>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</si>
  <si>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</si>
  <si>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</si>
  <si>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</si>
  <si>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</si>
  <si>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</si>
  <si>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</si>
  <si>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</si>
  <si>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</si>
  <si>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</si>
  <si>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</si>
  <si>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</si>
  <si>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</si>
  <si>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</si>
  <si>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</si>
  <si>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</si>
  <si>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</si>
  <si>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</si>
  <si>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</si>
  <si>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</si>
  <si>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</si>
  <si>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</si>
  <si>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</si>
  <si>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</si>
  <si>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</si>
  <si>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</si>
  <si>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</si>
  <si>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Free State: Thabo Mofutsanyana(DC19)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</si>
  <si>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</si>
  <si>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</si>
  <si>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</si>
  <si>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</si>
  <si>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</si>
  <si>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</si>
  <si>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</si>
  <si>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</si>
  <si>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</si>
  <si>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Free State: Thabo Mofutsanyana(DC19)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</si>
  <si>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</si>
  <si>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</si>
  <si>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</si>
  <si>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</si>
  <si>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</si>
  <si>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</si>
  <si>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</si>
  <si>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</si>
  <si>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</si>
  <si>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</si>
  <si>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</si>
  <si>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</si>
  <si>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</si>
  <si>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</si>
  <si>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</si>
  <si>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</si>
  <si>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</si>
  <si>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</si>
  <si>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</si>
  <si>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</si>
  <si>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</si>
  <si>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</si>
  <si>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</si>
  <si>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</si>
  <si>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</si>
  <si>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</si>
  <si>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</si>
  <si>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</si>
  <si>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</si>
  <si>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</si>
  <si>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</si>
  <si>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</si>
  <si>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</si>
  <si>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Thabo Mofutsanyana(DC19)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</si>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</sst>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0</v>
      </c>
      <c r="C5" s="25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7">
        <v>0</v>
      </c>
      <c r="Y5" s="28">
        <v>0</v>
      </c>
    </row>
    <row r="6" spans="1:25" ht="13.5">
      <c r="A6" s="24" t="s">
        <v>31</v>
      </c>
      <c r="B6" s="2">
        <v>0</v>
      </c>
      <c r="C6" s="25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7">
        <v>0</v>
      </c>
      <c r="Y6" s="28">
        <v>0</v>
      </c>
    </row>
    <row r="7" spans="1:25" ht="13.5">
      <c r="A7" s="24" t="s">
        <v>32</v>
      </c>
      <c r="B7" s="2">
        <v>0</v>
      </c>
      <c r="C7" s="25">
        <v>1200000</v>
      </c>
      <c r="D7" s="26">
        <v>567050</v>
      </c>
      <c r="E7" s="26">
        <v>56816</v>
      </c>
      <c r="F7" s="26">
        <v>53238</v>
      </c>
      <c r="G7" s="26">
        <v>58957</v>
      </c>
      <c r="H7" s="26">
        <v>169011</v>
      </c>
      <c r="I7" s="26">
        <v>44698</v>
      </c>
      <c r="J7" s="26">
        <v>22562</v>
      </c>
      <c r="K7" s="26">
        <v>115704</v>
      </c>
      <c r="L7" s="26">
        <v>182964</v>
      </c>
      <c r="M7" s="26">
        <v>101263</v>
      </c>
      <c r="N7" s="26">
        <v>42167</v>
      </c>
      <c r="O7" s="26">
        <v>93155</v>
      </c>
      <c r="P7" s="26">
        <v>236585</v>
      </c>
      <c r="Q7" s="26">
        <v>215494</v>
      </c>
      <c r="R7" s="26">
        <v>89446</v>
      </c>
      <c r="S7" s="26">
        <v>84591</v>
      </c>
      <c r="T7" s="26">
        <v>389531</v>
      </c>
      <c r="U7" s="26">
        <v>978091</v>
      </c>
      <c r="V7" s="26">
        <v>567050</v>
      </c>
      <c r="W7" s="26">
        <v>411041</v>
      </c>
      <c r="X7" s="27">
        <v>72.49</v>
      </c>
      <c r="Y7" s="28">
        <v>567050</v>
      </c>
    </row>
    <row r="8" spans="1:25" ht="13.5">
      <c r="A8" s="24" t="s">
        <v>33</v>
      </c>
      <c r="B8" s="2">
        <v>0</v>
      </c>
      <c r="C8" s="25">
        <v>43478246</v>
      </c>
      <c r="D8" s="26">
        <v>53270127</v>
      </c>
      <c r="E8" s="26">
        <v>25944810</v>
      </c>
      <c r="F8" s="26">
        <v>750000</v>
      </c>
      <c r="G8" s="26">
        <v>0</v>
      </c>
      <c r="H8" s="26">
        <v>26694810</v>
      </c>
      <c r="I8" s="26">
        <v>0</v>
      </c>
      <c r="J8" s="26">
        <v>20160848</v>
      </c>
      <c r="K8" s="26">
        <v>0</v>
      </c>
      <c r="L8" s="26">
        <v>20160848</v>
      </c>
      <c r="M8" s="26">
        <v>0</v>
      </c>
      <c r="N8" s="26">
        <v>0</v>
      </c>
      <c r="O8" s="26">
        <v>14966887</v>
      </c>
      <c r="P8" s="26">
        <v>14966887</v>
      </c>
      <c r="Q8" s="26">
        <v>0</v>
      </c>
      <c r="R8" s="26">
        <v>0</v>
      </c>
      <c r="S8" s="26">
        <v>0</v>
      </c>
      <c r="T8" s="26">
        <v>0</v>
      </c>
      <c r="U8" s="26">
        <v>61822545</v>
      </c>
      <c r="V8" s="26">
        <v>53270127</v>
      </c>
      <c r="W8" s="26">
        <v>8552418</v>
      </c>
      <c r="X8" s="27">
        <v>16.05</v>
      </c>
      <c r="Y8" s="28">
        <v>53270127</v>
      </c>
    </row>
    <row r="9" spans="1:25" ht="13.5">
      <c r="A9" s="24" t="s">
        <v>34</v>
      </c>
      <c r="B9" s="2">
        <v>0</v>
      </c>
      <c r="C9" s="25">
        <v>200000</v>
      </c>
      <c r="D9" s="26">
        <v>12435398</v>
      </c>
      <c r="E9" s="26">
        <v>269344</v>
      </c>
      <c r="F9" s="26">
        <v>45106</v>
      </c>
      <c r="G9" s="26">
        <v>192693</v>
      </c>
      <c r="H9" s="26">
        <v>507143</v>
      </c>
      <c r="I9" s="26">
        <v>1002142</v>
      </c>
      <c r="J9" s="26">
        <v>2272309</v>
      </c>
      <c r="K9" s="26">
        <v>7440311</v>
      </c>
      <c r="L9" s="26">
        <v>10714762</v>
      </c>
      <c r="M9" s="26">
        <v>8429</v>
      </c>
      <c r="N9" s="26">
        <v>68392</v>
      </c>
      <c r="O9" s="26">
        <v>13532</v>
      </c>
      <c r="P9" s="26">
        <v>90353</v>
      </c>
      <c r="Q9" s="26">
        <v>10403</v>
      </c>
      <c r="R9" s="26">
        <v>114754</v>
      </c>
      <c r="S9" s="26">
        <v>166127</v>
      </c>
      <c r="T9" s="26">
        <v>291284</v>
      </c>
      <c r="U9" s="26">
        <v>11603542</v>
      </c>
      <c r="V9" s="26">
        <v>12435398</v>
      </c>
      <c r="W9" s="26">
        <v>-831856</v>
      </c>
      <c r="X9" s="27">
        <v>-6.69</v>
      </c>
      <c r="Y9" s="28">
        <v>12435398</v>
      </c>
    </row>
    <row r="10" spans="1:25" ht="25.5">
      <c r="A10" s="29" t="s">
        <v>212</v>
      </c>
      <c r="B10" s="30">
        <f>SUM(B5:B9)</f>
        <v>0</v>
      </c>
      <c r="C10" s="31">
        <f aca="true" t="shared" si="0" ref="C10:Y10">SUM(C5:C9)</f>
        <v>44878246</v>
      </c>
      <c r="D10" s="32">
        <f t="shared" si="0"/>
        <v>66272575</v>
      </c>
      <c r="E10" s="32">
        <f t="shared" si="0"/>
        <v>26270970</v>
      </c>
      <c r="F10" s="32">
        <f t="shared" si="0"/>
        <v>848344</v>
      </c>
      <c r="G10" s="32">
        <f t="shared" si="0"/>
        <v>251650</v>
      </c>
      <c r="H10" s="32">
        <f t="shared" si="0"/>
        <v>27370964</v>
      </c>
      <c r="I10" s="32">
        <f t="shared" si="0"/>
        <v>1046840</v>
      </c>
      <c r="J10" s="32">
        <f t="shared" si="0"/>
        <v>22455719</v>
      </c>
      <c r="K10" s="32">
        <f t="shared" si="0"/>
        <v>7556015</v>
      </c>
      <c r="L10" s="32">
        <f t="shared" si="0"/>
        <v>31058574</v>
      </c>
      <c r="M10" s="32">
        <f t="shared" si="0"/>
        <v>109692</v>
      </c>
      <c r="N10" s="32">
        <f t="shared" si="0"/>
        <v>110559</v>
      </c>
      <c r="O10" s="32">
        <f t="shared" si="0"/>
        <v>15073574</v>
      </c>
      <c r="P10" s="32">
        <f t="shared" si="0"/>
        <v>15293825</v>
      </c>
      <c r="Q10" s="32">
        <f t="shared" si="0"/>
        <v>225897</v>
      </c>
      <c r="R10" s="32">
        <f t="shared" si="0"/>
        <v>204200</v>
      </c>
      <c r="S10" s="32">
        <f t="shared" si="0"/>
        <v>250718</v>
      </c>
      <c r="T10" s="32">
        <f t="shared" si="0"/>
        <v>680815</v>
      </c>
      <c r="U10" s="32">
        <f t="shared" si="0"/>
        <v>74404178</v>
      </c>
      <c r="V10" s="32">
        <f t="shared" si="0"/>
        <v>66272575</v>
      </c>
      <c r="W10" s="32">
        <f t="shared" si="0"/>
        <v>8131603</v>
      </c>
      <c r="X10" s="33">
        <f>+IF(V10&lt;&gt;0,(W10/V10)*100,0)</f>
        <v>12.26993669704248</v>
      </c>
      <c r="Y10" s="34">
        <f t="shared" si="0"/>
        <v>66272575</v>
      </c>
    </row>
    <row r="11" spans="1:25" ht="13.5">
      <c r="A11" s="24" t="s">
        <v>36</v>
      </c>
      <c r="B11" s="2">
        <v>0</v>
      </c>
      <c r="C11" s="25">
        <v>26581132</v>
      </c>
      <c r="D11" s="26">
        <v>24712249</v>
      </c>
      <c r="E11" s="26">
        <v>1751569</v>
      </c>
      <c r="F11" s="26">
        <v>1880200</v>
      </c>
      <c r="G11" s="26">
        <v>2111798</v>
      </c>
      <c r="H11" s="26">
        <v>5743567</v>
      </c>
      <c r="I11" s="26">
        <v>1917841</v>
      </c>
      <c r="J11" s="26">
        <v>1920876</v>
      </c>
      <c r="K11" s="26">
        <v>1941478</v>
      </c>
      <c r="L11" s="26">
        <v>5780195</v>
      </c>
      <c r="M11" s="26">
        <v>2126299</v>
      </c>
      <c r="N11" s="26">
        <v>2056346</v>
      </c>
      <c r="O11" s="26">
        <v>1980570</v>
      </c>
      <c r="P11" s="26">
        <v>6163215</v>
      </c>
      <c r="Q11" s="26">
        <v>1975902</v>
      </c>
      <c r="R11" s="26">
        <v>1926996</v>
      </c>
      <c r="S11" s="26">
        <v>1947797</v>
      </c>
      <c r="T11" s="26">
        <v>5850695</v>
      </c>
      <c r="U11" s="26">
        <v>23537672</v>
      </c>
      <c r="V11" s="26">
        <v>24712249</v>
      </c>
      <c r="W11" s="26">
        <v>-1174577</v>
      </c>
      <c r="X11" s="27">
        <v>-4.75</v>
      </c>
      <c r="Y11" s="28">
        <v>24712249</v>
      </c>
    </row>
    <row r="12" spans="1:25" ht="13.5">
      <c r="A12" s="24" t="s">
        <v>37</v>
      </c>
      <c r="B12" s="2">
        <v>0</v>
      </c>
      <c r="C12" s="25">
        <v>8143676</v>
      </c>
      <c r="D12" s="26">
        <v>6396950</v>
      </c>
      <c r="E12" s="26">
        <v>578994</v>
      </c>
      <c r="F12" s="26">
        <v>541259</v>
      </c>
      <c r="G12" s="26">
        <v>541259</v>
      </c>
      <c r="H12" s="26">
        <v>1661512</v>
      </c>
      <c r="I12" s="26">
        <v>541259</v>
      </c>
      <c r="J12" s="26">
        <v>541259</v>
      </c>
      <c r="K12" s="26">
        <v>569713</v>
      </c>
      <c r="L12" s="26">
        <v>1652231</v>
      </c>
      <c r="M12" s="26">
        <v>694406</v>
      </c>
      <c r="N12" s="26">
        <v>557022</v>
      </c>
      <c r="O12" s="26">
        <v>563959</v>
      </c>
      <c r="P12" s="26">
        <v>1815387</v>
      </c>
      <c r="Q12" s="26">
        <v>737241</v>
      </c>
      <c r="R12" s="26">
        <v>557367</v>
      </c>
      <c r="S12" s="26">
        <v>497746</v>
      </c>
      <c r="T12" s="26">
        <v>1792354</v>
      </c>
      <c r="U12" s="26">
        <v>6921484</v>
      </c>
      <c r="V12" s="26">
        <v>6396950</v>
      </c>
      <c r="W12" s="26">
        <v>524534</v>
      </c>
      <c r="X12" s="27">
        <v>8.2</v>
      </c>
      <c r="Y12" s="28">
        <v>6396950</v>
      </c>
    </row>
    <row r="13" spans="1:25" ht="13.5">
      <c r="A13" s="24" t="s">
        <v>213</v>
      </c>
      <c r="B13" s="2">
        <v>0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7">
        <v>0</v>
      </c>
      <c r="Y13" s="28">
        <v>0</v>
      </c>
    </row>
    <row r="14" spans="1:25" ht="13.5">
      <c r="A14" s="24" t="s">
        <v>39</v>
      </c>
      <c r="B14" s="2">
        <v>0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7">
        <v>0</v>
      </c>
      <c r="Y14" s="28">
        <v>0</v>
      </c>
    </row>
    <row r="15" spans="1:25" ht="13.5">
      <c r="A15" s="24" t="s">
        <v>40</v>
      </c>
      <c r="B15" s="2">
        <v>0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7">
        <v>0</v>
      </c>
      <c r="Y15" s="28">
        <v>0</v>
      </c>
    </row>
    <row r="16" spans="1:25" ht="13.5">
      <c r="A16" s="35" t="s">
        <v>41</v>
      </c>
      <c r="B16" s="2">
        <v>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0</v>
      </c>
      <c r="C17" s="25">
        <v>10153437</v>
      </c>
      <c r="D17" s="26">
        <v>35163376</v>
      </c>
      <c r="E17" s="26">
        <v>2419269</v>
      </c>
      <c r="F17" s="26">
        <v>6938908</v>
      </c>
      <c r="G17" s="26">
        <v>1139459</v>
      </c>
      <c r="H17" s="26">
        <v>10497636</v>
      </c>
      <c r="I17" s="26">
        <v>2904380</v>
      </c>
      <c r="J17" s="26">
        <v>2384218</v>
      </c>
      <c r="K17" s="26">
        <v>4611372</v>
      </c>
      <c r="L17" s="26">
        <v>9899970</v>
      </c>
      <c r="M17" s="26">
        <v>1401912</v>
      </c>
      <c r="N17" s="26">
        <v>1572614</v>
      </c>
      <c r="O17" s="26">
        <v>2286306</v>
      </c>
      <c r="P17" s="26">
        <v>5260832</v>
      </c>
      <c r="Q17" s="26">
        <v>4394975</v>
      </c>
      <c r="R17" s="26">
        <v>2124480</v>
      </c>
      <c r="S17" s="26">
        <v>2098583</v>
      </c>
      <c r="T17" s="26">
        <v>8618038</v>
      </c>
      <c r="U17" s="26">
        <v>34276476</v>
      </c>
      <c r="V17" s="26">
        <v>35163376</v>
      </c>
      <c r="W17" s="26">
        <v>-886900</v>
      </c>
      <c r="X17" s="27">
        <v>-2.52</v>
      </c>
      <c r="Y17" s="28">
        <v>35163376</v>
      </c>
    </row>
    <row r="18" spans="1:25" ht="13.5">
      <c r="A18" s="36" t="s">
        <v>43</v>
      </c>
      <c r="B18" s="37">
        <f>SUM(B11:B17)</f>
        <v>0</v>
      </c>
      <c r="C18" s="38">
        <f aca="true" t="shared" si="1" ref="C18:Y18">SUM(C11:C17)</f>
        <v>44878245</v>
      </c>
      <c r="D18" s="39">
        <f t="shared" si="1"/>
        <v>66272575</v>
      </c>
      <c r="E18" s="39">
        <f t="shared" si="1"/>
        <v>4749832</v>
      </c>
      <c r="F18" s="39">
        <f t="shared" si="1"/>
        <v>9360367</v>
      </c>
      <c r="G18" s="39">
        <f t="shared" si="1"/>
        <v>3792516</v>
      </c>
      <c r="H18" s="39">
        <f t="shared" si="1"/>
        <v>17902715</v>
      </c>
      <c r="I18" s="39">
        <f t="shared" si="1"/>
        <v>5363480</v>
      </c>
      <c r="J18" s="39">
        <f t="shared" si="1"/>
        <v>4846353</v>
      </c>
      <c r="K18" s="39">
        <f t="shared" si="1"/>
        <v>7122563</v>
      </c>
      <c r="L18" s="39">
        <f t="shared" si="1"/>
        <v>17332396</v>
      </c>
      <c r="M18" s="39">
        <f t="shared" si="1"/>
        <v>4222617</v>
      </c>
      <c r="N18" s="39">
        <f t="shared" si="1"/>
        <v>4185982</v>
      </c>
      <c r="O18" s="39">
        <f t="shared" si="1"/>
        <v>4830835</v>
      </c>
      <c r="P18" s="39">
        <f t="shared" si="1"/>
        <v>13239434</v>
      </c>
      <c r="Q18" s="39">
        <f t="shared" si="1"/>
        <v>7108118</v>
      </c>
      <c r="R18" s="39">
        <f t="shared" si="1"/>
        <v>4608843</v>
      </c>
      <c r="S18" s="39">
        <f t="shared" si="1"/>
        <v>4544126</v>
      </c>
      <c r="T18" s="39">
        <f t="shared" si="1"/>
        <v>16261087</v>
      </c>
      <c r="U18" s="39">
        <f t="shared" si="1"/>
        <v>64735632</v>
      </c>
      <c r="V18" s="39">
        <f t="shared" si="1"/>
        <v>66272575</v>
      </c>
      <c r="W18" s="39">
        <f t="shared" si="1"/>
        <v>-1536943</v>
      </c>
      <c r="X18" s="33">
        <f>+IF(V18&lt;&gt;0,(W18/V18)*100,0)</f>
        <v>-2.3191237099207327</v>
      </c>
      <c r="Y18" s="40">
        <f t="shared" si="1"/>
        <v>66272575</v>
      </c>
    </row>
    <row r="19" spans="1:25" ht="13.5">
      <c r="A19" s="36" t="s">
        <v>44</v>
      </c>
      <c r="B19" s="41">
        <f>+B10-B18</f>
        <v>0</v>
      </c>
      <c r="C19" s="42">
        <f aca="true" t="shared" si="2" ref="C19:Y19">+C10-C18</f>
        <v>1</v>
      </c>
      <c r="D19" s="43">
        <f t="shared" si="2"/>
        <v>0</v>
      </c>
      <c r="E19" s="43">
        <f t="shared" si="2"/>
        <v>21521138</v>
      </c>
      <c r="F19" s="43">
        <f t="shared" si="2"/>
        <v>-8512023</v>
      </c>
      <c r="G19" s="43">
        <f t="shared" si="2"/>
        <v>-3540866</v>
      </c>
      <c r="H19" s="43">
        <f t="shared" si="2"/>
        <v>9468249</v>
      </c>
      <c r="I19" s="43">
        <f t="shared" si="2"/>
        <v>-4316640</v>
      </c>
      <c r="J19" s="43">
        <f t="shared" si="2"/>
        <v>17609366</v>
      </c>
      <c r="K19" s="43">
        <f t="shared" si="2"/>
        <v>433452</v>
      </c>
      <c r="L19" s="43">
        <f t="shared" si="2"/>
        <v>13726178</v>
      </c>
      <c r="M19" s="43">
        <f t="shared" si="2"/>
        <v>-4112925</v>
      </c>
      <c r="N19" s="43">
        <f t="shared" si="2"/>
        <v>-4075423</v>
      </c>
      <c r="O19" s="43">
        <f t="shared" si="2"/>
        <v>10242739</v>
      </c>
      <c r="P19" s="43">
        <f t="shared" si="2"/>
        <v>2054391</v>
      </c>
      <c r="Q19" s="43">
        <f t="shared" si="2"/>
        <v>-6882221</v>
      </c>
      <c r="R19" s="43">
        <f t="shared" si="2"/>
        <v>-4404643</v>
      </c>
      <c r="S19" s="43">
        <f t="shared" si="2"/>
        <v>-4293408</v>
      </c>
      <c r="T19" s="43">
        <f t="shared" si="2"/>
        <v>-15580272</v>
      </c>
      <c r="U19" s="43">
        <f t="shared" si="2"/>
        <v>9668546</v>
      </c>
      <c r="V19" s="43">
        <f>IF(D10=D18,0,V10-V18)</f>
        <v>0</v>
      </c>
      <c r="W19" s="43">
        <f t="shared" si="2"/>
        <v>9668546</v>
      </c>
      <c r="X19" s="44">
        <f>+IF(V19&lt;&gt;0,(W19/V19)*100,0)</f>
        <v>0</v>
      </c>
      <c r="Y19" s="45">
        <f t="shared" si="2"/>
        <v>0</v>
      </c>
    </row>
    <row r="20" spans="1:25" ht="13.5">
      <c r="A20" s="24" t="s">
        <v>45</v>
      </c>
      <c r="B20" s="2">
        <v>0</v>
      </c>
      <c r="C20" s="25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0</v>
      </c>
      <c r="C22" s="53">
        <f aca="true" t="shared" si="3" ref="C22:Y22">SUM(C19:C21)</f>
        <v>1</v>
      </c>
      <c r="D22" s="54">
        <f t="shared" si="3"/>
        <v>0</v>
      </c>
      <c r="E22" s="54">
        <f t="shared" si="3"/>
        <v>21521138</v>
      </c>
      <c r="F22" s="54">
        <f t="shared" si="3"/>
        <v>-8512023</v>
      </c>
      <c r="G22" s="54">
        <f t="shared" si="3"/>
        <v>-3540866</v>
      </c>
      <c r="H22" s="54">
        <f t="shared" si="3"/>
        <v>9468249</v>
      </c>
      <c r="I22" s="54">
        <f t="shared" si="3"/>
        <v>-4316640</v>
      </c>
      <c r="J22" s="54">
        <f t="shared" si="3"/>
        <v>17609366</v>
      </c>
      <c r="K22" s="54">
        <f t="shared" si="3"/>
        <v>433452</v>
      </c>
      <c r="L22" s="54">
        <f t="shared" si="3"/>
        <v>13726178</v>
      </c>
      <c r="M22" s="54">
        <f t="shared" si="3"/>
        <v>-4112925</v>
      </c>
      <c r="N22" s="54">
        <f t="shared" si="3"/>
        <v>-4075423</v>
      </c>
      <c r="O22" s="54">
        <f t="shared" si="3"/>
        <v>10242739</v>
      </c>
      <c r="P22" s="54">
        <f t="shared" si="3"/>
        <v>2054391</v>
      </c>
      <c r="Q22" s="54">
        <f t="shared" si="3"/>
        <v>-6882221</v>
      </c>
      <c r="R22" s="54">
        <f t="shared" si="3"/>
        <v>-4404643</v>
      </c>
      <c r="S22" s="54">
        <f t="shared" si="3"/>
        <v>-4293408</v>
      </c>
      <c r="T22" s="54">
        <f t="shared" si="3"/>
        <v>-15580272</v>
      </c>
      <c r="U22" s="54">
        <f t="shared" si="3"/>
        <v>9668546</v>
      </c>
      <c r="V22" s="54">
        <f t="shared" si="3"/>
        <v>0</v>
      </c>
      <c r="W22" s="54">
        <f t="shared" si="3"/>
        <v>9668546</v>
      </c>
      <c r="X22" s="55">
        <f>+IF(V22&lt;&gt;0,(W22/V22)*100,0)</f>
        <v>0</v>
      </c>
      <c r="Y22" s="56">
        <f t="shared" si="3"/>
        <v>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0</v>
      </c>
      <c r="C24" s="42">
        <f aca="true" t="shared" si="4" ref="C24:Y24">SUM(C22:C23)</f>
        <v>1</v>
      </c>
      <c r="D24" s="43">
        <f t="shared" si="4"/>
        <v>0</v>
      </c>
      <c r="E24" s="43">
        <f t="shared" si="4"/>
        <v>21521138</v>
      </c>
      <c r="F24" s="43">
        <f t="shared" si="4"/>
        <v>-8512023</v>
      </c>
      <c r="G24" s="43">
        <f t="shared" si="4"/>
        <v>-3540866</v>
      </c>
      <c r="H24" s="43">
        <f t="shared" si="4"/>
        <v>9468249</v>
      </c>
      <c r="I24" s="43">
        <f t="shared" si="4"/>
        <v>-4316640</v>
      </c>
      <c r="J24" s="43">
        <f t="shared" si="4"/>
        <v>17609366</v>
      </c>
      <c r="K24" s="43">
        <f t="shared" si="4"/>
        <v>433452</v>
      </c>
      <c r="L24" s="43">
        <f t="shared" si="4"/>
        <v>13726178</v>
      </c>
      <c r="M24" s="43">
        <f t="shared" si="4"/>
        <v>-4112925</v>
      </c>
      <c r="N24" s="43">
        <f t="shared" si="4"/>
        <v>-4075423</v>
      </c>
      <c r="O24" s="43">
        <f t="shared" si="4"/>
        <v>10242739</v>
      </c>
      <c r="P24" s="43">
        <f t="shared" si="4"/>
        <v>2054391</v>
      </c>
      <c r="Q24" s="43">
        <f t="shared" si="4"/>
        <v>-6882221</v>
      </c>
      <c r="R24" s="43">
        <f t="shared" si="4"/>
        <v>-4404643</v>
      </c>
      <c r="S24" s="43">
        <f t="shared" si="4"/>
        <v>-4293408</v>
      </c>
      <c r="T24" s="43">
        <f t="shared" si="4"/>
        <v>-15580272</v>
      </c>
      <c r="U24" s="43">
        <f t="shared" si="4"/>
        <v>9668546</v>
      </c>
      <c r="V24" s="43">
        <f t="shared" si="4"/>
        <v>0</v>
      </c>
      <c r="W24" s="43">
        <f t="shared" si="4"/>
        <v>9668546</v>
      </c>
      <c r="X24" s="44">
        <f>+IF(V24&lt;&gt;0,(W24/V24)*100,0)</f>
        <v>0</v>
      </c>
      <c r="Y24" s="45">
        <f t="shared" si="4"/>
        <v>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0</v>
      </c>
      <c r="C27" s="65">
        <v>19176754</v>
      </c>
      <c r="D27" s="66">
        <v>11906707</v>
      </c>
      <c r="E27" s="66">
        <v>2803138</v>
      </c>
      <c r="F27" s="66">
        <v>43998</v>
      </c>
      <c r="G27" s="66">
        <v>0</v>
      </c>
      <c r="H27" s="66">
        <v>2847136</v>
      </c>
      <c r="I27" s="66">
        <v>606884</v>
      </c>
      <c r="J27" s="66">
        <v>0</v>
      </c>
      <c r="K27" s="66">
        <v>0</v>
      </c>
      <c r="L27" s="66">
        <v>606884</v>
      </c>
      <c r="M27" s="66">
        <v>954850</v>
      </c>
      <c r="N27" s="66">
        <v>0</v>
      </c>
      <c r="O27" s="66">
        <v>161908</v>
      </c>
      <c r="P27" s="66">
        <v>1116758</v>
      </c>
      <c r="Q27" s="66">
        <v>497087</v>
      </c>
      <c r="R27" s="66">
        <v>0</v>
      </c>
      <c r="S27" s="66">
        <v>1010744</v>
      </c>
      <c r="T27" s="66">
        <v>1507831</v>
      </c>
      <c r="U27" s="66">
        <v>6078609</v>
      </c>
      <c r="V27" s="66">
        <v>11906707</v>
      </c>
      <c r="W27" s="66">
        <v>-5828098</v>
      </c>
      <c r="X27" s="67">
        <v>-48.95</v>
      </c>
      <c r="Y27" s="68">
        <v>11906707</v>
      </c>
    </row>
    <row r="28" spans="1:25" ht="13.5">
      <c r="A28" s="69" t="s">
        <v>45</v>
      </c>
      <c r="B28" s="2">
        <v>0</v>
      </c>
      <c r="C28" s="25">
        <v>19176754</v>
      </c>
      <c r="D28" s="26">
        <v>0</v>
      </c>
      <c r="E28" s="26">
        <v>2803138</v>
      </c>
      <c r="F28" s="26">
        <v>43998</v>
      </c>
      <c r="G28" s="26">
        <v>0</v>
      </c>
      <c r="H28" s="26">
        <v>2847136</v>
      </c>
      <c r="I28" s="26">
        <v>606884</v>
      </c>
      <c r="J28" s="26">
        <v>0</v>
      </c>
      <c r="K28" s="26">
        <v>0</v>
      </c>
      <c r="L28" s="26">
        <v>606884</v>
      </c>
      <c r="M28" s="26">
        <v>954850</v>
      </c>
      <c r="N28" s="26">
        <v>0</v>
      </c>
      <c r="O28" s="26">
        <v>161908</v>
      </c>
      <c r="P28" s="26">
        <v>1116758</v>
      </c>
      <c r="Q28" s="26">
        <v>497087</v>
      </c>
      <c r="R28" s="26">
        <v>0</v>
      </c>
      <c r="S28" s="26">
        <v>1010744</v>
      </c>
      <c r="T28" s="26">
        <v>1507831</v>
      </c>
      <c r="U28" s="26">
        <v>6078609</v>
      </c>
      <c r="V28" s="26">
        <v>0</v>
      </c>
      <c r="W28" s="26">
        <v>6078609</v>
      </c>
      <c r="X28" s="27">
        <v>0</v>
      </c>
      <c r="Y28" s="28">
        <v>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0</v>
      </c>
      <c r="D31" s="26">
        <v>11906707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11906707</v>
      </c>
      <c r="W31" s="26">
        <v>-11906707</v>
      </c>
      <c r="X31" s="27">
        <v>-100</v>
      </c>
      <c r="Y31" s="28">
        <v>11906707</v>
      </c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19176754</v>
      </c>
      <c r="D32" s="66">
        <f t="shared" si="5"/>
        <v>11906707</v>
      </c>
      <c r="E32" s="66">
        <f t="shared" si="5"/>
        <v>2803138</v>
      </c>
      <c r="F32" s="66">
        <f t="shared" si="5"/>
        <v>43998</v>
      </c>
      <c r="G32" s="66">
        <f t="shared" si="5"/>
        <v>0</v>
      </c>
      <c r="H32" s="66">
        <f t="shared" si="5"/>
        <v>2847136</v>
      </c>
      <c r="I32" s="66">
        <f t="shared" si="5"/>
        <v>606884</v>
      </c>
      <c r="J32" s="66">
        <f t="shared" si="5"/>
        <v>0</v>
      </c>
      <c r="K32" s="66">
        <f t="shared" si="5"/>
        <v>0</v>
      </c>
      <c r="L32" s="66">
        <f t="shared" si="5"/>
        <v>606884</v>
      </c>
      <c r="M32" s="66">
        <f t="shared" si="5"/>
        <v>954850</v>
      </c>
      <c r="N32" s="66">
        <f t="shared" si="5"/>
        <v>0</v>
      </c>
      <c r="O32" s="66">
        <f t="shared" si="5"/>
        <v>161908</v>
      </c>
      <c r="P32" s="66">
        <f t="shared" si="5"/>
        <v>1116758</v>
      </c>
      <c r="Q32" s="66">
        <f t="shared" si="5"/>
        <v>497087</v>
      </c>
      <c r="R32" s="66">
        <f t="shared" si="5"/>
        <v>0</v>
      </c>
      <c r="S32" s="66">
        <f t="shared" si="5"/>
        <v>1010744</v>
      </c>
      <c r="T32" s="66">
        <f t="shared" si="5"/>
        <v>1507831</v>
      </c>
      <c r="U32" s="66">
        <f t="shared" si="5"/>
        <v>6078609</v>
      </c>
      <c r="V32" s="66">
        <f t="shared" si="5"/>
        <v>11906707</v>
      </c>
      <c r="W32" s="66">
        <f t="shared" si="5"/>
        <v>-5828098</v>
      </c>
      <c r="X32" s="67">
        <f>+IF(V32&lt;&gt;0,(W32/V32)*100,0)</f>
        <v>-48.9480256799802</v>
      </c>
      <c r="Y32" s="68">
        <f t="shared" si="5"/>
        <v>11906707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24188499</v>
      </c>
      <c r="C35" s="25">
        <v>0</v>
      </c>
      <c r="D35" s="26">
        <v>4765307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4765307</v>
      </c>
      <c r="W35" s="26">
        <v>-4765307</v>
      </c>
      <c r="X35" s="27">
        <v>-100</v>
      </c>
      <c r="Y35" s="28">
        <v>4765307</v>
      </c>
    </row>
    <row r="36" spans="1:25" ht="13.5">
      <c r="A36" s="24" t="s">
        <v>56</v>
      </c>
      <c r="B36" s="2">
        <v>7390674</v>
      </c>
      <c r="C36" s="25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7">
        <v>0</v>
      </c>
      <c r="Y36" s="28">
        <v>0</v>
      </c>
    </row>
    <row r="37" spans="1:25" ht="13.5">
      <c r="A37" s="24" t="s">
        <v>57</v>
      </c>
      <c r="B37" s="2">
        <v>44692965</v>
      </c>
      <c r="C37" s="25">
        <v>0</v>
      </c>
      <c r="D37" s="26">
        <v>27065000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27065000</v>
      </c>
      <c r="W37" s="26">
        <v>-27065000</v>
      </c>
      <c r="X37" s="27">
        <v>-100</v>
      </c>
      <c r="Y37" s="28">
        <v>27065000</v>
      </c>
    </row>
    <row r="38" spans="1:25" ht="13.5">
      <c r="A38" s="24" t="s">
        <v>58</v>
      </c>
      <c r="B38" s="2">
        <v>1366126</v>
      </c>
      <c r="C38" s="25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8">
        <v>0</v>
      </c>
    </row>
    <row r="39" spans="1:25" ht="13.5">
      <c r="A39" s="24" t="s">
        <v>59</v>
      </c>
      <c r="B39" s="2">
        <v>-14479918</v>
      </c>
      <c r="C39" s="25">
        <v>0</v>
      </c>
      <c r="D39" s="26">
        <v>-22299693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-22299693</v>
      </c>
      <c r="W39" s="26">
        <v>22299693</v>
      </c>
      <c r="X39" s="27">
        <v>-100</v>
      </c>
      <c r="Y39" s="28">
        <v>-22299693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15743415</v>
      </c>
      <c r="C42" s="25">
        <v>-16645808</v>
      </c>
      <c r="D42" s="26">
        <v>10184872</v>
      </c>
      <c r="E42" s="26">
        <v>21411650</v>
      </c>
      <c r="F42" s="26">
        <v>-8565261</v>
      </c>
      <c r="G42" s="26">
        <v>-3540865</v>
      </c>
      <c r="H42" s="26">
        <v>9305524</v>
      </c>
      <c r="I42" s="26">
        <v>-4316640</v>
      </c>
      <c r="J42" s="26">
        <v>17609366</v>
      </c>
      <c r="K42" s="26">
        <v>433452</v>
      </c>
      <c r="L42" s="26">
        <v>13726178</v>
      </c>
      <c r="M42" s="26">
        <v>-4112924</v>
      </c>
      <c r="N42" s="26">
        <v>-4075423</v>
      </c>
      <c r="O42" s="26">
        <v>10242740</v>
      </c>
      <c r="P42" s="26">
        <v>2054393</v>
      </c>
      <c r="Q42" s="26">
        <v>-6858259</v>
      </c>
      <c r="R42" s="26">
        <v>-4523411</v>
      </c>
      <c r="S42" s="26">
        <v>-4758346</v>
      </c>
      <c r="T42" s="26">
        <v>-16140016</v>
      </c>
      <c r="U42" s="26">
        <v>8946079</v>
      </c>
      <c r="V42" s="26">
        <v>10184872</v>
      </c>
      <c r="W42" s="26">
        <v>-1238793</v>
      </c>
      <c r="X42" s="27">
        <v>-12.16</v>
      </c>
      <c r="Y42" s="28">
        <v>10184872</v>
      </c>
    </row>
    <row r="43" spans="1:25" ht="13.5">
      <c r="A43" s="24" t="s">
        <v>62</v>
      </c>
      <c r="B43" s="2">
        <v>-22783801</v>
      </c>
      <c r="C43" s="25">
        <v>-19178000</v>
      </c>
      <c r="D43" s="26">
        <v>-11706707</v>
      </c>
      <c r="E43" s="26">
        <v>-2746322</v>
      </c>
      <c r="F43" s="26">
        <v>9240</v>
      </c>
      <c r="G43" s="26">
        <v>0</v>
      </c>
      <c r="H43" s="26">
        <v>-2737082</v>
      </c>
      <c r="I43" s="26">
        <v>-606884</v>
      </c>
      <c r="J43" s="26">
        <v>0</v>
      </c>
      <c r="K43" s="26">
        <v>0</v>
      </c>
      <c r="L43" s="26">
        <v>-606884</v>
      </c>
      <c r="M43" s="26">
        <v>-954850</v>
      </c>
      <c r="N43" s="26">
        <v>5000000</v>
      </c>
      <c r="O43" s="26">
        <v>-161908</v>
      </c>
      <c r="P43" s="26">
        <v>3883242</v>
      </c>
      <c r="Q43" s="26">
        <v>-497087</v>
      </c>
      <c r="R43" s="26">
        <v>0</v>
      </c>
      <c r="S43" s="26">
        <v>-1010744</v>
      </c>
      <c r="T43" s="26">
        <v>-1507831</v>
      </c>
      <c r="U43" s="26">
        <v>-968555</v>
      </c>
      <c r="V43" s="26">
        <v>-11706707</v>
      </c>
      <c r="W43" s="26">
        <v>10738152</v>
      </c>
      <c r="X43" s="27">
        <v>-91.73</v>
      </c>
      <c r="Y43" s="28">
        <v>-11706707</v>
      </c>
    </row>
    <row r="44" spans="1:25" ht="13.5">
      <c r="A44" s="24" t="s">
        <v>63</v>
      </c>
      <c r="B44" s="2">
        <v>0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7">
        <v>0</v>
      </c>
      <c r="Y44" s="28">
        <v>0</v>
      </c>
    </row>
    <row r="45" spans="1:25" ht="13.5">
      <c r="A45" s="36" t="s">
        <v>64</v>
      </c>
      <c r="B45" s="3">
        <v>-7040386</v>
      </c>
      <c r="C45" s="65">
        <v>-35823808</v>
      </c>
      <c r="D45" s="66">
        <v>-1521835</v>
      </c>
      <c r="E45" s="66">
        <v>29560617</v>
      </c>
      <c r="F45" s="66">
        <v>21004596</v>
      </c>
      <c r="G45" s="66">
        <v>17463731</v>
      </c>
      <c r="H45" s="66">
        <v>17463731</v>
      </c>
      <c r="I45" s="66">
        <v>12540207</v>
      </c>
      <c r="J45" s="66">
        <v>30149573</v>
      </c>
      <c r="K45" s="66">
        <v>30583025</v>
      </c>
      <c r="L45" s="66">
        <v>30583025</v>
      </c>
      <c r="M45" s="66">
        <v>25515251</v>
      </c>
      <c r="N45" s="66">
        <v>26439828</v>
      </c>
      <c r="O45" s="66">
        <v>36520660</v>
      </c>
      <c r="P45" s="66">
        <v>36520660</v>
      </c>
      <c r="Q45" s="66">
        <v>29165314</v>
      </c>
      <c r="R45" s="66">
        <v>24641903</v>
      </c>
      <c r="S45" s="66">
        <v>18872813</v>
      </c>
      <c r="T45" s="66">
        <v>18872813</v>
      </c>
      <c r="U45" s="66">
        <v>18872813</v>
      </c>
      <c r="V45" s="66">
        <v>-1521835</v>
      </c>
      <c r="W45" s="66">
        <v>20394648</v>
      </c>
      <c r="X45" s="67">
        <v>-1340.14</v>
      </c>
      <c r="Y45" s="68">
        <v>-1521835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0</v>
      </c>
      <c r="C49" s="95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234546</v>
      </c>
      <c r="C51" s="95">
        <v>26990</v>
      </c>
      <c r="D51" s="20">
        <v>34368</v>
      </c>
      <c r="E51" s="20">
        <v>0</v>
      </c>
      <c r="F51" s="20">
        <v>0</v>
      </c>
      <c r="G51" s="20">
        <v>0</v>
      </c>
      <c r="H51" s="20">
        <v>14030749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14326653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31453674</v>
      </c>
      <c r="E5" s="66">
        <f t="shared" si="0"/>
        <v>51793859</v>
      </c>
      <c r="F5" s="66">
        <f t="shared" si="0"/>
        <v>26270970</v>
      </c>
      <c r="G5" s="66">
        <f t="shared" si="0"/>
        <v>848344</v>
      </c>
      <c r="H5" s="66">
        <f t="shared" si="0"/>
        <v>251650</v>
      </c>
      <c r="I5" s="66">
        <f t="shared" si="0"/>
        <v>27370964</v>
      </c>
      <c r="J5" s="66">
        <f t="shared" si="0"/>
        <v>1046840</v>
      </c>
      <c r="K5" s="66">
        <f t="shared" si="0"/>
        <v>22455719</v>
      </c>
      <c r="L5" s="66">
        <f t="shared" si="0"/>
        <v>7556015</v>
      </c>
      <c r="M5" s="66">
        <f t="shared" si="0"/>
        <v>31058574</v>
      </c>
      <c r="N5" s="66">
        <f t="shared" si="0"/>
        <v>109692</v>
      </c>
      <c r="O5" s="66">
        <f t="shared" si="0"/>
        <v>110559</v>
      </c>
      <c r="P5" s="66">
        <f t="shared" si="0"/>
        <v>15073574</v>
      </c>
      <c r="Q5" s="66">
        <f t="shared" si="0"/>
        <v>15293825</v>
      </c>
      <c r="R5" s="66">
        <f t="shared" si="0"/>
        <v>225897</v>
      </c>
      <c r="S5" s="66">
        <f t="shared" si="0"/>
        <v>204200</v>
      </c>
      <c r="T5" s="66">
        <f t="shared" si="0"/>
        <v>250718</v>
      </c>
      <c r="U5" s="66">
        <f t="shared" si="0"/>
        <v>680815</v>
      </c>
      <c r="V5" s="66">
        <f t="shared" si="0"/>
        <v>74404178</v>
      </c>
      <c r="W5" s="66">
        <f t="shared" si="0"/>
        <v>51793859</v>
      </c>
      <c r="X5" s="66">
        <f t="shared" si="0"/>
        <v>22610319</v>
      </c>
      <c r="Y5" s="103">
        <f>+IF(W5&lt;&gt;0,+(X5/W5)*100,0)</f>
        <v>43.65443980530588</v>
      </c>
      <c r="Z5" s="119">
        <f>SUM(Z6:Z8)</f>
        <v>51793859</v>
      </c>
    </row>
    <row r="6" spans="1:26" ht="13.5">
      <c r="A6" s="104" t="s">
        <v>74</v>
      </c>
      <c r="B6" s="102"/>
      <c r="C6" s="121"/>
      <c r="D6" s="122">
        <v>15435171</v>
      </c>
      <c r="E6" s="26">
        <v>27898123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27898123</v>
      </c>
      <c r="X6" s="26">
        <v>-27898123</v>
      </c>
      <c r="Y6" s="106">
        <v>-100</v>
      </c>
      <c r="Z6" s="121">
        <v>27898123</v>
      </c>
    </row>
    <row r="7" spans="1:26" ht="13.5">
      <c r="A7" s="104" t="s">
        <v>75</v>
      </c>
      <c r="B7" s="102"/>
      <c r="C7" s="123"/>
      <c r="D7" s="124">
        <v>7441686</v>
      </c>
      <c r="E7" s="125">
        <v>13858938</v>
      </c>
      <c r="F7" s="125">
        <v>26270970</v>
      </c>
      <c r="G7" s="125">
        <v>848344</v>
      </c>
      <c r="H7" s="125">
        <v>251650</v>
      </c>
      <c r="I7" s="125">
        <v>27370964</v>
      </c>
      <c r="J7" s="125">
        <v>1046840</v>
      </c>
      <c r="K7" s="125">
        <v>22455719</v>
      </c>
      <c r="L7" s="125">
        <v>7556015</v>
      </c>
      <c r="M7" s="125">
        <v>31058574</v>
      </c>
      <c r="N7" s="125">
        <v>109692</v>
      </c>
      <c r="O7" s="125">
        <v>110559</v>
      </c>
      <c r="P7" s="125">
        <v>15073574</v>
      </c>
      <c r="Q7" s="125">
        <v>15293825</v>
      </c>
      <c r="R7" s="125">
        <v>225897</v>
      </c>
      <c r="S7" s="125">
        <v>204200</v>
      </c>
      <c r="T7" s="125">
        <v>250718</v>
      </c>
      <c r="U7" s="125">
        <v>680815</v>
      </c>
      <c r="V7" s="125">
        <v>74404178</v>
      </c>
      <c r="W7" s="125">
        <v>13858938</v>
      </c>
      <c r="X7" s="125">
        <v>60545240</v>
      </c>
      <c r="Y7" s="107">
        <v>436.87</v>
      </c>
      <c r="Z7" s="123">
        <v>13858938</v>
      </c>
    </row>
    <row r="8" spans="1:26" ht="13.5">
      <c r="A8" s="104" t="s">
        <v>76</v>
      </c>
      <c r="B8" s="102"/>
      <c r="C8" s="121"/>
      <c r="D8" s="122">
        <v>8576817</v>
      </c>
      <c r="E8" s="26">
        <v>10036798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10036798</v>
      </c>
      <c r="X8" s="26">
        <v>-10036798</v>
      </c>
      <c r="Y8" s="106">
        <v>-100</v>
      </c>
      <c r="Z8" s="121">
        <v>10036798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6382178</v>
      </c>
      <c r="E9" s="66">
        <f t="shared" si="1"/>
        <v>6648917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0</v>
      </c>
      <c r="W9" s="66">
        <f t="shared" si="1"/>
        <v>6648917</v>
      </c>
      <c r="X9" s="66">
        <f t="shared" si="1"/>
        <v>-6648917</v>
      </c>
      <c r="Y9" s="103">
        <f>+IF(W9&lt;&gt;0,+(X9/W9)*100,0)</f>
        <v>-100</v>
      </c>
      <c r="Z9" s="119">
        <f>SUM(Z10:Z14)</f>
        <v>6648917</v>
      </c>
    </row>
    <row r="10" spans="1:26" ht="13.5">
      <c r="A10" s="104" t="s">
        <v>78</v>
      </c>
      <c r="B10" s="102"/>
      <c r="C10" s="121"/>
      <c r="D10" s="122">
        <v>6382178</v>
      </c>
      <c r="E10" s="26">
        <v>6648917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>
        <v>6648917</v>
      </c>
      <c r="X10" s="26">
        <v>-6648917</v>
      </c>
      <c r="Y10" s="106">
        <v>-100</v>
      </c>
      <c r="Z10" s="121">
        <v>6648917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>
        <v>0</v>
      </c>
      <c r="Z12" s="121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7042394</v>
      </c>
      <c r="E15" s="66">
        <f t="shared" si="2"/>
        <v>7829799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0</v>
      </c>
      <c r="W15" s="66">
        <f t="shared" si="2"/>
        <v>7829799</v>
      </c>
      <c r="X15" s="66">
        <f t="shared" si="2"/>
        <v>-7829799</v>
      </c>
      <c r="Y15" s="103">
        <f>+IF(W15&lt;&gt;0,+(X15/W15)*100,0)</f>
        <v>-100</v>
      </c>
      <c r="Z15" s="119">
        <f>SUM(Z16:Z18)</f>
        <v>7829799</v>
      </c>
    </row>
    <row r="16" spans="1:26" ht="13.5">
      <c r="A16" s="104" t="s">
        <v>84</v>
      </c>
      <c r="B16" s="102"/>
      <c r="C16" s="121"/>
      <c r="D16" s="122">
        <v>7042394</v>
      </c>
      <c r="E16" s="26">
        <v>7829799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>
        <v>7829799</v>
      </c>
      <c r="X16" s="26">
        <v>-7829799</v>
      </c>
      <c r="Y16" s="106">
        <v>-100</v>
      </c>
      <c r="Z16" s="121">
        <v>7829799</v>
      </c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>
        <v>0</v>
      </c>
      <c r="Z17" s="121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103">
        <f>+IF(W19&lt;&gt;0,+(X19/W19)*100,0)</f>
        <v>0</v>
      </c>
      <c r="Z19" s="119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>
        <v>0</v>
      </c>
      <c r="Z20" s="121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>
        <v>0</v>
      </c>
      <c r="Z22" s="123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0</v>
      </c>
      <c r="D25" s="139">
        <f t="shared" si="4"/>
        <v>44878246</v>
      </c>
      <c r="E25" s="39">
        <f t="shared" si="4"/>
        <v>66272575</v>
      </c>
      <c r="F25" s="39">
        <f t="shared" si="4"/>
        <v>26270970</v>
      </c>
      <c r="G25" s="39">
        <f t="shared" si="4"/>
        <v>848344</v>
      </c>
      <c r="H25" s="39">
        <f t="shared" si="4"/>
        <v>251650</v>
      </c>
      <c r="I25" s="39">
        <f t="shared" si="4"/>
        <v>27370964</v>
      </c>
      <c r="J25" s="39">
        <f t="shared" si="4"/>
        <v>1046840</v>
      </c>
      <c r="K25" s="39">
        <f t="shared" si="4"/>
        <v>22455719</v>
      </c>
      <c r="L25" s="39">
        <f t="shared" si="4"/>
        <v>7556015</v>
      </c>
      <c r="M25" s="39">
        <f t="shared" si="4"/>
        <v>31058574</v>
      </c>
      <c r="N25" s="39">
        <f t="shared" si="4"/>
        <v>109692</v>
      </c>
      <c r="O25" s="39">
        <f t="shared" si="4"/>
        <v>110559</v>
      </c>
      <c r="P25" s="39">
        <f t="shared" si="4"/>
        <v>15073574</v>
      </c>
      <c r="Q25" s="39">
        <f t="shared" si="4"/>
        <v>15293825</v>
      </c>
      <c r="R25" s="39">
        <f t="shared" si="4"/>
        <v>225897</v>
      </c>
      <c r="S25" s="39">
        <f t="shared" si="4"/>
        <v>204200</v>
      </c>
      <c r="T25" s="39">
        <f t="shared" si="4"/>
        <v>250718</v>
      </c>
      <c r="U25" s="39">
        <f t="shared" si="4"/>
        <v>680815</v>
      </c>
      <c r="V25" s="39">
        <f t="shared" si="4"/>
        <v>74404178</v>
      </c>
      <c r="W25" s="39">
        <f t="shared" si="4"/>
        <v>66272575</v>
      </c>
      <c r="X25" s="39">
        <f t="shared" si="4"/>
        <v>8131603</v>
      </c>
      <c r="Y25" s="140">
        <f>+IF(W25&lt;&gt;0,+(X25/W25)*100,0)</f>
        <v>12.26993669704248</v>
      </c>
      <c r="Z25" s="138">
        <f>+Z5+Z9+Z15+Z19+Z24</f>
        <v>66272575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0</v>
      </c>
      <c r="D28" s="120">
        <f t="shared" si="5"/>
        <v>31453674</v>
      </c>
      <c r="E28" s="66">
        <f t="shared" si="5"/>
        <v>51793859</v>
      </c>
      <c r="F28" s="66">
        <f t="shared" si="5"/>
        <v>3820669</v>
      </c>
      <c r="G28" s="66">
        <f t="shared" si="5"/>
        <v>8455524</v>
      </c>
      <c r="H28" s="66">
        <f t="shared" si="5"/>
        <v>2644339</v>
      </c>
      <c r="I28" s="66">
        <f t="shared" si="5"/>
        <v>14920532</v>
      </c>
      <c r="J28" s="66">
        <f t="shared" si="5"/>
        <v>4345327</v>
      </c>
      <c r="K28" s="66">
        <f t="shared" si="5"/>
        <v>3660264</v>
      </c>
      <c r="L28" s="66">
        <f t="shared" si="5"/>
        <v>5972358</v>
      </c>
      <c r="M28" s="66">
        <f t="shared" si="5"/>
        <v>13977949</v>
      </c>
      <c r="N28" s="66">
        <f t="shared" si="5"/>
        <v>3247628</v>
      </c>
      <c r="O28" s="66">
        <f t="shared" si="5"/>
        <v>3219754</v>
      </c>
      <c r="P28" s="66">
        <f t="shared" si="5"/>
        <v>3566218</v>
      </c>
      <c r="Q28" s="66">
        <f t="shared" si="5"/>
        <v>10033600</v>
      </c>
      <c r="R28" s="66">
        <f t="shared" si="5"/>
        <v>5709954</v>
      </c>
      <c r="S28" s="66">
        <f t="shared" si="5"/>
        <v>3270168</v>
      </c>
      <c r="T28" s="66">
        <f t="shared" si="5"/>
        <v>3246154</v>
      </c>
      <c r="U28" s="66">
        <f t="shared" si="5"/>
        <v>12226276</v>
      </c>
      <c r="V28" s="66">
        <f t="shared" si="5"/>
        <v>51158357</v>
      </c>
      <c r="W28" s="66">
        <f t="shared" si="5"/>
        <v>51793859</v>
      </c>
      <c r="X28" s="66">
        <f t="shared" si="5"/>
        <v>-635502</v>
      </c>
      <c r="Y28" s="103">
        <f>+IF(W28&lt;&gt;0,+(X28/W28)*100,0)</f>
        <v>-1.2269832993135343</v>
      </c>
      <c r="Z28" s="119">
        <f>SUM(Z29:Z31)</f>
        <v>51793859</v>
      </c>
    </row>
    <row r="29" spans="1:26" ht="13.5">
      <c r="A29" s="104" t="s">
        <v>74</v>
      </c>
      <c r="B29" s="102"/>
      <c r="C29" s="121"/>
      <c r="D29" s="122">
        <v>15435171</v>
      </c>
      <c r="E29" s="26">
        <v>27898123</v>
      </c>
      <c r="F29" s="26">
        <v>2441992</v>
      </c>
      <c r="G29" s="26">
        <v>1610520</v>
      </c>
      <c r="H29" s="26">
        <v>1274968</v>
      </c>
      <c r="I29" s="26">
        <v>5327480</v>
      </c>
      <c r="J29" s="26">
        <v>1110708</v>
      </c>
      <c r="K29" s="26">
        <v>1974455</v>
      </c>
      <c r="L29" s="26">
        <v>2378965</v>
      </c>
      <c r="M29" s="26">
        <v>5464128</v>
      </c>
      <c r="N29" s="26">
        <v>1447739</v>
      </c>
      <c r="O29" s="26">
        <v>1418143</v>
      </c>
      <c r="P29" s="26">
        <v>1686808</v>
      </c>
      <c r="Q29" s="26">
        <v>4552690</v>
      </c>
      <c r="R29" s="26">
        <v>3993410</v>
      </c>
      <c r="S29" s="26">
        <v>1907131</v>
      </c>
      <c r="T29" s="26">
        <v>1452655</v>
      </c>
      <c r="U29" s="26">
        <v>7353196</v>
      </c>
      <c r="V29" s="26">
        <v>22697494</v>
      </c>
      <c r="W29" s="26">
        <v>27898123</v>
      </c>
      <c r="X29" s="26">
        <v>-5200629</v>
      </c>
      <c r="Y29" s="106">
        <v>-18.64</v>
      </c>
      <c r="Z29" s="121">
        <v>27898123</v>
      </c>
    </row>
    <row r="30" spans="1:26" ht="13.5">
      <c r="A30" s="104" t="s">
        <v>75</v>
      </c>
      <c r="B30" s="102"/>
      <c r="C30" s="123"/>
      <c r="D30" s="124">
        <v>7441686</v>
      </c>
      <c r="E30" s="125">
        <v>13858938</v>
      </c>
      <c r="F30" s="125">
        <v>716903</v>
      </c>
      <c r="G30" s="125">
        <v>6036129</v>
      </c>
      <c r="H30" s="125">
        <v>528985</v>
      </c>
      <c r="I30" s="125">
        <v>7282017</v>
      </c>
      <c r="J30" s="125">
        <v>2414125</v>
      </c>
      <c r="K30" s="125">
        <v>953694</v>
      </c>
      <c r="L30" s="125">
        <v>2531018</v>
      </c>
      <c r="M30" s="125">
        <v>5898837</v>
      </c>
      <c r="N30" s="125">
        <v>1146255</v>
      </c>
      <c r="O30" s="125">
        <v>1007841</v>
      </c>
      <c r="P30" s="125">
        <v>1090030</v>
      </c>
      <c r="Q30" s="125">
        <v>3244126</v>
      </c>
      <c r="R30" s="125">
        <v>711307</v>
      </c>
      <c r="S30" s="125">
        <v>540890</v>
      </c>
      <c r="T30" s="125">
        <v>959756</v>
      </c>
      <c r="U30" s="125">
        <v>2211953</v>
      </c>
      <c r="V30" s="125">
        <v>18636933</v>
      </c>
      <c r="W30" s="125">
        <v>13858938</v>
      </c>
      <c r="X30" s="125">
        <v>4777995</v>
      </c>
      <c r="Y30" s="107">
        <v>34.48</v>
      </c>
      <c r="Z30" s="123">
        <v>13858938</v>
      </c>
    </row>
    <row r="31" spans="1:26" ht="13.5">
      <c r="A31" s="104" t="s">
        <v>76</v>
      </c>
      <c r="B31" s="102"/>
      <c r="C31" s="121"/>
      <c r="D31" s="122">
        <v>8576817</v>
      </c>
      <c r="E31" s="26">
        <v>10036798</v>
      </c>
      <c r="F31" s="26">
        <v>661774</v>
      </c>
      <c r="G31" s="26">
        <v>808875</v>
      </c>
      <c r="H31" s="26">
        <v>840386</v>
      </c>
      <c r="I31" s="26">
        <v>2311035</v>
      </c>
      <c r="J31" s="26">
        <v>820494</v>
      </c>
      <c r="K31" s="26">
        <v>732115</v>
      </c>
      <c r="L31" s="26">
        <v>1062375</v>
      </c>
      <c r="M31" s="26">
        <v>2614984</v>
      </c>
      <c r="N31" s="26">
        <v>653634</v>
      </c>
      <c r="O31" s="26">
        <v>793770</v>
      </c>
      <c r="P31" s="26">
        <v>789380</v>
      </c>
      <c r="Q31" s="26">
        <v>2236784</v>
      </c>
      <c r="R31" s="26">
        <v>1005237</v>
      </c>
      <c r="S31" s="26">
        <v>822147</v>
      </c>
      <c r="T31" s="26">
        <v>833743</v>
      </c>
      <c r="U31" s="26">
        <v>2661127</v>
      </c>
      <c r="V31" s="26">
        <v>9823930</v>
      </c>
      <c r="W31" s="26">
        <v>10036798</v>
      </c>
      <c r="X31" s="26">
        <v>-212868</v>
      </c>
      <c r="Y31" s="106">
        <v>-2.12</v>
      </c>
      <c r="Z31" s="121">
        <v>10036798</v>
      </c>
    </row>
    <row r="32" spans="1:26" ht="13.5">
      <c r="A32" s="101" t="s">
        <v>77</v>
      </c>
      <c r="B32" s="102"/>
      <c r="C32" s="119">
        <f aca="true" t="shared" si="6" ref="C32:X32">SUM(C33:C37)</f>
        <v>0</v>
      </c>
      <c r="D32" s="120">
        <f t="shared" si="6"/>
        <v>6382178</v>
      </c>
      <c r="E32" s="66">
        <f t="shared" si="6"/>
        <v>6648917</v>
      </c>
      <c r="F32" s="66">
        <f t="shared" si="6"/>
        <v>581294</v>
      </c>
      <c r="G32" s="66">
        <f t="shared" si="6"/>
        <v>567880</v>
      </c>
      <c r="H32" s="66">
        <f t="shared" si="6"/>
        <v>692163</v>
      </c>
      <c r="I32" s="66">
        <f t="shared" si="6"/>
        <v>1841337</v>
      </c>
      <c r="J32" s="66">
        <f t="shared" si="6"/>
        <v>545670</v>
      </c>
      <c r="K32" s="66">
        <f t="shared" si="6"/>
        <v>527685</v>
      </c>
      <c r="L32" s="66">
        <f t="shared" si="6"/>
        <v>574446</v>
      </c>
      <c r="M32" s="66">
        <f t="shared" si="6"/>
        <v>1647801</v>
      </c>
      <c r="N32" s="66">
        <f t="shared" si="6"/>
        <v>644679</v>
      </c>
      <c r="O32" s="66">
        <f t="shared" si="6"/>
        <v>515706</v>
      </c>
      <c r="P32" s="66">
        <f t="shared" si="6"/>
        <v>530162</v>
      </c>
      <c r="Q32" s="66">
        <f t="shared" si="6"/>
        <v>1690547</v>
      </c>
      <c r="R32" s="66">
        <f t="shared" si="6"/>
        <v>594116</v>
      </c>
      <c r="S32" s="66">
        <f t="shared" si="6"/>
        <v>598444</v>
      </c>
      <c r="T32" s="66">
        <f t="shared" si="6"/>
        <v>590889</v>
      </c>
      <c r="U32" s="66">
        <f t="shared" si="6"/>
        <v>1783449</v>
      </c>
      <c r="V32" s="66">
        <f t="shared" si="6"/>
        <v>6963134</v>
      </c>
      <c r="W32" s="66">
        <f t="shared" si="6"/>
        <v>6648917</v>
      </c>
      <c r="X32" s="66">
        <f t="shared" si="6"/>
        <v>314217</v>
      </c>
      <c r="Y32" s="103">
        <f>+IF(W32&lt;&gt;0,+(X32/W32)*100,0)</f>
        <v>4.725837305534119</v>
      </c>
      <c r="Z32" s="119">
        <f>SUM(Z33:Z37)</f>
        <v>6648917</v>
      </c>
    </row>
    <row r="33" spans="1:26" ht="13.5">
      <c r="A33" s="104" t="s">
        <v>78</v>
      </c>
      <c r="B33" s="102"/>
      <c r="C33" s="121"/>
      <c r="D33" s="122">
        <v>6382178</v>
      </c>
      <c r="E33" s="26">
        <v>6648917</v>
      </c>
      <c r="F33" s="26">
        <v>581294</v>
      </c>
      <c r="G33" s="26">
        <v>567880</v>
      </c>
      <c r="H33" s="26">
        <v>692163</v>
      </c>
      <c r="I33" s="26">
        <v>1841337</v>
      </c>
      <c r="J33" s="26">
        <v>545670</v>
      </c>
      <c r="K33" s="26">
        <v>527685</v>
      </c>
      <c r="L33" s="26">
        <v>574446</v>
      </c>
      <c r="M33" s="26">
        <v>1647801</v>
      </c>
      <c r="N33" s="26">
        <v>644679</v>
      </c>
      <c r="O33" s="26">
        <v>515706</v>
      </c>
      <c r="P33" s="26">
        <v>530162</v>
      </c>
      <c r="Q33" s="26">
        <v>1690547</v>
      </c>
      <c r="R33" s="26">
        <v>594116</v>
      </c>
      <c r="S33" s="26">
        <v>598444</v>
      </c>
      <c r="T33" s="26">
        <v>590889</v>
      </c>
      <c r="U33" s="26">
        <v>1783449</v>
      </c>
      <c r="V33" s="26">
        <v>6963134</v>
      </c>
      <c r="W33" s="26">
        <v>6648917</v>
      </c>
      <c r="X33" s="26">
        <v>314217</v>
      </c>
      <c r="Y33" s="106">
        <v>4.73</v>
      </c>
      <c r="Z33" s="121">
        <v>6648917</v>
      </c>
    </row>
    <row r="34" spans="1:26" ht="13.5">
      <c r="A34" s="104" t="s">
        <v>79</v>
      </c>
      <c r="B34" s="102"/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>
        <v>0</v>
      </c>
      <c r="Z34" s="121"/>
    </row>
    <row r="35" spans="1:26" ht="13.5">
      <c r="A35" s="104" t="s">
        <v>80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>
        <v>0</v>
      </c>
      <c r="Z35" s="121"/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0</v>
      </c>
      <c r="D38" s="120">
        <f t="shared" si="7"/>
        <v>7042393</v>
      </c>
      <c r="E38" s="66">
        <f t="shared" si="7"/>
        <v>7829799</v>
      </c>
      <c r="F38" s="66">
        <f t="shared" si="7"/>
        <v>347869</v>
      </c>
      <c r="G38" s="66">
        <f t="shared" si="7"/>
        <v>336963</v>
      </c>
      <c r="H38" s="66">
        <f t="shared" si="7"/>
        <v>456014</v>
      </c>
      <c r="I38" s="66">
        <f t="shared" si="7"/>
        <v>1140846</v>
      </c>
      <c r="J38" s="66">
        <f t="shared" si="7"/>
        <v>472483</v>
      </c>
      <c r="K38" s="66">
        <f t="shared" si="7"/>
        <v>658404</v>
      </c>
      <c r="L38" s="66">
        <f t="shared" si="7"/>
        <v>575759</v>
      </c>
      <c r="M38" s="66">
        <f t="shared" si="7"/>
        <v>1706646</v>
      </c>
      <c r="N38" s="66">
        <f t="shared" si="7"/>
        <v>330310</v>
      </c>
      <c r="O38" s="66">
        <f t="shared" si="7"/>
        <v>450522</v>
      </c>
      <c r="P38" s="66">
        <f t="shared" si="7"/>
        <v>734455</v>
      </c>
      <c r="Q38" s="66">
        <f t="shared" si="7"/>
        <v>1515287</v>
      </c>
      <c r="R38" s="66">
        <f t="shared" si="7"/>
        <v>804048</v>
      </c>
      <c r="S38" s="66">
        <f t="shared" si="7"/>
        <v>740231</v>
      </c>
      <c r="T38" s="66">
        <f t="shared" si="7"/>
        <v>707083</v>
      </c>
      <c r="U38" s="66">
        <f t="shared" si="7"/>
        <v>2251362</v>
      </c>
      <c r="V38" s="66">
        <f t="shared" si="7"/>
        <v>6614141</v>
      </c>
      <c r="W38" s="66">
        <f t="shared" si="7"/>
        <v>7829799</v>
      </c>
      <c r="X38" s="66">
        <f t="shared" si="7"/>
        <v>-1215658</v>
      </c>
      <c r="Y38" s="103">
        <f>+IF(W38&lt;&gt;0,+(X38/W38)*100,0)</f>
        <v>-15.526043516570475</v>
      </c>
      <c r="Z38" s="119">
        <f>SUM(Z39:Z41)</f>
        <v>7829799</v>
      </c>
    </row>
    <row r="39" spans="1:26" ht="13.5">
      <c r="A39" s="104" t="s">
        <v>84</v>
      </c>
      <c r="B39" s="102"/>
      <c r="C39" s="121"/>
      <c r="D39" s="122">
        <v>7042393</v>
      </c>
      <c r="E39" s="26">
        <v>7829799</v>
      </c>
      <c r="F39" s="26">
        <v>347869</v>
      </c>
      <c r="G39" s="26">
        <v>336963</v>
      </c>
      <c r="H39" s="26">
        <v>456014</v>
      </c>
      <c r="I39" s="26">
        <v>1140846</v>
      </c>
      <c r="J39" s="26">
        <v>472483</v>
      </c>
      <c r="K39" s="26">
        <v>658404</v>
      </c>
      <c r="L39" s="26">
        <v>575759</v>
      </c>
      <c r="M39" s="26">
        <v>1706646</v>
      </c>
      <c r="N39" s="26">
        <v>330310</v>
      </c>
      <c r="O39" s="26">
        <v>450522</v>
      </c>
      <c r="P39" s="26">
        <v>734455</v>
      </c>
      <c r="Q39" s="26">
        <v>1515287</v>
      </c>
      <c r="R39" s="26">
        <v>804048</v>
      </c>
      <c r="S39" s="26">
        <v>740231</v>
      </c>
      <c r="T39" s="26">
        <v>707083</v>
      </c>
      <c r="U39" s="26">
        <v>2251362</v>
      </c>
      <c r="V39" s="26">
        <v>6614141</v>
      </c>
      <c r="W39" s="26">
        <v>7829799</v>
      </c>
      <c r="X39" s="26">
        <v>-1215658</v>
      </c>
      <c r="Y39" s="106">
        <v>-15.53</v>
      </c>
      <c r="Z39" s="121">
        <v>7829799</v>
      </c>
    </row>
    <row r="40" spans="1:26" ht="13.5">
      <c r="A40" s="104" t="s">
        <v>85</v>
      </c>
      <c r="B40" s="102"/>
      <c r="C40" s="121"/>
      <c r="D40" s="12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06">
        <v>0</v>
      </c>
      <c r="Z40" s="121"/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0</v>
      </c>
      <c r="E42" s="66">
        <f t="shared" si="8"/>
        <v>0</v>
      </c>
      <c r="F42" s="66">
        <f t="shared" si="8"/>
        <v>0</v>
      </c>
      <c r="G42" s="66">
        <f t="shared" si="8"/>
        <v>0</v>
      </c>
      <c r="H42" s="66">
        <f t="shared" si="8"/>
        <v>0</v>
      </c>
      <c r="I42" s="66">
        <f t="shared" si="8"/>
        <v>0</v>
      </c>
      <c r="J42" s="66">
        <f t="shared" si="8"/>
        <v>0</v>
      </c>
      <c r="K42" s="66">
        <f t="shared" si="8"/>
        <v>0</v>
      </c>
      <c r="L42" s="66">
        <f t="shared" si="8"/>
        <v>0</v>
      </c>
      <c r="M42" s="66">
        <f t="shared" si="8"/>
        <v>0</v>
      </c>
      <c r="N42" s="66">
        <f t="shared" si="8"/>
        <v>0</v>
      </c>
      <c r="O42" s="66">
        <f t="shared" si="8"/>
        <v>0</v>
      </c>
      <c r="P42" s="66">
        <f t="shared" si="8"/>
        <v>0</v>
      </c>
      <c r="Q42" s="66">
        <f t="shared" si="8"/>
        <v>0</v>
      </c>
      <c r="R42" s="66">
        <f t="shared" si="8"/>
        <v>0</v>
      </c>
      <c r="S42" s="66">
        <f t="shared" si="8"/>
        <v>0</v>
      </c>
      <c r="T42" s="66">
        <f t="shared" si="8"/>
        <v>0</v>
      </c>
      <c r="U42" s="66">
        <f t="shared" si="8"/>
        <v>0</v>
      </c>
      <c r="V42" s="66">
        <f t="shared" si="8"/>
        <v>0</v>
      </c>
      <c r="W42" s="66">
        <f t="shared" si="8"/>
        <v>0</v>
      </c>
      <c r="X42" s="66">
        <f t="shared" si="8"/>
        <v>0</v>
      </c>
      <c r="Y42" s="103">
        <f>+IF(W42&lt;&gt;0,+(X42/W42)*100,0)</f>
        <v>0</v>
      </c>
      <c r="Z42" s="119">
        <f>SUM(Z43:Z46)</f>
        <v>0</v>
      </c>
    </row>
    <row r="43" spans="1:26" ht="13.5">
      <c r="A43" s="104" t="s">
        <v>88</v>
      </c>
      <c r="B43" s="102"/>
      <c r="C43" s="121"/>
      <c r="D43" s="12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6">
        <v>0</v>
      </c>
      <c r="Z43" s="121"/>
    </row>
    <row r="44" spans="1:26" ht="13.5">
      <c r="A44" s="104" t="s">
        <v>89</v>
      </c>
      <c r="B44" s="102"/>
      <c r="C44" s="121"/>
      <c r="D44" s="12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6">
        <v>0</v>
      </c>
      <c r="Z44" s="121"/>
    </row>
    <row r="45" spans="1:26" ht="13.5">
      <c r="A45" s="104" t="s">
        <v>90</v>
      </c>
      <c r="B45" s="102"/>
      <c r="C45" s="123"/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07">
        <v>0</v>
      </c>
      <c r="Z45" s="123"/>
    </row>
    <row r="46" spans="1:26" ht="13.5">
      <c r="A46" s="104" t="s">
        <v>91</v>
      </c>
      <c r="B46" s="102"/>
      <c r="C46" s="121"/>
      <c r="D46" s="12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0</v>
      </c>
      <c r="D48" s="139">
        <f t="shared" si="9"/>
        <v>44878245</v>
      </c>
      <c r="E48" s="39">
        <f t="shared" si="9"/>
        <v>66272575</v>
      </c>
      <c r="F48" s="39">
        <f t="shared" si="9"/>
        <v>4749832</v>
      </c>
      <c r="G48" s="39">
        <f t="shared" si="9"/>
        <v>9360367</v>
      </c>
      <c r="H48" s="39">
        <f t="shared" si="9"/>
        <v>3792516</v>
      </c>
      <c r="I48" s="39">
        <f t="shared" si="9"/>
        <v>17902715</v>
      </c>
      <c r="J48" s="39">
        <f t="shared" si="9"/>
        <v>5363480</v>
      </c>
      <c r="K48" s="39">
        <f t="shared" si="9"/>
        <v>4846353</v>
      </c>
      <c r="L48" s="39">
        <f t="shared" si="9"/>
        <v>7122563</v>
      </c>
      <c r="M48" s="39">
        <f t="shared" si="9"/>
        <v>17332396</v>
      </c>
      <c r="N48" s="39">
        <f t="shared" si="9"/>
        <v>4222617</v>
      </c>
      <c r="O48" s="39">
        <f t="shared" si="9"/>
        <v>4185982</v>
      </c>
      <c r="P48" s="39">
        <f t="shared" si="9"/>
        <v>4830835</v>
      </c>
      <c r="Q48" s="39">
        <f t="shared" si="9"/>
        <v>13239434</v>
      </c>
      <c r="R48" s="39">
        <f t="shared" si="9"/>
        <v>7108118</v>
      </c>
      <c r="S48" s="39">
        <f t="shared" si="9"/>
        <v>4608843</v>
      </c>
      <c r="T48" s="39">
        <f t="shared" si="9"/>
        <v>4544126</v>
      </c>
      <c r="U48" s="39">
        <f t="shared" si="9"/>
        <v>16261087</v>
      </c>
      <c r="V48" s="39">
        <f t="shared" si="9"/>
        <v>64735632</v>
      </c>
      <c r="W48" s="39">
        <f t="shared" si="9"/>
        <v>66272575</v>
      </c>
      <c r="X48" s="39">
        <f t="shared" si="9"/>
        <v>-1536943</v>
      </c>
      <c r="Y48" s="140">
        <f>+IF(W48&lt;&gt;0,+(X48/W48)*100,0)</f>
        <v>-2.3191237099207327</v>
      </c>
      <c r="Z48" s="138">
        <f>+Z28+Z32+Z38+Z42+Z47</f>
        <v>66272575</v>
      </c>
    </row>
    <row r="49" spans="1:26" ht="13.5">
      <c r="A49" s="114" t="s">
        <v>48</v>
      </c>
      <c r="B49" s="115"/>
      <c r="C49" s="141">
        <f aca="true" t="shared" si="10" ref="C49:X49">+C25-C48</f>
        <v>0</v>
      </c>
      <c r="D49" s="142">
        <f t="shared" si="10"/>
        <v>1</v>
      </c>
      <c r="E49" s="143">
        <f t="shared" si="10"/>
        <v>0</v>
      </c>
      <c r="F49" s="143">
        <f t="shared" si="10"/>
        <v>21521138</v>
      </c>
      <c r="G49" s="143">
        <f t="shared" si="10"/>
        <v>-8512023</v>
      </c>
      <c r="H49" s="143">
        <f t="shared" si="10"/>
        <v>-3540866</v>
      </c>
      <c r="I49" s="143">
        <f t="shared" si="10"/>
        <v>9468249</v>
      </c>
      <c r="J49" s="143">
        <f t="shared" si="10"/>
        <v>-4316640</v>
      </c>
      <c r="K49" s="143">
        <f t="shared" si="10"/>
        <v>17609366</v>
      </c>
      <c r="L49" s="143">
        <f t="shared" si="10"/>
        <v>433452</v>
      </c>
      <c r="M49" s="143">
        <f t="shared" si="10"/>
        <v>13726178</v>
      </c>
      <c r="N49" s="143">
        <f t="shared" si="10"/>
        <v>-4112925</v>
      </c>
      <c r="O49" s="143">
        <f t="shared" si="10"/>
        <v>-4075423</v>
      </c>
      <c r="P49" s="143">
        <f t="shared" si="10"/>
        <v>10242739</v>
      </c>
      <c r="Q49" s="143">
        <f t="shared" si="10"/>
        <v>2054391</v>
      </c>
      <c r="R49" s="143">
        <f t="shared" si="10"/>
        <v>-6882221</v>
      </c>
      <c r="S49" s="143">
        <f t="shared" si="10"/>
        <v>-4404643</v>
      </c>
      <c r="T49" s="143">
        <f t="shared" si="10"/>
        <v>-4293408</v>
      </c>
      <c r="U49" s="143">
        <f t="shared" si="10"/>
        <v>-15580272</v>
      </c>
      <c r="V49" s="143">
        <f t="shared" si="10"/>
        <v>9668546</v>
      </c>
      <c r="W49" s="143">
        <f>IF(E25=E48,0,W25-W48)</f>
        <v>0</v>
      </c>
      <c r="X49" s="143">
        <f t="shared" si="10"/>
        <v>9668546</v>
      </c>
      <c r="Y49" s="144">
        <f>+IF(W49&lt;&gt;0,+(X49/W49)*100,0)</f>
        <v>0</v>
      </c>
      <c r="Z49" s="141">
        <f>+Z25-Z48</f>
        <v>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0</v>
      </c>
      <c r="D5" s="122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106">
        <v>0</v>
      </c>
      <c r="Z5" s="121">
        <v>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60">
        <v>0</v>
      </c>
      <c r="Z10" s="96">
        <v>0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0</v>
      </c>
      <c r="D12" s="122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06">
        <v>0</v>
      </c>
      <c r="Z12" s="121">
        <v>0</v>
      </c>
    </row>
    <row r="13" spans="1:26" ht="13.5">
      <c r="A13" s="157" t="s">
        <v>108</v>
      </c>
      <c r="B13" s="161"/>
      <c r="C13" s="121">
        <v>0</v>
      </c>
      <c r="D13" s="122">
        <v>1200000</v>
      </c>
      <c r="E13" s="26">
        <v>567050</v>
      </c>
      <c r="F13" s="26">
        <v>56816</v>
      </c>
      <c r="G13" s="26">
        <v>53238</v>
      </c>
      <c r="H13" s="26">
        <v>58957</v>
      </c>
      <c r="I13" s="26">
        <v>169011</v>
      </c>
      <c r="J13" s="26">
        <v>44698</v>
      </c>
      <c r="K13" s="26">
        <v>22562</v>
      </c>
      <c r="L13" s="26">
        <v>115704</v>
      </c>
      <c r="M13" s="26">
        <v>182964</v>
      </c>
      <c r="N13" s="26">
        <v>101263</v>
      </c>
      <c r="O13" s="26">
        <v>42167</v>
      </c>
      <c r="P13" s="26">
        <v>93155</v>
      </c>
      <c r="Q13" s="26">
        <v>236585</v>
      </c>
      <c r="R13" s="26">
        <v>215494</v>
      </c>
      <c r="S13" s="26">
        <v>89446</v>
      </c>
      <c r="T13" s="26">
        <v>84591</v>
      </c>
      <c r="U13" s="26">
        <v>389531</v>
      </c>
      <c r="V13" s="26">
        <v>978091</v>
      </c>
      <c r="W13" s="26">
        <v>567050</v>
      </c>
      <c r="X13" s="26">
        <v>411041</v>
      </c>
      <c r="Y13" s="106">
        <v>72.49</v>
      </c>
      <c r="Z13" s="121">
        <v>567050</v>
      </c>
    </row>
    <row r="14" spans="1:26" ht="13.5">
      <c r="A14" s="157" t="s">
        <v>109</v>
      </c>
      <c r="B14" s="161"/>
      <c r="C14" s="121">
        <v>0</v>
      </c>
      <c r="D14" s="122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106">
        <v>0</v>
      </c>
      <c r="Z14" s="121">
        <v>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0</v>
      </c>
      <c r="D16" s="122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106">
        <v>0</v>
      </c>
      <c r="Z16" s="121">
        <v>0</v>
      </c>
    </row>
    <row r="17" spans="1:26" ht="13.5">
      <c r="A17" s="157" t="s">
        <v>112</v>
      </c>
      <c r="B17" s="161"/>
      <c r="C17" s="121">
        <v>0</v>
      </c>
      <c r="D17" s="122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06">
        <v>0</v>
      </c>
      <c r="Z17" s="121">
        <v>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0</v>
      </c>
      <c r="D19" s="122">
        <v>43478246</v>
      </c>
      <c r="E19" s="26">
        <v>53270127</v>
      </c>
      <c r="F19" s="26">
        <v>25944810</v>
      </c>
      <c r="G19" s="26">
        <v>750000</v>
      </c>
      <c r="H19" s="26">
        <v>0</v>
      </c>
      <c r="I19" s="26">
        <v>26694810</v>
      </c>
      <c r="J19" s="26">
        <v>0</v>
      </c>
      <c r="K19" s="26">
        <v>20160848</v>
      </c>
      <c r="L19" s="26">
        <v>0</v>
      </c>
      <c r="M19" s="26">
        <v>20160848</v>
      </c>
      <c r="N19" s="26">
        <v>0</v>
      </c>
      <c r="O19" s="26">
        <v>0</v>
      </c>
      <c r="P19" s="26">
        <v>14966887</v>
      </c>
      <c r="Q19" s="26">
        <v>14966887</v>
      </c>
      <c r="R19" s="26">
        <v>0</v>
      </c>
      <c r="S19" s="26">
        <v>0</v>
      </c>
      <c r="T19" s="26">
        <v>0</v>
      </c>
      <c r="U19" s="26">
        <v>0</v>
      </c>
      <c r="V19" s="26">
        <v>61822545</v>
      </c>
      <c r="W19" s="26">
        <v>53270127</v>
      </c>
      <c r="X19" s="26">
        <v>8552418</v>
      </c>
      <c r="Y19" s="106">
        <v>16.05</v>
      </c>
      <c r="Z19" s="121">
        <v>53270127</v>
      </c>
    </row>
    <row r="20" spans="1:26" ht="13.5">
      <c r="A20" s="157" t="s">
        <v>34</v>
      </c>
      <c r="B20" s="161" t="s">
        <v>95</v>
      </c>
      <c r="C20" s="121">
        <v>0</v>
      </c>
      <c r="D20" s="122">
        <v>0</v>
      </c>
      <c r="E20" s="20">
        <v>12435398</v>
      </c>
      <c r="F20" s="20">
        <v>269344</v>
      </c>
      <c r="G20" s="20">
        <v>45106</v>
      </c>
      <c r="H20" s="20">
        <v>0</v>
      </c>
      <c r="I20" s="20">
        <v>314450</v>
      </c>
      <c r="J20" s="20">
        <v>1002142</v>
      </c>
      <c r="K20" s="20">
        <v>2272309</v>
      </c>
      <c r="L20" s="20">
        <v>7440311</v>
      </c>
      <c r="M20" s="20">
        <v>10714762</v>
      </c>
      <c r="N20" s="20">
        <v>8429</v>
      </c>
      <c r="O20" s="20">
        <v>68392</v>
      </c>
      <c r="P20" s="20">
        <v>13532</v>
      </c>
      <c r="Q20" s="20">
        <v>90353</v>
      </c>
      <c r="R20" s="20">
        <v>10403</v>
      </c>
      <c r="S20" s="20">
        <v>114754</v>
      </c>
      <c r="T20" s="20">
        <v>166127</v>
      </c>
      <c r="U20" s="20">
        <v>291284</v>
      </c>
      <c r="V20" s="20">
        <v>11410849</v>
      </c>
      <c r="W20" s="20">
        <v>12435398</v>
      </c>
      <c r="X20" s="20">
        <v>-1024549</v>
      </c>
      <c r="Y20" s="160">
        <v>-8.24</v>
      </c>
      <c r="Z20" s="96">
        <v>12435398</v>
      </c>
    </row>
    <row r="21" spans="1:26" ht="13.5">
      <c r="A21" s="157" t="s">
        <v>114</v>
      </c>
      <c r="B21" s="161"/>
      <c r="C21" s="121">
        <v>0</v>
      </c>
      <c r="D21" s="122">
        <v>200000</v>
      </c>
      <c r="E21" s="26">
        <v>0</v>
      </c>
      <c r="F21" s="26">
        <v>0</v>
      </c>
      <c r="G21" s="26">
        <v>0</v>
      </c>
      <c r="H21" s="48">
        <v>192693</v>
      </c>
      <c r="I21" s="26">
        <v>192693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192693</v>
      </c>
      <c r="W21" s="26">
        <v>0</v>
      </c>
      <c r="X21" s="26">
        <v>192693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0</v>
      </c>
      <c r="D22" s="165">
        <f t="shared" si="0"/>
        <v>44878246</v>
      </c>
      <c r="E22" s="166">
        <f t="shared" si="0"/>
        <v>66272575</v>
      </c>
      <c r="F22" s="166">
        <f t="shared" si="0"/>
        <v>26270970</v>
      </c>
      <c r="G22" s="166">
        <f t="shared" si="0"/>
        <v>848344</v>
      </c>
      <c r="H22" s="166">
        <f t="shared" si="0"/>
        <v>251650</v>
      </c>
      <c r="I22" s="166">
        <f t="shared" si="0"/>
        <v>27370964</v>
      </c>
      <c r="J22" s="166">
        <f t="shared" si="0"/>
        <v>1046840</v>
      </c>
      <c r="K22" s="166">
        <f t="shared" si="0"/>
        <v>22455719</v>
      </c>
      <c r="L22" s="166">
        <f t="shared" si="0"/>
        <v>7556015</v>
      </c>
      <c r="M22" s="166">
        <f t="shared" si="0"/>
        <v>31058574</v>
      </c>
      <c r="N22" s="166">
        <f t="shared" si="0"/>
        <v>109692</v>
      </c>
      <c r="O22" s="166">
        <f t="shared" si="0"/>
        <v>110559</v>
      </c>
      <c r="P22" s="166">
        <f t="shared" si="0"/>
        <v>15073574</v>
      </c>
      <c r="Q22" s="166">
        <f t="shared" si="0"/>
        <v>15293825</v>
      </c>
      <c r="R22" s="166">
        <f t="shared" si="0"/>
        <v>225897</v>
      </c>
      <c r="S22" s="166">
        <f t="shared" si="0"/>
        <v>204200</v>
      </c>
      <c r="T22" s="166">
        <f t="shared" si="0"/>
        <v>250718</v>
      </c>
      <c r="U22" s="166">
        <f t="shared" si="0"/>
        <v>680815</v>
      </c>
      <c r="V22" s="166">
        <f t="shared" si="0"/>
        <v>74404178</v>
      </c>
      <c r="W22" s="166">
        <f t="shared" si="0"/>
        <v>66272575</v>
      </c>
      <c r="X22" s="166">
        <f t="shared" si="0"/>
        <v>8131603</v>
      </c>
      <c r="Y22" s="167">
        <f>+IF(W22&lt;&gt;0,+(X22/W22)*100,0)</f>
        <v>12.26993669704248</v>
      </c>
      <c r="Z22" s="164">
        <f>SUM(Z5:Z21)</f>
        <v>66272575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0</v>
      </c>
      <c r="D25" s="122">
        <v>26581132</v>
      </c>
      <c r="E25" s="26">
        <v>24712249</v>
      </c>
      <c r="F25" s="26">
        <v>1751569</v>
      </c>
      <c r="G25" s="26">
        <v>1880200</v>
      </c>
      <c r="H25" s="26">
        <v>2111798</v>
      </c>
      <c r="I25" s="26">
        <v>5743567</v>
      </c>
      <c r="J25" s="26">
        <v>1917841</v>
      </c>
      <c r="K25" s="26">
        <v>1920876</v>
      </c>
      <c r="L25" s="26">
        <v>1941478</v>
      </c>
      <c r="M25" s="26">
        <v>5780195</v>
      </c>
      <c r="N25" s="26">
        <v>2126299</v>
      </c>
      <c r="O25" s="26">
        <v>2056346</v>
      </c>
      <c r="P25" s="26">
        <v>1980570</v>
      </c>
      <c r="Q25" s="26">
        <v>6163215</v>
      </c>
      <c r="R25" s="26">
        <v>1975902</v>
      </c>
      <c r="S25" s="26">
        <v>1926996</v>
      </c>
      <c r="T25" s="26">
        <v>1947797</v>
      </c>
      <c r="U25" s="26">
        <v>5850695</v>
      </c>
      <c r="V25" s="26">
        <v>23537672</v>
      </c>
      <c r="W25" s="26">
        <v>24712249</v>
      </c>
      <c r="X25" s="26">
        <v>-1174577</v>
      </c>
      <c r="Y25" s="106">
        <v>-4.75</v>
      </c>
      <c r="Z25" s="121">
        <v>24712249</v>
      </c>
    </row>
    <row r="26" spans="1:26" ht="13.5">
      <c r="A26" s="159" t="s">
        <v>37</v>
      </c>
      <c r="B26" s="158"/>
      <c r="C26" s="121">
        <v>0</v>
      </c>
      <c r="D26" s="122">
        <v>8143676</v>
      </c>
      <c r="E26" s="26">
        <v>6396950</v>
      </c>
      <c r="F26" s="26">
        <v>578994</v>
      </c>
      <c r="G26" s="26">
        <v>541259</v>
      </c>
      <c r="H26" s="26">
        <v>541259</v>
      </c>
      <c r="I26" s="26">
        <v>1661512</v>
      </c>
      <c r="J26" s="26">
        <v>541259</v>
      </c>
      <c r="K26" s="26">
        <v>541259</v>
      </c>
      <c r="L26" s="26">
        <v>569713</v>
      </c>
      <c r="M26" s="26">
        <v>1652231</v>
      </c>
      <c r="N26" s="26">
        <v>694406</v>
      </c>
      <c r="O26" s="26">
        <v>557022</v>
      </c>
      <c r="P26" s="26">
        <v>563959</v>
      </c>
      <c r="Q26" s="26">
        <v>1815387</v>
      </c>
      <c r="R26" s="26">
        <v>737241</v>
      </c>
      <c r="S26" s="26">
        <v>557367</v>
      </c>
      <c r="T26" s="26">
        <v>497746</v>
      </c>
      <c r="U26" s="26">
        <v>1792354</v>
      </c>
      <c r="V26" s="26">
        <v>6921484</v>
      </c>
      <c r="W26" s="26">
        <v>6396950</v>
      </c>
      <c r="X26" s="26">
        <v>524534</v>
      </c>
      <c r="Y26" s="106">
        <v>8.2</v>
      </c>
      <c r="Z26" s="121">
        <v>6396950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0</v>
      </c>
      <c r="D28" s="122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106">
        <v>0</v>
      </c>
      <c r="Z28" s="121">
        <v>0</v>
      </c>
    </row>
    <row r="29" spans="1:26" ht="13.5">
      <c r="A29" s="159" t="s">
        <v>39</v>
      </c>
      <c r="B29" s="158"/>
      <c r="C29" s="121">
        <v>0</v>
      </c>
      <c r="D29" s="122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0</v>
      </c>
      <c r="D30" s="122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106">
        <v>0</v>
      </c>
      <c r="Z30" s="121">
        <v>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0</v>
      </c>
      <c r="D32" s="122">
        <v>350000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106">
        <v>0</v>
      </c>
      <c r="Z32" s="121">
        <v>0</v>
      </c>
    </row>
    <row r="33" spans="1:26" ht="13.5">
      <c r="A33" s="159" t="s">
        <v>41</v>
      </c>
      <c r="B33" s="158"/>
      <c r="C33" s="121">
        <v>0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0</v>
      </c>
      <c r="D34" s="122">
        <v>9803437</v>
      </c>
      <c r="E34" s="26">
        <v>35163376</v>
      </c>
      <c r="F34" s="26">
        <v>2419269</v>
      </c>
      <c r="G34" s="26">
        <v>6938908</v>
      </c>
      <c r="H34" s="26">
        <v>1139459</v>
      </c>
      <c r="I34" s="26">
        <v>10497636</v>
      </c>
      <c r="J34" s="26">
        <v>2904380</v>
      </c>
      <c r="K34" s="26">
        <v>2384218</v>
      </c>
      <c r="L34" s="26">
        <v>4611372</v>
      </c>
      <c r="M34" s="26">
        <v>9899970</v>
      </c>
      <c r="N34" s="26">
        <v>1401912</v>
      </c>
      <c r="O34" s="26">
        <v>1572614</v>
      </c>
      <c r="P34" s="26">
        <v>2286306</v>
      </c>
      <c r="Q34" s="26">
        <v>5260832</v>
      </c>
      <c r="R34" s="26">
        <v>4394975</v>
      </c>
      <c r="S34" s="26">
        <v>2124480</v>
      </c>
      <c r="T34" s="26">
        <v>2098583</v>
      </c>
      <c r="U34" s="26">
        <v>8618038</v>
      </c>
      <c r="V34" s="26">
        <v>34276476</v>
      </c>
      <c r="W34" s="26">
        <v>35163376</v>
      </c>
      <c r="X34" s="26">
        <v>-886900</v>
      </c>
      <c r="Y34" s="106">
        <v>-2.52</v>
      </c>
      <c r="Z34" s="121">
        <v>35163376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0</v>
      </c>
      <c r="D36" s="165">
        <f t="shared" si="1"/>
        <v>44878245</v>
      </c>
      <c r="E36" s="166">
        <f t="shared" si="1"/>
        <v>66272575</v>
      </c>
      <c r="F36" s="166">
        <f t="shared" si="1"/>
        <v>4749832</v>
      </c>
      <c r="G36" s="166">
        <f t="shared" si="1"/>
        <v>9360367</v>
      </c>
      <c r="H36" s="166">
        <f t="shared" si="1"/>
        <v>3792516</v>
      </c>
      <c r="I36" s="166">
        <f t="shared" si="1"/>
        <v>17902715</v>
      </c>
      <c r="J36" s="166">
        <f t="shared" si="1"/>
        <v>5363480</v>
      </c>
      <c r="K36" s="166">
        <f t="shared" si="1"/>
        <v>4846353</v>
      </c>
      <c r="L36" s="166">
        <f t="shared" si="1"/>
        <v>7122563</v>
      </c>
      <c r="M36" s="166">
        <f t="shared" si="1"/>
        <v>17332396</v>
      </c>
      <c r="N36" s="166">
        <f t="shared" si="1"/>
        <v>4222617</v>
      </c>
      <c r="O36" s="166">
        <f t="shared" si="1"/>
        <v>4185982</v>
      </c>
      <c r="P36" s="166">
        <f t="shared" si="1"/>
        <v>4830835</v>
      </c>
      <c r="Q36" s="166">
        <f t="shared" si="1"/>
        <v>13239434</v>
      </c>
      <c r="R36" s="166">
        <f t="shared" si="1"/>
        <v>7108118</v>
      </c>
      <c r="S36" s="166">
        <f t="shared" si="1"/>
        <v>4608843</v>
      </c>
      <c r="T36" s="166">
        <f t="shared" si="1"/>
        <v>4544126</v>
      </c>
      <c r="U36" s="166">
        <f t="shared" si="1"/>
        <v>16261087</v>
      </c>
      <c r="V36" s="166">
        <f t="shared" si="1"/>
        <v>64735632</v>
      </c>
      <c r="W36" s="166">
        <f t="shared" si="1"/>
        <v>66272575</v>
      </c>
      <c r="X36" s="166">
        <f t="shared" si="1"/>
        <v>-1536943</v>
      </c>
      <c r="Y36" s="167">
        <f>+IF(W36&lt;&gt;0,+(X36/W36)*100,0)</f>
        <v>-2.3191237099207327</v>
      </c>
      <c r="Z36" s="164">
        <f>SUM(Z25:Z35)</f>
        <v>66272575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0</v>
      </c>
      <c r="D38" s="176">
        <f t="shared" si="2"/>
        <v>1</v>
      </c>
      <c r="E38" s="72">
        <f t="shared" si="2"/>
        <v>0</v>
      </c>
      <c r="F38" s="72">
        <f t="shared" si="2"/>
        <v>21521138</v>
      </c>
      <c r="G38" s="72">
        <f t="shared" si="2"/>
        <v>-8512023</v>
      </c>
      <c r="H38" s="72">
        <f t="shared" si="2"/>
        <v>-3540866</v>
      </c>
      <c r="I38" s="72">
        <f t="shared" si="2"/>
        <v>9468249</v>
      </c>
      <c r="J38" s="72">
        <f t="shared" si="2"/>
        <v>-4316640</v>
      </c>
      <c r="K38" s="72">
        <f t="shared" si="2"/>
        <v>17609366</v>
      </c>
      <c r="L38" s="72">
        <f t="shared" si="2"/>
        <v>433452</v>
      </c>
      <c r="M38" s="72">
        <f t="shared" si="2"/>
        <v>13726178</v>
      </c>
      <c r="N38" s="72">
        <f t="shared" si="2"/>
        <v>-4112925</v>
      </c>
      <c r="O38" s="72">
        <f t="shared" si="2"/>
        <v>-4075423</v>
      </c>
      <c r="P38" s="72">
        <f t="shared" si="2"/>
        <v>10242739</v>
      </c>
      <c r="Q38" s="72">
        <f t="shared" si="2"/>
        <v>2054391</v>
      </c>
      <c r="R38" s="72">
        <f t="shared" si="2"/>
        <v>-6882221</v>
      </c>
      <c r="S38" s="72">
        <f t="shared" si="2"/>
        <v>-4404643</v>
      </c>
      <c r="T38" s="72">
        <f t="shared" si="2"/>
        <v>-4293408</v>
      </c>
      <c r="U38" s="72">
        <f t="shared" si="2"/>
        <v>-15580272</v>
      </c>
      <c r="V38" s="72">
        <f t="shared" si="2"/>
        <v>9668546</v>
      </c>
      <c r="W38" s="72">
        <f>IF(E22=E36,0,W22-W36)</f>
        <v>0</v>
      </c>
      <c r="X38" s="72">
        <f t="shared" si="2"/>
        <v>9668546</v>
      </c>
      <c r="Y38" s="177">
        <f>+IF(W38&lt;&gt;0,+(X38/W38)*100,0)</f>
        <v>0</v>
      </c>
      <c r="Z38" s="175">
        <f>+Z22-Z36</f>
        <v>0</v>
      </c>
    </row>
    <row r="39" spans="1:26" ht="13.5">
      <c r="A39" s="157" t="s">
        <v>45</v>
      </c>
      <c r="B39" s="161"/>
      <c r="C39" s="121">
        <v>0</v>
      </c>
      <c r="D39" s="122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0</v>
      </c>
      <c r="D42" s="183">
        <f t="shared" si="3"/>
        <v>1</v>
      </c>
      <c r="E42" s="54">
        <f t="shared" si="3"/>
        <v>0</v>
      </c>
      <c r="F42" s="54">
        <f t="shared" si="3"/>
        <v>21521138</v>
      </c>
      <c r="G42" s="54">
        <f t="shared" si="3"/>
        <v>-8512023</v>
      </c>
      <c r="H42" s="54">
        <f t="shared" si="3"/>
        <v>-3540866</v>
      </c>
      <c r="I42" s="54">
        <f t="shared" si="3"/>
        <v>9468249</v>
      </c>
      <c r="J42" s="54">
        <f t="shared" si="3"/>
        <v>-4316640</v>
      </c>
      <c r="K42" s="54">
        <f t="shared" si="3"/>
        <v>17609366</v>
      </c>
      <c r="L42" s="54">
        <f t="shared" si="3"/>
        <v>433452</v>
      </c>
      <c r="M42" s="54">
        <f t="shared" si="3"/>
        <v>13726178</v>
      </c>
      <c r="N42" s="54">
        <f t="shared" si="3"/>
        <v>-4112925</v>
      </c>
      <c r="O42" s="54">
        <f t="shared" si="3"/>
        <v>-4075423</v>
      </c>
      <c r="P42" s="54">
        <f t="shared" si="3"/>
        <v>10242739</v>
      </c>
      <c r="Q42" s="54">
        <f t="shared" si="3"/>
        <v>2054391</v>
      </c>
      <c r="R42" s="54">
        <f t="shared" si="3"/>
        <v>-6882221</v>
      </c>
      <c r="S42" s="54">
        <f t="shared" si="3"/>
        <v>-4404643</v>
      </c>
      <c r="T42" s="54">
        <f t="shared" si="3"/>
        <v>-4293408</v>
      </c>
      <c r="U42" s="54">
        <f t="shared" si="3"/>
        <v>-15580272</v>
      </c>
      <c r="V42" s="54">
        <f t="shared" si="3"/>
        <v>9668546</v>
      </c>
      <c r="W42" s="54">
        <f t="shared" si="3"/>
        <v>0</v>
      </c>
      <c r="X42" s="54">
        <f t="shared" si="3"/>
        <v>9668546</v>
      </c>
      <c r="Y42" s="184">
        <f>+IF(W42&lt;&gt;0,+(X42/W42)*100,0)</f>
        <v>0</v>
      </c>
      <c r="Z42" s="182">
        <f>SUM(Z38:Z41)</f>
        <v>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0</v>
      </c>
      <c r="D44" s="187">
        <f t="shared" si="4"/>
        <v>1</v>
      </c>
      <c r="E44" s="43">
        <f t="shared" si="4"/>
        <v>0</v>
      </c>
      <c r="F44" s="43">
        <f t="shared" si="4"/>
        <v>21521138</v>
      </c>
      <c r="G44" s="43">
        <f t="shared" si="4"/>
        <v>-8512023</v>
      </c>
      <c r="H44" s="43">
        <f t="shared" si="4"/>
        <v>-3540866</v>
      </c>
      <c r="I44" s="43">
        <f t="shared" si="4"/>
        <v>9468249</v>
      </c>
      <c r="J44" s="43">
        <f t="shared" si="4"/>
        <v>-4316640</v>
      </c>
      <c r="K44" s="43">
        <f t="shared" si="4"/>
        <v>17609366</v>
      </c>
      <c r="L44" s="43">
        <f t="shared" si="4"/>
        <v>433452</v>
      </c>
      <c r="M44" s="43">
        <f t="shared" si="4"/>
        <v>13726178</v>
      </c>
      <c r="N44" s="43">
        <f t="shared" si="4"/>
        <v>-4112925</v>
      </c>
      <c r="O44" s="43">
        <f t="shared" si="4"/>
        <v>-4075423</v>
      </c>
      <c r="P44" s="43">
        <f t="shared" si="4"/>
        <v>10242739</v>
      </c>
      <c r="Q44" s="43">
        <f t="shared" si="4"/>
        <v>2054391</v>
      </c>
      <c r="R44" s="43">
        <f t="shared" si="4"/>
        <v>-6882221</v>
      </c>
      <c r="S44" s="43">
        <f t="shared" si="4"/>
        <v>-4404643</v>
      </c>
      <c r="T44" s="43">
        <f t="shared" si="4"/>
        <v>-4293408</v>
      </c>
      <c r="U44" s="43">
        <f t="shared" si="4"/>
        <v>-15580272</v>
      </c>
      <c r="V44" s="43">
        <f t="shared" si="4"/>
        <v>9668546</v>
      </c>
      <c r="W44" s="43">
        <f t="shared" si="4"/>
        <v>0</v>
      </c>
      <c r="X44" s="43">
        <f t="shared" si="4"/>
        <v>9668546</v>
      </c>
      <c r="Y44" s="188">
        <f>+IF(W44&lt;&gt;0,+(X44/W44)*100,0)</f>
        <v>0</v>
      </c>
      <c r="Z44" s="186">
        <f>+Z42-Z43</f>
        <v>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0</v>
      </c>
      <c r="D46" s="183">
        <f t="shared" si="5"/>
        <v>1</v>
      </c>
      <c r="E46" s="54">
        <f t="shared" si="5"/>
        <v>0</v>
      </c>
      <c r="F46" s="54">
        <f t="shared" si="5"/>
        <v>21521138</v>
      </c>
      <c r="G46" s="54">
        <f t="shared" si="5"/>
        <v>-8512023</v>
      </c>
      <c r="H46" s="54">
        <f t="shared" si="5"/>
        <v>-3540866</v>
      </c>
      <c r="I46" s="54">
        <f t="shared" si="5"/>
        <v>9468249</v>
      </c>
      <c r="J46" s="54">
        <f t="shared" si="5"/>
        <v>-4316640</v>
      </c>
      <c r="K46" s="54">
        <f t="shared" si="5"/>
        <v>17609366</v>
      </c>
      <c r="L46" s="54">
        <f t="shared" si="5"/>
        <v>433452</v>
      </c>
      <c r="M46" s="54">
        <f t="shared" si="5"/>
        <v>13726178</v>
      </c>
      <c r="N46" s="54">
        <f t="shared" si="5"/>
        <v>-4112925</v>
      </c>
      <c r="O46" s="54">
        <f t="shared" si="5"/>
        <v>-4075423</v>
      </c>
      <c r="P46" s="54">
        <f t="shared" si="5"/>
        <v>10242739</v>
      </c>
      <c r="Q46" s="54">
        <f t="shared" si="5"/>
        <v>2054391</v>
      </c>
      <c r="R46" s="54">
        <f t="shared" si="5"/>
        <v>-6882221</v>
      </c>
      <c r="S46" s="54">
        <f t="shared" si="5"/>
        <v>-4404643</v>
      </c>
      <c r="T46" s="54">
        <f t="shared" si="5"/>
        <v>-4293408</v>
      </c>
      <c r="U46" s="54">
        <f t="shared" si="5"/>
        <v>-15580272</v>
      </c>
      <c r="V46" s="54">
        <f t="shared" si="5"/>
        <v>9668546</v>
      </c>
      <c r="W46" s="54">
        <f t="shared" si="5"/>
        <v>0</v>
      </c>
      <c r="X46" s="54">
        <f t="shared" si="5"/>
        <v>9668546</v>
      </c>
      <c r="Y46" s="184">
        <f>+IF(W46&lt;&gt;0,+(X46/W46)*100,0)</f>
        <v>0</v>
      </c>
      <c r="Z46" s="182">
        <f>SUM(Z44:Z45)</f>
        <v>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0</v>
      </c>
      <c r="D48" s="194">
        <f t="shared" si="6"/>
        <v>1</v>
      </c>
      <c r="E48" s="195">
        <f t="shared" si="6"/>
        <v>0</v>
      </c>
      <c r="F48" s="195">
        <f t="shared" si="6"/>
        <v>21521138</v>
      </c>
      <c r="G48" s="196">
        <f t="shared" si="6"/>
        <v>-8512023</v>
      </c>
      <c r="H48" s="196">
        <f t="shared" si="6"/>
        <v>-3540866</v>
      </c>
      <c r="I48" s="196">
        <f t="shared" si="6"/>
        <v>9468249</v>
      </c>
      <c r="J48" s="196">
        <f t="shared" si="6"/>
        <v>-4316640</v>
      </c>
      <c r="K48" s="196">
        <f t="shared" si="6"/>
        <v>17609366</v>
      </c>
      <c r="L48" s="195">
        <f t="shared" si="6"/>
        <v>433452</v>
      </c>
      <c r="M48" s="195">
        <f t="shared" si="6"/>
        <v>13726178</v>
      </c>
      <c r="N48" s="196">
        <f t="shared" si="6"/>
        <v>-4112925</v>
      </c>
      <c r="O48" s="196">
        <f t="shared" si="6"/>
        <v>-4075423</v>
      </c>
      <c r="P48" s="196">
        <f t="shared" si="6"/>
        <v>10242739</v>
      </c>
      <c r="Q48" s="196">
        <f t="shared" si="6"/>
        <v>2054391</v>
      </c>
      <c r="R48" s="196">
        <f t="shared" si="6"/>
        <v>-6882221</v>
      </c>
      <c r="S48" s="195">
        <f t="shared" si="6"/>
        <v>-4404643</v>
      </c>
      <c r="T48" s="195">
        <f t="shared" si="6"/>
        <v>-4293408</v>
      </c>
      <c r="U48" s="196">
        <f t="shared" si="6"/>
        <v>-15580272</v>
      </c>
      <c r="V48" s="196">
        <f t="shared" si="6"/>
        <v>9668546</v>
      </c>
      <c r="W48" s="196">
        <f t="shared" si="6"/>
        <v>0</v>
      </c>
      <c r="X48" s="196">
        <f t="shared" si="6"/>
        <v>9668546</v>
      </c>
      <c r="Y48" s="197">
        <f>+IF(W48&lt;&gt;0,+(X48/W48)*100,0)</f>
        <v>0</v>
      </c>
      <c r="Z48" s="198">
        <f>SUM(Z46:Z47)</f>
        <v>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14166538</v>
      </c>
      <c r="E5" s="66">
        <f t="shared" si="0"/>
        <v>600000</v>
      </c>
      <c r="F5" s="66">
        <f t="shared" si="0"/>
        <v>0</v>
      </c>
      <c r="G5" s="66">
        <f t="shared" si="0"/>
        <v>43998</v>
      </c>
      <c r="H5" s="66">
        <f t="shared" si="0"/>
        <v>0</v>
      </c>
      <c r="I5" s="66">
        <f t="shared" si="0"/>
        <v>43998</v>
      </c>
      <c r="J5" s="66">
        <f t="shared" si="0"/>
        <v>0</v>
      </c>
      <c r="K5" s="66">
        <f t="shared" si="0"/>
        <v>0</v>
      </c>
      <c r="L5" s="66">
        <f t="shared" si="0"/>
        <v>0</v>
      </c>
      <c r="M5" s="66">
        <f t="shared" si="0"/>
        <v>0</v>
      </c>
      <c r="N5" s="66">
        <f t="shared" si="0"/>
        <v>954850</v>
      </c>
      <c r="O5" s="66">
        <f t="shared" si="0"/>
        <v>0</v>
      </c>
      <c r="P5" s="66">
        <f t="shared" si="0"/>
        <v>0</v>
      </c>
      <c r="Q5" s="66">
        <f t="shared" si="0"/>
        <v>954850</v>
      </c>
      <c r="R5" s="66">
        <f t="shared" si="0"/>
        <v>497087</v>
      </c>
      <c r="S5" s="66">
        <f t="shared" si="0"/>
        <v>0</v>
      </c>
      <c r="T5" s="66">
        <f t="shared" si="0"/>
        <v>839744</v>
      </c>
      <c r="U5" s="66">
        <f t="shared" si="0"/>
        <v>1336831</v>
      </c>
      <c r="V5" s="66">
        <f t="shared" si="0"/>
        <v>2335679</v>
      </c>
      <c r="W5" s="66">
        <f t="shared" si="0"/>
        <v>600000</v>
      </c>
      <c r="X5" s="66">
        <f t="shared" si="0"/>
        <v>1735679</v>
      </c>
      <c r="Y5" s="103">
        <f>+IF(W5&lt;&gt;0,+(X5/W5)*100,0)</f>
        <v>289.27983333333333</v>
      </c>
      <c r="Z5" s="119">
        <f>SUM(Z6:Z8)</f>
        <v>600000</v>
      </c>
    </row>
    <row r="6" spans="1:26" ht="13.5">
      <c r="A6" s="104" t="s">
        <v>74</v>
      </c>
      <c r="B6" s="102"/>
      <c r="C6" s="121"/>
      <c r="D6" s="122">
        <v>13066538</v>
      </c>
      <c r="E6" s="26">
        <v>600000</v>
      </c>
      <c r="F6" s="26"/>
      <c r="G6" s="26"/>
      <c r="H6" s="26"/>
      <c r="I6" s="26"/>
      <c r="J6" s="26"/>
      <c r="K6" s="26"/>
      <c r="L6" s="26"/>
      <c r="M6" s="26"/>
      <c r="N6" s="26">
        <v>954850</v>
      </c>
      <c r="O6" s="26"/>
      <c r="P6" s="26"/>
      <c r="Q6" s="26">
        <v>954850</v>
      </c>
      <c r="R6" s="26">
        <v>497087</v>
      </c>
      <c r="S6" s="26"/>
      <c r="T6" s="26">
        <v>836726</v>
      </c>
      <c r="U6" s="26">
        <v>1333813</v>
      </c>
      <c r="V6" s="26">
        <v>2288663</v>
      </c>
      <c r="W6" s="26">
        <v>600000</v>
      </c>
      <c r="X6" s="26">
        <v>1688663</v>
      </c>
      <c r="Y6" s="106">
        <v>281.44</v>
      </c>
      <c r="Z6" s="28">
        <v>600000</v>
      </c>
    </row>
    <row r="7" spans="1:26" ht="13.5">
      <c r="A7" s="104" t="s">
        <v>75</v>
      </c>
      <c r="B7" s="102"/>
      <c r="C7" s="123"/>
      <c r="D7" s="124">
        <v>300000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>
        <v>3018</v>
      </c>
      <c r="U7" s="125">
        <v>3018</v>
      </c>
      <c r="V7" s="125">
        <v>3018</v>
      </c>
      <c r="W7" s="125"/>
      <c r="X7" s="125">
        <v>3018</v>
      </c>
      <c r="Y7" s="107"/>
      <c r="Z7" s="200"/>
    </row>
    <row r="8" spans="1:26" ht="13.5">
      <c r="A8" s="104" t="s">
        <v>76</v>
      </c>
      <c r="B8" s="102"/>
      <c r="C8" s="121"/>
      <c r="D8" s="122">
        <v>800000</v>
      </c>
      <c r="E8" s="26"/>
      <c r="F8" s="26"/>
      <c r="G8" s="26">
        <v>43998</v>
      </c>
      <c r="H8" s="26"/>
      <c r="I8" s="26">
        <v>43998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>
        <v>43998</v>
      </c>
      <c r="W8" s="26"/>
      <c r="X8" s="26">
        <v>43998</v>
      </c>
      <c r="Y8" s="106"/>
      <c r="Z8" s="28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1789566</v>
      </c>
      <c r="E9" s="66">
        <f t="shared" si="1"/>
        <v>766566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171000</v>
      </c>
      <c r="U9" s="66">
        <f t="shared" si="1"/>
        <v>171000</v>
      </c>
      <c r="V9" s="66">
        <f t="shared" si="1"/>
        <v>171000</v>
      </c>
      <c r="W9" s="66">
        <f t="shared" si="1"/>
        <v>766566</v>
      </c>
      <c r="X9" s="66">
        <f t="shared" si="1"/>
        <v>-595566</v>
      </c>
      <c r="Y9" s="103">
        <f>+IF(W9&lt;&gt;0,+(X9/W9)*100,0)</f>
        <v>-77.69272313147204</v>
      </c>
      <c r="Z9" s="68">
        <f>SUM(Z10:Z14)</f>
        <v>766566</v>
      </c>
    </row>
    <row r="10" spans="1:26" ht="13.5">
      <c r="A10" s="104" t="s">
        <v>78</v>
      </c>
      <c r="B10" s="102"/>
      <c r="C10" s="121"/>
      <c r="D10" s="122">
        <v>1789566</v>
      </c>
      <c r="E10" s="26">
        <v>766566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>
        <v>171000</v>
      </c>
      <c r="U10" s="26">
        <v>171000</v>
      </c>
      <c r="V10" s="26">
        <v>171000</v>
      </c>
      <c r="W10" s="26">
        <v>766566</v>
      </c>
      <c r="X10" s="26">
        <v>-595566</v>
      </c>
      <c r="Y10" s="106">
        <v>-77.69</v>
      </c>
      <c r="Z10" s="28">
        <v>766566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3220650</v>
      </c>
      <c r="E15" s="66">
        <f t="shared" si="2"/>
        <v>10540141</v>
      </c>
      <c r="F15" s="66">
        <f t="shared" si="2"/>
        <v>2803138</v>
      </c>
      <c r="G15" s="66">
        <f t="shared" si="2"/>
        <v>0</v>
      </c>
      <c r="H15" s="66">
        <f t="shared" si="2"/>
        <v>0</v>
      </c>
      <c r="I15" s="66">
        <f t="shared" si="2"/>
        <v>2803138</v>
      </c>
      <c r="J15" s="66">
        <f t="shared" si="2"/>
        <v>606884</v>
      </c>
      <c r="K15" s="66">
        <f t="shared" si="2"/>
        <v>0</v>
      </c>
      <c r="L15" s="66">
        <f t="shared" si="2"/>
        <v>0</v>
      </c>
      <c r="M15" s="66">
        <f t="shared" si="2"/>
        <v>606884</v>
      </c>
      <c r="N15" s="66">
        <f t="shared" si="2"/>
        <v>0</v>
      </c>
      <c r="O15" s="66">
        <f t="shared" si="2"/>
        <v>0</v>
      </c>
      <c r="P15" s="66">
        <f t="shared" si="2"/>
        <v>161908</v>
      </c>
      <c r="Q15" s="66">
        <f t="shared" si="2"/>
        <v>161908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3571930</v>
      </c>
      <c r="W15" s="66">
        <f t="shared" si="2"/>
        <v>10540141</v>
      </c>
      <c r="X15" s="66">
        <f t="shared" si="2"/>
        <v>-6968211</v>
      </c>
      <c r="Y15" s="103">
        <f>+IF(W15&lt;&gt;0,+(X15/W15)*100,0)</f>
        <v>-66.11117441408042</v>
      </c>
      <c r="Z15" s="68">
        <f>SUM(Z16:Z18)</f>
        <v>10540141</v>
      </c>
    </row>
    <row r="16" spans="1:26" ht="13.5">
      <c r="A16" s="104" t="s">
        <v>84</v>
      </c>
      <c r="B16" s="102"/>
      <c r="C16" s="121"/>
      <c r="D16" s="122">
        <v>3220650</v>
      </c>
      <c r="E16" s="26">
        <v>10540141</v>
      </c>
      <c r="F16" s="26">
        <v>2803138</v>
      </c>
      <c r="G16" s="26"/>
      <c r="H16" s="26"/>
      <c r="I16" s="26">
        <v>2803138</v>
      </c>
      <c r="J16" s="26">
        <v>606884</v>
      </c>
      <c r="K16" s="26"/>
      <c r="L16" s="26"/>
      <c r="M16" s="26">
        <v>606884</v>
      </c>
      <c r="N16" s="26"/>
      <c r="O16" s="26"/>
      <c r="P16" s="26">
        <v>161908</v>
      </c>
      <c r="Q16" s="26">
        <v>161908</v>
      </c>
      <c r="R16" s="26"/>
      <c r="S16" s="26"/>
      <c r="T16" s="26"/>
      <c r="U16" s="26"/>
      <c r="V16" s="26">
        <v>3571930</v>
      </c>
      <c r="W16" s="26">
        <v>10540141</v>
      </c>
      <c r="X16" s="26">
        <v>-6968211</v>
      </c>
      <c r="Y16" s="106">
        <v>-66.11</v>
      </c>
      <c r="Z16" s="28">
        <v>10540141</v>
      </c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103">
        <f>+IF(W19&lt;&gt;0,+(X19/W19)*100,0)</f>
        <v>0</v>
      </c>
      <c r="Z19" s="68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0</v>
      </c>
      <c r="D25" s="206">
        <f t="shared" si="4"/>
        <v>19176754</v>
      </c>
      <c r="E25" s="195">
        <f t="shared" si="4"/>
        <v>11906707</v>
      </c>
      <c r="F25" s="195">
        <f t="shared" si="4"/>
        <v>2803138</v>
      </c>
      <c r="G25" s="195">
        <f t="shared" si="4"/>
        <v>43998</v>
      </c>
      <c r="H25" s="195">
        <f t="shared" si="4"/>
        <v>0</v>
      </c>
      <c r="I25" s="195">
        <f t="shared" si="4"/>
        <v>2847136</v>
      </c>
      <c r="J25" s="195">
        <f t="shared" si="4"/>
        <v>606884</v>
      </c>
      <c r="K25" s="195">
        <f t="shared" si="4"/>
        <v>0</v>
      </c>
      <c r="L25" s="195">
        <f t="shared" si="4"/>
        <v>0</v>
      </c>
      <c r="M25" s="195">
        <f t="shared" si="4"/>
        <v>606884</v>
      </c>
      <c r="N25" s="195">
        <f t="shared" si="4"/>
        <v>954850</v>
      </c>
      <c r="O25" s="195">
        <f t="shared" si="4"/>
        <v>0</v>
      </c>
      <c r="P25" s="195">
        <f t="shared" si="4"/>
        <v>161908</v>
      </c>
      <c r="Q25" s="195">
        <f t="shared" si="4"/>
        <v>1116758</v>
      </c>
      <c r="R25" s="195">
        <f t="shared" si="4"/>
        <v>497087</v>
      </c>
      <c r="S25" s="195">
        <f t="shared" si="4"/>
        <v>0</v>
      </c>
      <c r="T25" s="195">
        <f t="shared" si="4"/>
        <v>1010744</v>
      </c>
      <c r="U25" s="195">
        <f t="shared" si="4"/>
        <v>1507831</v>
      </c>
      <c r="V25" s="195">
        <f t="shared" si="4"/>
        <v>6078609</v>
      </c>
      <c r="W25" s="195">
        <f t="shared" si="4"/>
        <v>11906707</v>
      </c>
      <c r="X25" s="195">
        <f t="shared" si="4"/>
        <v>-5828098</v>
      </c>
      <c r="Y25" s="207">
        <f>+IF(W25&lt;&gt;0,+(X25/W25)*100,0)</f>
        <v>-48.9480256799802</v>
      </c>
      <c r="Z25" s="208">
        <f>+Z5+Z9+Z15+Z19+Z24</f>
        <v>11906707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>
        <v>19176754</v>
      </c>
      <c r="E28" s="26"/>
      <c r="F28" s="26">
        <v>2803138</v>
      </c>
      <c r="G28" s="26">
        <v>43998</v>
      </c>
      <c r="H28" s="26"/>
      <c r="I28" s="26">
        <v>2847136</v>
      </c>
      <c r="J28" s="26">
        <v>606884</v>
      </c>
      <c r="K28" s="26"/>
      <c r="L28" s="26"/>
      <c r="M28" s="26">
        <v>606884</v>
      </c>
      <c r="N28" s="26">
        <v>954850</v>
      </c>
      <c r="O28" s="26"/>
      <c r="P28" s="26">
        <v>161908</v>
      </c>
      <c r="Q28" s="26">
        <v>1116758</v>
      </c>
      <c r="R28" s="26">
        <v>497087</v>
      </c>
      <c r="S28" s="26"/>
      <c r="T28" s="26">
        <v>1010744</v>
      </c>
      <c r="U28" s="26">
        <v>1507831</v>
      </c>
      <c r="V28" s="26">
        <v>6078609</v>
      </c>
      <c r="W28" s="26"/>
      <c r="X28" s="26">
        <v>6078609</v>
      </c>
      <c r="Y28" s="106"/>
      <c r="Z28" s="121"/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19176754</v>
      </c>
      <c r="E32" s="43">
        <f t="shared" si="5"/>
        <v>0</v>
      </c>
      <c r="F32" s="43">
        <f t="shared" si="5"/>
        <v>2803138</v>
      </c>
      <c r="G32" s="43">
        <f t="shared" si="5"/>
        <v>43998</v>
      </c>
      <c r="H32" s="43">
        <f t="shared" si="5"/>
        <v>0</v>
      </c>
      <c r="I32" s="43">
        <f t="shared" si="5"/>
        <v>2847136</v>
      </c>
      <c r="J32" s="43">
        <f t="shared" si="5"/>
        <v>606884</v>
      </c>
      <c r="K32" s="43">
        <f t="shared" si="5"/>
        <v>0</v>
      </c>
      <c r="L32" s="43">
        <f t="shared" si="5"/>
        <v>0</v>
      </c>
      <c r="M32" s="43">
        <f t="shared" si="5"/>
        <v>606884</v>
      </c>
      <c r="N32" s="43">
        <f t="shared" si="5"/>
        <v>954850</v>
      </c>
      <c r="O32" s="43">
        <f t="shared" si="5"/>
        <v>0</v>
      </c>
      <c r="P32" s="43">
        <f t="shared" si="5"/>
        <v>161908</v>
      </c>
      <c r="Q32" s="43">
        <f t="shared" si="5"/>
        <v>1116758</v>
      </c>
      <c r="R32" s="43">
        <f t="shared" si="5"/>
        <v>497087</v>
      </c>
      <c r="S32" s="43">
        <f t="shared" si="5"/>
        <v>0</v>
      </c>
      <c r="T32" s="43">
        <f t="shared" si="5"/>
        <v>1010744</v>
      </c>
      <c r="U32" s="43">
        <f t="shared" si="5"/>
        <v>1507831</v>
      </c>
      <c r="V32" s="43">
        <f t="shared" si="5"/>
        <v>6078609</v>
      </c>
      <c r="W32" s="43">
        <f t="shared" si="5"/>
        <v>0</v>
      </c>
      <c r="X32" s="43">
        <f t="shared" si="5"/>
        <v>6078609</v>
      </c>
      <c r="Y32" s="188">
        <f>+IF(W32&lt;&gt;0,+(X32/W32)*100,0)</f>
        <v>0</v>
      </c>
      <c r="Z32" s="45">
        <f>SUM(Z28:Z31)</f>
        <v>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>
        <v>11906707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>
        <v>11906707</v>
      </c>
      <c r="X35" s="26">
        <v>-11906707</v>
      </c>
      <c r="Y35" s="106">
        <v>-100</v>
      </c>
      <c r="Z35" s="28">
        <v>11906707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19176754</v>
      </c>
      <c r="E36" s="196">
        <f t="shared" si="6"/>
        <v>11906707</v>
      </c>
      <c r="F36" s="196">
        <f t="shared" si="6"/>
        <v>2803138</v>
      </c>
      <c r="G36" s="196">
        <f t="shared" si="6"/>
        <v>43998</v>
      </c>
      <c r="H36" s="196">
        <f t="shared" si="6"/>
        <v>0</v>
      </c>
      <c r="I36" s="196">
        <f t="shared" si="6"/>
        <v>2847136</v>
      </c>
      <c r="J36" s="196">
        <f t="shared" si="6"/>
        <v>606884</v>
      </c>
      <c r="K36" s="196">
        <f t="shared" si="6"/>
        <v>0</v>
      </c>
      <c r="L36" s="196">
        <f t="shared" si="6"/>
        <v>0</v>
      </c>
      <c r="M36" s="196">
        <f t="shared" si="6"/>
        <v>606884</v>
      </c>
      <c r="N36" s="196">
        <f t="shared" si="6"/>
        <v>954850</v>
      </c>
      <c r="O36" s="196">
        <f t="shared" si="6"/>
        <v>0</v>
      </c>
      <c r="P36" s="196">
        <f t="shared" si="6"/>
        <v>161908</v>
      </c>
      <c r="Q36" s="196">
        <f t="shared" si="6"/>
        <v>1116758</v>
      </c>
      <c r="R36" s="196">
        <f t="shared" si="6"/>
        <v>497087</v>
      </c>
      <c r="S36" s="196">
        <f t="shared" si="6"/>
        <v>0</v>
      </c>
      <c r="T36" s="196">
        <f t="shared" si="6"/>
        <v>1010744</v>
      </c>
      <c r="U36" s="196">
        <f t="shared" si="6"/>
        <v>1507831</v>
      </c>
      <c r="V36" s="196">
        <f t="shared" si="6"/>
        <v>6078609</v>
      </c>
      <c r="W36" s="196">
        <f t="shared" si="6"/>
        <v>11906707</v>
      </c>
      <c r="X36" s="196">
        <f t="shared" si="6"/>
        <v>-5828098</v>
      </c>
      <c r="Y36" s="197">
        <f>+IF(W36&lt;&gt;0,+(X36/W36)*100,0)</f>
        <v>-48.9480256799802</v>
      </c>
      <c r="Z36" s="215">
        <f>SUM(Z32:Z35)</f>
        <v>11906707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10930290</v>
      </c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/>
      <c r="Z6" s="28"/>
    </row>
    <row r="7" spans="1:26" ht="13.5">
      <c r="A7" s="225" t="s">
        <v>146</v>
      </c>
      <c r="B7" s="158" t="s">
        <v>71</v>
      </c>
      <c r="C7" s="121"/>
      <c r="D7" s="25"/>
      <c r="E7" s="26">
        <v>4765307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>
        <v>4765307</v>
      </c>
      <c r="X7" s="26">
        <v>-4765307</v>
      </c>
      <c r="Y7" s="106">
        <v>-100</v>
      </c>
      <c r="Z7" s="28">
        <v>4765307</v>
      </c>
    </row>
    <row r="8" spans="1:26" ht="13.5">
      <c r="A8" s="225" t="s">
        <v>147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148</v>
      </c>
      <c r="B9" s="158"/>
      <c r="C9" s="121">
        <v>13258209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24188499</v>
      </c>
      <c r="D12" s="38">
        <f t="shared" si="0"/>
        <v>0</v>
      </c>
      <c r="E12" s="39">
        <f t="shared" si="0"/>
        <v>4765307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4765307</v>
      </c>
      <c r="X12" s="39">
        <f t="shared" si="0"/>
        <v>-4765307</v>
      </c>
      <c r="Y12" s="140">
        <f>+IF(W12&lt;&gt;0,+(X12/W12)*100,0)</f>
        <v>-100</v>
      </c>
      <c r="Z12" s="40">
        <f>SUM(Z6:Z11)</f>
        <v>4765307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7269863</v>
      </c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106"/>
      <c r="Z19" s="28"/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>
        <v>120811</v>
      </c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7390674</v>
      </c>
      <c r="D24" s="42">
        <f t="shared" si="1"/>
        <v>0</v>
      </c>
      <c r="E24" s="43">
        <f t="shared" si="1"/>
        <v>0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  <c r="L24" s="43">
        <f t="shared" si="1"/>
        <v>0</v>
      </c>
      <c r="M24" s="43">
        <f t="shared" si="1"/>
        <v>0</v>
      </c>
      <c r="N24" s="43">
        <f t="shared" si="1"/>
        <v>0</v>
      </c>
      <c r="O24" s="43">
        <f t="shared" si="1"/>
        <v>0</v>
      </c>
      <c r="P24" s="43">
        <f t="shared" si="1"/>
        <v>0</v>
      </c>
      <c r="Q24" s="43">
        <f t="shared" si="1"/>
        <v>0</v>
      </c>
      <c r="R24" s="43">
        <f t="shared" si="1"/>
        <v>0</v>
      </c>
      <c r="S24" s="43">
        <f t="shared" si="1"/>
        <v>0</v>
      </c>
      <c r="T24" s="43">
        <f t="shared" si="1"/>
        <v>0</v>
      </c>
      <c r="U24" s="43">
        <f t="shared" si="1"/>
        <v>0</v>
      </c>
      <c r="V24" s="43">
        <f t="shared" si="1"/>
        <v>0</v>
      </c>
      <c r="W24" s="43">
        <f t="shared" si="1"/>
        <v>0</v>
      </c>
      <c r="X24" s="43">
        <f t="shared" si="1"/>
        <v>0</v>
      </c>
      <c r="Y24" s="188">
        <f>+IF(W24&lt;&gt;0,+(X24/W24)*100,0)</f>
        <v>0</v>
      </c>
      <c r="Z24" s="45">
        <f>SUM(Z15:Z23)</f>
        <v>0</v>
      </c>
    </row>
    <row r="25" spans="1:26" ht="13.5">
      <c r="A25" s="226" t="s">
        <v>161</v>
      </c>
      <c r="B25" s="227"/>
      <c r="C25" s="138">
        <f aca="true" t="shared" si="2" ref="C25:X25">+C12+C24</f>
        <v>31579173</v>
      </c>
      <c r="D25" s="38">
        <f t="shared" si="2"/>
        <v>0</v>
      </c>
      <c r="E25" s="39">
        <f t="shared" si="2"/>
        <v>4765307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  <c r="N25" s="39">
        <f t="shared" si="2"/>
        <v>0</v>
      </c>
      <c r="O25" s="39">
        <f t="shared" si="2"/>
        <v>0</v>
      </c>
      <c r="P25" s="39">
        <f t="shared" si="2"/>
        <v>0</v>
      </c>
      <c r="Q25" s="39">
        <f t="shared" si="2"/>
        <v>0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0</v>
      </c>
      <c r="W25" s="39">
        <f t="shared" si="2"/>
        <v>4765307</v>
      </c>
      <c r="X25" s="39">
        <f t="shared" si="2"/>
        <v>-4765307</v>
      </c>
      <c r="Y25" s="140">
        <f>+IF(W25&lt;&gt;0,+(X25/W25)*100,0)</f>
        <v>-100</v>
      </c>
      <c r="Z25" s="40">
        <f>+Z12+Z24</f>
        <v>4765307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>
        <v>44018387</v>
      </c>
      <c r="D32" s="25"/>
      <c r="E32" s="26">
        <v>27065000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>
        <v>27065000</v>
      </c>
      <c r="X32" s="26">
        <v>-27065000</v>
      </c>
      <c r="Y32" s="106">
        <v>-100</v>
      </c>
      <c r="Z32" s="28">
        <v>27065000</v>
      </c>
    </row>
    <row r="33" spans="1:26" ht="13.5">
      <c r="A33" s="225" t="s">
        <v>167</v>
      </c>
      <c r="B33" s="158"/>
      <c r="C33" s="121">
        <v>674578</v>
      </c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44692965</v>
      </c>
      <c r="D34" s="38">
        <f t="shared" si="3"/>
        <v>0</v>
      </c>
      <c r="E34" s="39">
        <f t="shared" si="3"/>
        <v>27065000</v>
      </c>
      <c r="F34" s="39">
        <f t="shared" si="3"/>
        <v>0</v>
      </c>
      <c r="G34" s="39">
        <f t="shared" si="3"/>
        <v>0</v>
      </c>
      <c r="H34" s="39">
        <f t="shared" si="3"/>
        <v>0</v>
      </c>
      <c r="I34" s="39">
        <f t="shared" si="3"/>
        <v>0</v>
      </c>
      <c r="J34" s="39">
        <f t="shared" si="3"/>
        <v>0</v>
      </c>
      <c r="K34" s="39">
        <f t="shared" si="3"/>
        <v>0</v>
      </c>
      <c r="L34" s="39">
        <f t="shared" si="3"/>
        <v>0</v>
      </c>
      <c r="M34" s="39">
        <f t="shared" si="3"/>
        <v>0</v>
      </c>
      <c r="N34" s="39">
        <f t="shared" si="3"/>
        <v>0</v>
      </c>
      <c r="O34" s="39">
        <f t="shared" si="3"/>
        <v>0</v>
      </c>
      <c r="P34" s="39">
        <f t="shared" si="3"/>
        <v>0</v>
      </c>
      <c r="Q34" s="39">
        <f t="shared" si="3"/>
        <v>0</v>
      </c>
      <c r="R34" s="39">
        <f t="shared" si="3"/>
        <v>0</v>
      </c>
      <c r="S34" s="39">
        <f t="shared" si="3"/>
        <v>0</v>
      </c>
      <c r="T34" s="39">
        <f t="shared" si="3"/>
        <v>0</v>
      </c>
      <c r="U34" s="39">
        <f t="shared" si="3"/>
        <v>0</v>
      </c>
      <c r="V34" s="39">
        <f t="shared" si="3"/>
        <v>0</v>
      </c>
      <c r="W34" s="39">
        <f t="shared" si="3"/>
        <v>27065000</v>
      </c>
      <c r="X34" s="39">
        <f t="shared" si="3"/>
        <v>-27065000</v>
      </c>
      <c r="Y34" s="140">
        <f>+IF(W34&lt;&gt;0,+(X34/W34)*100,0)</f>
        <v>-100</v>
      </c>
      <c r="Z34" s="40">
        <f>SUM(Z29:Z33)</f>
        <v>27065000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106"/>
      <c r="Z37" s="28"/>
    </row>
    <row r="38" spans="1:26" ht="13.5">
      <c r="A38" s="225" t="s">
        <v>167</v>
      </c>
      <c r="B38" s="158"/>
      <c r="C38" s="121">
        <v>1366126</v>
      </c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1366126</v>
      </c>
      <c r="D39" s="42">
        <f t="shared" si="4"/>
        <v>0</v>
      </c>
      <c r="E39" s="43">
        <f t="shared" si="4"/>
        <v>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0</v>
      </c>
      <c r="X39" s="43">
        <f t="shared" si="4"/>
        <v>0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46059091</v>
      </c>
      <c r="D40" s="38">
        <f t="shared" si="5"/>
        <v>0</v>
      </c>
      <c r="E40" s="39">
        <f t="shared" si="5"/>
        <v>27065000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  <c r="T40" s="39">
        <f t="shared" si="5"/>
        <v>0</v>
      </c>
      <c r="U40" s="39">
        <f t="shared" si="5"/>
        <v>0</v>
      </c>
      <c r="V40" s="39">
        <f t="shared" si="5"/>
        <v>0</v>
      </c>
      <c r="W40" s="39">
        <f t="shared" si="5"/>
        <v>27065000</v>
      </c>
      <c r="X40" s="39">
        <f t="shared" si="5"/>
        <v>-27065000</v>
      </c>
      <c r="Y40" s="140">
        <f>+IF(W40&lt;&gt;0,+(X40/W40)*100,0)</f>
        <v>-100</v>
      </c>
      <c r="Z40" s="40">
        <f>+Z34+Z39</f>
        <v>27065000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-14479918</v>
      </c>
      <c r="D42" s="234">
        <f t="shared" si="6"/>
        <v>0</v>
      </c>
      <c r="E42" s="235">
        <f t="shared" si="6"/>
        <v>-22299693</v>
      </c>
      <c r="F42" s="235">
        <f t="shared" si="6"/>
        <v>0</v>
      </c>
      <c r="G42" s="235">
        <f t="shared" si="6"/>
        <v>0</v>
      </c>
      <c r="H42" s="235">
        <f t="shared" si="6"/>
        <v>0</v>
      </c>
      <c r="I42" s="235">
        <f t="shared" si="6"/>
        <v>0</v>
      </c>
      <c r="J42" s="235">
        <f t="shared" si="6"/>
        <v>0</v>
      </c>
      <c r="K42" s="235">
        <f t="shared" si="6"/>
        <v>0</v>
      </c>
      <c r="L42" s="235">
        <f t="shared" si="6"/>
        <v>0</v>
      </c>
      <c r="M42" s="235">
        <f t="shared" si="6"/>
        <v>0</v>
      </c>
      <c r="N42" s="235">
        <f t="shared" si="6"/>
        <v>0</v>
      </c>
      <c r="O42" s="235">
        <f t="shared" si="6"/>
        <v>0</v>
      </c>
      <c r="P42" s="235">
        <f t="shared" si="6"/>
        <v>0</v>
      </c>
      <c r="Q42" s="235">
        <f t="shared" si="6"/>
        <v>0</v>
      </c>
      <c r="R42" s="235">
        <f t="shared" si="6"/>
        <v>0</v>
      </c>
      <c r="S42" s="235">
        <f t="shared" si="6"/>
        <v>0</v>
      </c>
      <c r="T42" s="235">
        <f t="shared" si="6"/>
        <v>0</v>
      </c>
      <c r="U42" s="235">
        <f t="shared" si="6"/>
        <v>0</v>
      </c>
      <c r="V42" s="235">
        <f t="shared" si="6"/>
        <v>0</v>
      </c>
      <c r="W42" s="235">
        <f t="shared" si="6"/>
        <v>-22299693</v>
      </c>
      <c r="X42" s="235">
        <f t="shared" si="6"/>
        <v>22299693</v>
      </c>
      <c r="Y42" s="236">
        <f>+IF(W42&lt;&gt;0,+(X42/W42)*100,0)</f>
        <v>-100</v>
      </c>
      <c r="Z42" s="237">
        <f>+Z25-Z40</f>
        <v>-22299693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-14479918</v>
      </c>
      <c r="D45" s="25"/>
      <c r="E45" s="26">
        <v>-22299693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>
        <v>-22299693</v>
      </c>
      <c r="X45" s="26">
        <v>22299693</v>
      </c>
      <c r="Y45" s="105">
        <v>-100</v>
      </c>
      <c r="Z45" s="28">
        <v>-22299693</v>
      </c>
    </row>
    <row r="46" spans="1:26" ht="13.5">
      <c r="A46" s="225" t="s">
        <v>173</v>
      </c>
      <c r="B46" s="158" t="s">
        <v>93</v>
      </c>
      <c r="C46" s="121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-14479918</v>
      </c>
      <c r="D48" s="240">
        <f t="shared" si="7"/>
        <v>0</v>
      </c>
      <c r="E48" s="195">
        <f t="shared" si="7"/>
        <v>-22299693</v>
      </c>
      <c r="F48" s="195">
        <f t="shared" si="7"/>
        <v>0</v>
      </c>
      <c r="G48" s="195">
        <f t="shared" si="7"/>
        <v>0</v>
      </c>
      <c r="H48" s="195">
        <f t="shared" si="7"/>
        <v>0</v>
      </c>
      <c r="I48" s="195">
        <f t="shared" si="7"/>
        <v>0</v>
      </c>
      <c r="J48" s="195">
        <f t="shared" si="7"/>
        <v>0</v>
      </c>
      <c r="K48" s="195">
        <f t="shared" si="7"/>
        <v>0</v>
      </c>
      <c r="L48" s="195">
        <f t="shared" si="7"/>
        <v>0</v>
      </c>
      <c r="M48" s="195">
        <f t="shared" si="7"/>
        <v>0</v>
      </c>
      <c r="N48" s="195">
        <f t="shared" si="7"/>
        <v>0</v>
      </c>
      <c r="O48" s="195">
        <f t="shared" si="7"/>
        <v>0</v>
      </c>
      <c r="P48" s="195">
        <f t="shared" si="7"/>
        <v>0</v>
      </c>
      <c r="Q48" s="195">
        <f t="shared" si="7"/>
        <v>0</v>
      </c>
      <c r="R48" s="195">
        <f t="shared" si="7"/>
        <v>0</v>
      </c>
      <c r="S48" s="195">
        <f t="shared" si="7"/>
        <v>0</v>
      </c>
      <c r="T48" s="195">
        <f t="shared" si="7"/>
        <v>0</v>
      </c>
      <c r="U48" s="195">
        <f t="shared" si="7"/>
        <v>0</v>
      </c>
      <c r="V48" s="195">
        <f t="shared" si="7"/>
        <v>0</v>
      </c>
      <c r="W48" s="195">
        <f t="shared" si="7"/>
        <v>-22299693</v>
      </c>
      <c r="X48" s="195">
        <f t="shared" si="7"/>
        <v>22299693</v>
      </c>
      <c r="Y48" s="241">
        <f>+IF(W48&lt;&gt;0,+(X48/W48)*100,0)</f>
        <v>-100</v>
      </c>
      <c r="Z48" s="208">
        <f>SUM(Z45:Z47)</f>
        <v>-22299693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436362</v>
      </c>
      <c r="D6" s="25">
        <v>1400000</v>
      </c>
      <c r="E6" s="26">
        <v>13235398</v>
      </c>
      <c r="F6" s="26">
        <v>269344</v>
      </c>
      <c r="G6" s="26">
        <v>45106</v>
      </c>
      <c r="H6" s="26">
        <v>251650</v>
      </c>
      <c r="I6" s="26">
        <v>566100</v>
      </c>
      <c r="J6" s="26">
        <v>1046840</v>
      </c>
      <c r="K6" s="26">
        <v>2294871</v>
      </c>
      <c r="L6" s="26">
        <v>7556015</v>
      </c>
      <c r="M6" s="26">
        <v>10897726</v>
      </c>
      <c r="N6" s="26">
        <v>109692</v>
      </c>
      <c r="O6" s="26">
        <v>110559</v>
      </c>
      <c r="P6" s="26">
        <v>106687</v>
      </c>
      <c r="Q6" s="26">
        <v>326938</v>
      </c>
      <c r="R6" s="26">
        <v>225897</v>
      </c>
      <c r="S6" s="26">
        <v>204200</v>
      </c>
      <c r="T6" s="26">
        <v>250718</v>
      </c>
      <c r="U6" s="26">
        <v>680815</v>
      </c>
      <c r="V6" s="26">
        <v>12471579</v>
      </c>
      <c r="W6" s="26">
        <v>13235398</v>
      </c>
      <c r="X6" s="26">
        <v>-763819</v>
      </c>
      <c r="Y6" s="106">
        <v>-5.77</v>
      </c>
      <c r="Z6" s="28">
        <v>13235398</v>
      </c>
    </row>
    <row r="7" spans="1:26" ht="13.5">
      <c r="A7" s="225" t="s">
        <v>180</v>
      </c>
      <c r="B7" s="158" t="s">
        <v>71</v>
      </c>
      <c r="C7" s="121">
        <v>57340563</v>
      </c>
      <c r="D7" s="25">
        <v>62655000</v>
      </c>
      <c r="E7" s="26">
        <v>62655000</v>
      </c>
      <c r="F7" s="26">
        <v>25944810</v>
      </c>
      <c r="G7" s="26">
        <v>750000</v>
      </c>
      <c r="H7" s="26"/>
      <c r="I7" s="26">
        <v>26694810</v>
      </c>
      <c r="J7" s="26"/>
      <c r="K7" s="26">
        <v>20160848</v>
      </c>
      <c r="L7" s="26"/>
      <c r="M7" s="26">
        <v>20160848</v>
      </c>
      <c r="N7" s="26"/>
      <c r="O7" s="26"/>
      <c r="P7" s="26">
        <v>14966887</v>
      </c>
      <c r="Q7" s="26">
        <v>14966887</v>
      </c>
      <c r="R7" s="26"/>
      <c r="S7" s="26"/>
      <c r="T7" s="26"/>
      <c r="U7" s="26"/>
      <c r="V7" s="26">
        <v>61822545</v>
      </c>
      <c r="W7" s="26">
        <v>62655000</v>
      </c>
      <c r="X7" s="26">
        <v>-832455</v>
      </c>
      <c r="Y7" s="106">
        <v>-1.33</v>
      </c>
      <c r="Z7" s="28">
        <v>62655000</v>
      </c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/>
      <c r="D9" s="25"/>
      <c r="E9" s="26">
        <v>567050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567050</v>
      </c>
      <c r="X9" s="26">
        <v>-567050</v>
      </c>
      <c r="Y9" s="106">
        <v>-100</v>
      </c>
      <c r="Z9" s="28">
        <v>567050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-27875408</v>
      </c>
      <c r="D12" s="25">
        <v>-35820808</v>
      </c>
      <c r="E12" s="26">
        <v>-66272576</v>
      </c>
      <c r="F12" s="26">
        <v>-2383235</v>
      </c>
      <c r="G12" s="26">
        <v>-2421459</v>
      </c>
      <c r="H12" s="26">
        <v>-2653056</v>
      </c>
      <c r="I12" s="26">
        <v>-7457750</v>
      </c>
      <c r="J12" s="26">
        <v>-2459100</v>
      </c>
      <c r="K12" s="26">
        <v>-2462135</v>
      </c>
      <c r="L12" s="26">
        <v>-2511191</v>
      </c>
      <c r="M12" s="26">
        <v>-7432426</v>
      </c>
      <c r="N12" s="26">
        <v>-2820704</v>
      </c>
      <c r="O12" s="26">
        <v>-2613368</v>
      </c>
      <c r="P12" s="26">
        <v>-2544528</v>
      </c>
      <c r="Q12" s="26">
        <v>-7978600</v>
      </c>
      <c r="R12" s="26">
        <v>-2713143</v>
      </c>
      <c r="S12" s="26">
        <v>-2484364</v>
      </c>
      <c r="T12" s="26">
        <v>-2445541</v>
      </c>
      <c r="U12" s="26">
        <v>-7643048</v>
      </c>
      <c r="V12" s="26">
        <v>-30511824</v>
      </c>
      <c r="W12" s="26">
        <v>-66272576</v>
      </c>
      <c r="X12" s="26">
        <v>35760752</v>
      </c>
      <c r="Y12" s="106">
        <v>-53.96</v>
      </c>
      <c r="Z12" s="28">
        <v>-66272576</v>
      </c>
    </row>
    <row r="13" spans="1:26" ht="13.5">
      <c r="A13" s="225" t="s">
        <v>39</v>
      </c>
      <c r="B13" s="158"/>
      <c r="C13" s="121">
        <v>-14158102</v>
      </c>
      <c r="D13" s="25">
        <v>-44880000</v>
      </c>
      <c r="E13" s="26"/>
      <c r="F13" s="26">
        <v>-2419269</v>
      </c>
      <c r="G13" s="26">
        <v>-6938908</v>
      </c>
      <c r="H13" s="26">
        <v>-1139459</v>
      </c>
      <c r="I13" s="26">
        <v>-10497636</v>
      </c>
      <c r="J13" s="26">
        <v>-2904380</v>
      </c>
      <c r="K13" s="26">
        <v>-2384218</v>
      </c>
      <c r="L13" s="26">
        <v>-4611372</v>
      </c>
      <c r="M13" s="26">
        <v>-9899970</v>
      </c>
      <c r="N13" s="26">
        <v>-1401912</v>
      </c>
      <c r="O13" s="26">
        <v>-1572614</v>
      </c>
      <c r="P13" s="26">
        <v>-2286306</v>
      </c>
      <c r="Q13" s="26">
        <v>-5260832</v>
      </c>
      <c r="R13" s="26">
        <v>-4371013</v>
      </c>
      <c r="S13" s="26">
        <v>-2243247</v>
      </c>
      <c r="T13" s="26">
        <v>-2563523</v>
      </c>
      <c r="U13" s="26">
        <v>-9177783</v>
      </c>
      <c r="V13" s="26">
        <v>-34836221</v>
      </c>
      <c r="W13" s="26"/>
      <c r="X13" s="26">
        <v>-34836221</v>
      </c>
      <c r="Y13" s="106"/>
      <c r="Z13" s="28"/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15743415</v>
      </c>
      <c r="D15" s="38">
        <f t="shared" si="0"/>
        <v>-16645808</v>
      </c>
      <c r="E15" s="39">
        <f t="shared" si="0"/>
        <v>10184872</v>
      </c>
      <c r="F15" s="39">
        <f t="shared" si="0"/>
        <v>21411650</v>
      </c>
      <c r="G15" s="39">
        <f t="shared" si="0"/>
        <v>-8565261</v>
      </c>
      <c r="H15" s="39">
        <f t="shared" si="0"/>
        <v>-3540865</v>
      </c>
      <c r="I15" s="39">
        <f t="shared" si="0"/>
        <v>9305524</v>
      </c>
      <c r="J15" s="39">
        <f t="shared" si="0"/>
        <v>-4316640</v>
      </c>
      <c r="K15" s="39">
        <f t="shared" si="0"/>
        <v>17609366</v>
      </c>
      <c r="L15" s="39">
        <f t="shared" si="0"/>
        <v>433452</v>
      </c>
      <c r="M15" s="39">
        <f t="shared" si="0"/>
        <v>13726178</v>
      </c>
      <c r="N15" s="39">
        <f t="shared" si="0"/>
        <v>-4112924</v>
      </c>
      <c r="O15" s="39">
        <f t="shared" si="0"/>
        <v>-4075423</v>
      </c>
      <c r="P15" s="39">
        <f t="shared" si="0"/>
        <v>10242740</v>
      </c>
      <c r="Q15" s="39">
        <f t="shared" si="0"/>
        <v>2054393</v>
      </c>
      <c r="R15" s="39">
        <f t="shared" si="0"/>
        <v>-6858259</v>
      </c>
      <c r="S15" s="39">
        <f t="shared" si="0"/>
        <v>-4523411</v>
      </c>
      <c r="T15" s="39">
        <f t="shared" si="0"/>
        <v>-4758346</v>
      </c>
      <c r="U15" s="39">
        <f t="shared" si="0"/>
        <v>-16140016</v>
      </c>
      <c r="V15" s="39">
        <f t="shared" si="0"/>
        <v>8946079</v>
      </c>
      <c r="W15" s="39">
        <f t="shared" si="0"/>
        <v>10184872</v>
      </c>
      <c r="X15" s="39">
        <f t="shared" si="0"/>
        <v>-1238793</v>
      </c>
      <c r="Y15" s="140">
        <f>+IF(W15&lt;&gt;0,+(X15/W15)*100,0)</f>
        <v>-12.16306891240263</v>
      </c>
      <c r="Z15" s="40">
        <f>SUM(Z6:Z14)</f>
        <v>10184872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>
        <v>200000</v>
      </c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>
        <v>200000</v>
      </c>
      <c r="X19" s="125">
        <v>-200000</v>
      </c>
      <c r="Y19" s="107">
        <v>-100</v>
      </c>
      <c r="Z19" s="200">
        <v>200000</v>
      </c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>
        <v>56816</v>
      </c>
      <c r="G22" s="26">
        <v>53238</v>
      </c>
      <c r="H22" s="26"/>
      <c r="I22" s="26">
        <v>110054</v>
      </c>
      <c r="J22" s="26"/>
      <c r="K22" s="26"/>
      <c r="L22" s="26"/>
      <c r="M22" s="26"/>
      <c r="N22" s="26"/>
      <c r="O22" s="26">
        <v>5000000</v>
      </c>
      <c r="P22" s="26"/>
      <c r="Q22" s="26">
        <v>5000000</v>
      </c>
      <c r="R22" s="26"/>
      <c r="S22" s="26"/>
      <c r="T22" s="26"/>
      <c r="U22" s="26"/>
      <c r="V22" s="26">
        <v>5110054</v>
      </c>
      <c r="W22" s="26"/>
      <c r="X22" s="26">
        <v>5110054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-22783801</v>
      </c>
      <c r="D24" s="25">
        <v>-19178000</v>
      </c>
      <c r="E24" s="26">
        <v>-11906707</v>
      </c>
      <c r="F24" s="26">
        <v>-2803138</v>
      </c>
      <c r="G24" s="26">
        <v>-43998</v>
      </c>
      <c r="H24" s="26"/>
      <c r="I24" s="26">
        <v>-2847136</v>
      </c>
      <c r="J24" s="26">
        <v>-606884</v>
      </c>
      <c r="K24" s="26"/>
      <c r="L24" s="26"/>
      <c r="M24" s="26">
        <v>-606884</v>
      </c>
      <c r="N24" s="26">
        <v>-954850</v>
      </c>
      <c r="O24" s="26"/>
      <c r="P24" s="26">
        <v>-161908</v>
      </c>
      <c r="Q24" s="26">
        <v>-1116758</v>
      </c>
      <c r="R24" s="26">
        <v>-497087</v>
      </c>
      <c r="S24" s="26"/>
      <c r="T24" s="26">
        <v>-1010744</v>
      </c>
      <c r="U24" s="26">
        <v>-1507831</v>
      </c>
      <c r="V24" s="26">
        <v>-6078609</v>
      </c>
      <c r="W24" s="26">
        <v>-11906707</v>
      </c>
      <c r="X24" s="26">
        <v>5828098</v>
      </c>
      <c r="Y24" s="106">
        <v>-48.95</v>
      </c>
      <c r="Z24" s="28">
        <v>-11906707</v>
      </c>
    </row>
    <row r="25" spans="1:26" ht="13.5">
      <c r="A25" s="226" t="s">
        <v>193</v>
      </c>
      <c r="B25" s="227"/>
      <c r="C25" s="138">
        <f aca="true" t="shared" si="1" ref="C25:X25">SUM(C19:C24)</f>
        <v>-22783801</v>
      </c>
      <c r="D25" s="38">
        <f t="shared" si="1"/>
        <v>-19178000</v>
      </c>
      <c r="E25" s="39">
        <f t="shared" si="1"/>
        <v>-11706707</v>
      </c>
      <c r="F25" s="39">
        <f t="shared" si="1"/>
        <v>-2746322</v>
      </c>
      <c r="G25" s="39">
        <f t="shared" si="1"/>
        <v>9240</v>
      </c>
      <c r="H25" s="39">
        <f t="shared" si="1"/>
        <v>0</v>
      </c>
      <c r="I25" s="39">
        <f t="shared" si="1"/>
        <v>-2737082</v>
      </c>
      <c r="J25" s="39">
        <f t="shared" si="1"/>
        <v>-606884</v>
      </c>
      <c r="K25" s="39">
        <f t="shared" si="1"/>
        <v>0</v>
      </c>
      <c r="L25" s="39">
        <f t="shared" si="1"/>
        <v>0</v>
      </c>
      <c r="M25" s="39">
        <f t="shared" si="1"/>
        <v>-606884</v>
      </c>
      <c r="N25" s="39">
        <f t="shared" si="1"/>
        <v>-954850</v>
      </c>
      <c r="O25" s="39">
        <f t="shared" si="1"/>
        <v>5000000</v>
      </c>
      <c r="P25" s="39">
        <f t="shared" si="1"/>
        <v>-161908</v>
      </c>
      <c r="Q25" s="39">
        <f t="shared" si="1"/>
        <v>3883242</v>
      </c>
      <c r="R25" s="39">
        <f t="shared" si="1"/>
        <v>-497087</v>
      </c>
      <c r="S25" s="39">
        <f t="shared" si="1"/>
        <v>0</v>
      </c>
      <c r="T25" s="39">
        <f t="shared" si="1"/>
        <v>-1010744</v>
      </c>
      <c r="U25" s="39">
        <f t="shared" si="1"/>
        <v>-1507831</v>
      </c>
      <c r="V25" s="39">
        <f t="shared" si="1"/>
        <v>-968555</v>
      </c>
      <c r="W25" s="39">
        <f t="shared" si="1"/>
        <v>-11706707</v>
      </c>
      <c r="X25" s="39">
        <f t="shared" si="1"/>
        <v>10738152</v>
      </c>
      <c r="Y25" s="140">
        <f>+IF(W25&lt;&gt;0,+(X25/W25)*100,0)</f>
        <v>-91.72649490586892</v>
      </c>
      <c r="Z25" s="40">
        <f>SUM(Z19:Z24)</f>
        <v>-11706707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0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0</v>
      </c>
      <c r="X34" s="39">
        <f t="shared" si="2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-7040386</v>
      </c>
      <c r="D36" s="65">
        <f t="shared" si="3"/>
        <v>-35823808</v>
      </c>
      <c r="E36" s="66">
        <f t="shared" si="3"/>
        <v>-1521835</v>
      </c>
      <c r="F36" s="66">
        <f t="shared" si="3"/>
        <v>18665328</v>
      </c>
      <c r="G36" s="66">
        <f t="shared" si="3"/>
        <v>-8556021</v>
      </c>
      <c r="H36" s="66">
        <f t="shared" si="3"/>
        <v>-3540865</v>
      </c>
      <c r="I36" s="66">
        <f t="shared" si="3"/>
        <v>6568442</v>
      </c>
      <c r="J36" s="66">
        <f t="shared" si="3"/>
        <v>-4923524</v>
      </c>
      <c r="K36" s="66">
        <f t="shared" si="3"/>
        <v>17609366</v>
      </c>
      <c r="L36" s="66">
        <f t="shared" si="3"/>
        <v>433452</v>
      </c>
      <c r="M36" s="66">
        <f t="shared" si="3"/>
        <v>13119294</v>
      </c>
      <c r="N36" s="66">
        <f t="shared" si="3"/>
        <v>-5067774</v>
      </c>
      <c r="O36" s="66">
        <f t="shared" si="3"/>
        <v>924577</v>
      </c>
      <c r="P36" s="66">
        <f t="shared" si="3"/>
        <v>10080832</v>
      </c>
      <c r="Q36" s="66">
        <f t="shared" si="3"/>
        <v>5937635</v>
      </c>
      <c r="R36" s="66">
        <f t="shared" si="3"/>
        <v>-7355346</v>
      </c>
      <c r="S36" s="66">
        <f t="shared" si="3"/>
        <v>-4523411</v>
      </c>
      <c r="T36" s="66">
        <f t="shared" si="3"/>
        <v>-5769090</v>
      </c>
      <c r="U36" s="66">
        <f t="shared" si="3"/>
        <v>-17647847</v>
      </c>
      <c r="V36" s="66">
        <f t="shared" si="3"/>
        <v>7977524</v>
      </c>
      <c r="W36" s="66">
        <f t="shared" si="3"/>
        <v>-1521835</v>
      </c>
      <c r="X36" s="66">
        <f t="shared" si="3"/>
        <v>9499359</v>
      </c>
      <c r="Y36" s="103">
        <f>+IF(W36&lt;&gt;0,+(X36/W36)*100,0)</f>
        <v>-624.2042665597781</v>
      </c>
      <c r="Z36" s="68">
        <f>+Z15+Z25+Z34</f>
        <v>-1521835</v>
      </c>
    </row>
    <row r="37" spans="1:26" ht="13.5">
      <c r="A37" s="225" t="s">
        <v>201</v>
      </c>
      <c r="B37" s="158" t="s">
        <v>95</v>
      </c>
      <c r="C37" s="119"/>
      <c r="D37" s="65"/>
      <c r="E37" s="66"/>
      <c r="F37" s="66">
        <v>10895289</v>
      </c>
      <c r="G37" s="66">
        <v>29560617</v>
      </c>
      <c r="H37" s="66">
        <v>21004596</v>
      </c>
      <c r="I37" s="66">
        <v>10895289</v>
      </c>
      <c r="J37" s="66">
        <v>17463731</v>
      </c>
      <c r="K37" s="66">
        <v>12540207</v>
      </c>
      <c r="L37" s="66">
        <v>30149573</v>
      </c>
      <c r="M37" s="66">
        <v>17463731</v>
      </c>
      <c r="N37" s="66">
        <v>30583025</v>
      </c>
      <c r="O37" s="66">
        <v>25515251</v>
      </c>
      <c r="P37" s="66">
        <v>26439828</v>
      </c>
      <c r="Q37" s="66">
        <v>30583025</v>
      </c>
      <c r="R37" s="66">
        <v>36520660</v>
      </c>
      <c r="S37" s="66">
        <v>29165314</v>
      </c>
      <c r="T37" s="66">
        <v>24641903</v>
      </c>
      <c r="U37" s="66">
        <v>36520660</v>
      </c>
      <c r="V37" s="66">
        <v>10895289</v>
      </c>
      <c r="W37" s="66"/>
      <c r="X37" s="66">
        <v>10895289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-7040386</v>
      </c>
      <c r="D38" s="234">
        <v>-35823808</v>
      </c>
      <c r="E38" s="235">
        <v>-1521835</v>
      </c>
      <c r="F38" s="235">
        <v>29560617</v>
      </c>
      <c r="G38" s="235">
        <v>21004596</v>
      </c>
      <c r="H38" s="235">
        <v>17463731</v>
      </c>
      <c r="I38" s="235">
        <v>17463731</v>
      </c>
      <c r="J38" s="235">
        <v>12540207</v>
      </c>
      <c r="K38" s="235">
        <v>30149573</v>
      </c>
      <c r="L38" s="235">
        <v>30583025</v>
      </c>
      <c r="M38" s="235">
        <v>30583025</v>
      </c>
      <c r="N38" s="235">
        <v>25515251</v>
      </c>
      <c r="O38" s="235">
        <v>26439828</v>
      </c>
      <c r="P38" s="235">
        <v>36520660</v>
      </c>
      <c r="Q38" s="235">
        <v>36520660</v>
      </c>
      <c r="R38" s="235">
        <v>29165314</v>
      </c>
      <c r="S38" s="235">
        <v>24641903</v>
      </c>
      <c r="T38" s="235">
        <v>18872813</v>
      </c>
      <c r="U38" s="235">
        <v>18872813</v>
      </c>
      <c r="V38" s="235">
        <v>18872813</v>
      </c>
      <c r="W38" s="235">
        <v>-1521835</v>
      </c>
      <c r="X38" s="235">
        <v>20394648</v>
      </c>
      <c r="Y38" s="236">
        <v>-1340.14</v>
      </c>
      <c r="Z38" s="237">
        <v>-1521835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2011-08-12T15:44:08Z</dcterms:created>
  <dcterms:modified xsi:type="dcterms:W3CDTF">2011-08-12T15:44:08Z</dcterms:modified>
  <cp:category/>
  <cp:version/>
  <cp:contentType/>
  <cp:contentStatus/>
</cp:coreProperties>
</file>