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<sst xmlns="http://schemas.openxmlformats.org/spreadsheetml/2006/main" count="497" uniqueCount="248">
  <si>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Ugu(DC21)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</si>
  <si>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</si>
  <si>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</si>
  <si>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</si>
  <si>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</si>
  <si>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</si>
  <si>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</si>
  <si>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</si>
  <si>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</si>
  <si>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</si>
  <si>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</si>
  <si>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</si>
  <si>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</si>
  <si>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</si>
  <si>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</si>
  <si>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</si>
  <si>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</si>
  <si>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</si>
  <si>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</si>
  <si>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</si>
  <si>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</si>
  <si>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</si>
  <si>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</si>
  <si>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</si>
  <si>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</si>
  <si>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</si>
  <si>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</si>
  <si>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</si>
  <si>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</si>
  <si>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</si>
  <si>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</si>
  <si>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</si>
  <si>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</si>
  <si>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</si>
  <si>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</si>
  <si>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</si>
  <si>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</si>
  <si>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</si>
  <si>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</si>
  <si>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</si>
  <si>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</si>
  <si>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</si>
  <si>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</si>
  <si>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</si>
  <si>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</si>
  <si>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</si>
  <si>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</si>
  <si>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</si>
  <si>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</si>
  <si>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</si>
  <si>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</si>
  <si>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</si>
  <si>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</si>
  <si>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</si>
  <si>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</si>
  <si>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</si>
  <si>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</si>
  <si>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</si>
  <si>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</si>
  <si>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</si>
  <si>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</si>
  <si>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</si>
  <si>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</si>
  <si>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</si>
  <si>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</si>
  <si>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</si>
  <si>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</si>
  <si>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</si>
  <si>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</si>
  <si>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Ugu(DC21)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</si>
  <si>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</si>
  <si>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</si>
  <si>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</si>
  <si>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</si>
  <si>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</si>
  <si>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</si>
  <si>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</si>
  <si>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</si>
  <si>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</si>
  <si>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</si>
  <si>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</si>
  <si>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</si>
  <si>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</si>
  <si>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</si>
  <si>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</si>
  <si>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</si>
  <si>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</si>
  <si>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</si>
  <si>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</si>
  <si>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</si>
  <si>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</si>
  <si>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</si>
  <si>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</si>
  <si>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</si>
  <si>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</si>
  <si>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</si>
  <si>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</si>
  <si>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</si>
  <si>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</si>
  <si>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Ugu(DC21)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</si>
  <si>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</si>
  <si>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</si>
  <si>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</si>
  <si>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</si>
  <si>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</si>
  <si>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</si>
  <si>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</si>
  <si>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</si>
  <si>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</si>
  <si>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</si>
  <si>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</si>
  <si>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</si>
  <si>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</si>
  <si>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</si>
  <si>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</si>
  <si>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</si>
  <si>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</si>
  <si>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</si>
  <si>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</si>
  <si>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</si>
  <si>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</si>
  <si>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</si>
  <si>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</si>
  <si>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</si>
  <si>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</si>
  <si>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</si>
  <si>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</si>
  <si>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</si>
  <si>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</si>
  <si>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</si>
  <si>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</si>
  <si>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</si>
  <si>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Ugu(DC21)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</si>
  <si>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</si>
  <si>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</si>
  <si>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</si>
  <si>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</si>
  <si>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</si>
  <si>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</si>
  <si>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</si>
  <si>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</si>
  <si>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</si>
  <si>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Ugu(DC21)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</si>
  <si>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</si>
  <si>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</si>
  <si>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</si>
  <si>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</si>
  <si>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</si>
  <si>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</si>
  <si>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</si>
  <si>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</si>
  <si>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</si>
  <si>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</si>
  <si>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</si>
  <si>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</si>
  <si>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</si>
  <si>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</si>
  <si>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</si>
  <si>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</si>
  <si>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</si>
  <si>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</si>
  <si>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</si>
  <si>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</si>
  <si>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</si>
  <si>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</si>
  <si>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</si>
  <si>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</si>
  <si>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</si>
  <si>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</si>
  <si>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</si>
  <si>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</si>
  <si>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</si>
  <si>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</si>
  <si>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</si>
  <si>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</si>
  <si>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</si>
  <si>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Ugu(DC21)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</si>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</sst>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246729458</v>
      </c>
      <c r="C6" s="25">
        <v>348386248</v>
      </c>
      <c r="D6" s="26">
        <v>348386249</v>
      </c>
      <c r="E6" s="26">
        <v>38203854</v>
      </c>
      <c r="F6" s="26">
        <v>11147791</v>
      </c>
      <c r="G6" s="26">
        <v>31628705</v>
      </c>
      <c r="H6" s="26">
        <v>80980350</v>
      </c>
      <c r="I6" s="26">
        <v>6756477</v>
      </c>
      <c r="J6" s="26">
        <v>15462394</v>
      </c>
      <c r="K6" s="26">
        <v>13580523</v>
      </c>
      <c r="L6" s="26">
        <v>35799394</v>
      </c>
      <c r="M6" s="26">
        <v>24853637</v>
      </c>
      <c r="N6" s="26">
        <v>22558937</v>
      </c>
      <c r="O6" s="26">
        <v>16209884</v>
      </c>
      <c r="P6" s="26">
        <v>63622458</v>
      </c>
      <c r="Q6" s="26">
        <v>18597814</v>
      </c>
      <c r="R6" s="26">
        <v>28645620</v>
      </c>
      <c r="S6" s="26">
        <v>52191894</v>
      </c>
      <c r="T6" s="26">
        <v>99435328</v>
      </c>
      <c r="U6" s="26">
        <v>279837530</v>
      </c>
      <c r="V6" s="26">
        <v>348386249</v>
      </c>
      <c r="W6" s="26">
        <v>-68548719</v>
      </c>
      <c r="X6" s="27">
        <v>-19.68</v>
      </c>
      <c r="Y6" s="28">
        <v>348386249</v>
      </c>
    </row>
    <row r="7" spans="1:25" ht="13.5">
      <c r="A7" s="24" t="s">
        <v>32</v>
      </c>
      <c r="B7" s="2">
        <v>9885446</v>
      </c>
      <c r="C7" s="25">
        <v>18898266</v>
      </c>
      <c r="D7" s="26">
        <v>7983000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28323</v>
      </c>
      <c r="K7" s="26">
        <v>0</v>
      </c>
      <c r="L7" s="26">
        <v>28323</v>
      </c>
      <c r="M7" s="26">
        <v>42327</v>
      </c>
      <c r="N7" s="26">
        <v>0</v>
      </c>
      <c r="O7" s="26">
        <v>37590</v>
      </c>
      <c r="P7" s="26">
        <v>79917</v>
      </c>
      <c r="Q7" s="26">
        <v>0</v>
      </c>
      <c r="R7" s="26">
        <v>88759</v>
      </c>
      <c r="S7" s="26">
        <v>1951904</v>
      </c>
      <c r="T7" s="26">
        <v>2040663</v>
      </c>
      <c r="U7" s="26">
        <v>2148903</v>
      </c>
      <c r="V7" s="26">
        <v>7983000</v>
      </c>
      <c r="W7" s="26">
        <v>-5834097</v>
      </c>
      <c r="X7" s="27">
        <v>-73.08</v>
      </c>
      <c r="Y7" s="28">
        <v>7983000</v>
      </c>
    </row>
    <row r="8" spans="1:25" ht="13.5">
      <c r="A8" s="24" t="s">
        <v>33</v>
      </c>
      <c r="B8" s="2">
        <v>526279023</v>
      </c>
      <c r="C8" s="25">
        <v>260553684</v>
      </c>
      <c r="D8" s="26">
        <v>261193076</v>
      </c>
      <c r="E8" s="26">
        <v>0</v>
      </c>
      <c r="F8" s="26">
        <v>11286489</v>
      </c>
      <c r="G8" s="26">
        <v>0</v>
      </c>
      <c r="H8" s="26">
        <v>11286489</v>
      </c>
      <c r="I8" s="26">
        <v>15314618</v>
      </c>
      <c r="J8" s="26">
        <v>8194816</v>
      </c>
      <c r="K8" s="26">
        <v>6204087</v>
      </c>
      <c r="L8" s="26">
        <v>29713521</v>
      </c>
      <c r="M8" s="26">
        <v>2100025</v>
      </c>
      <c r="N8" s="26">
        <v>1455222</v>
      </c>
      <c r="O8" s="26">
        <v>0</v>
      </c>
      <c r="P8" s="26">
        <v>3555247</v>
      </c>
      <c r="Q8" s="26">
        <v>0</v>
      </c>
      <c r="R8" s="26">
        <v>2641975</v>
      </c>
      <c r="S8" s="26">
        <v>295200021</v>
      </c>
      <c r="T8" s="26">
        <v>297841996</v>
      </c>
      <c r="U8" s="26">
        <v>342397253</v>
      </c>
      <c r="V8" s="26">
        <v>261193076</v>
      </c>
      <c r="W8" s="26">
        <v>81204177</v>
      </c>
      <c r="X8" s="27">
        <v>31.09</v>
      </c>
      <c r="Y8" s="28">
        <v>261193076</v>
      </c>
    </row>
    <row r="9" spans="1:25" ht="13.5">
      <c r="A9" s="24" t="s">
        <v>34</v>
      </c>
      <c r="B9" s="2">
        <v>54841245</v>
      </c>
      <c r="C9" s="25">
        <v>5517843</v>
      </c>
      <c r="D9" s="26">
        <v>5721042</v>
      </c>
      <c r="E9" s="26">
        <v>786460</v>
      </c>
      <c r="F9" s="26">
        <v>83565</v>
      </c>
      <c r="G9" s="26">
        <v>196284</v>
      </c>
      <c r="H9" s="26">
        <v>1066309</v>
      </c>
      <c r="I9" s="26">
        <v>431212</v>
      </c>
      <c r="J9" s="26">
        <v>450173</v>
      </c>
      <c r="K9" s="26">
        <v>268566</v>
      </c>
      <c r="L9" s="26">
        <v>1149951</v>
      </c>
      <c r="M9" s="26">
        <v>458416</v>
      </c>
      <c r="N9" s="26">
        <v>14229</v>
      </c>
      <c r="O9" s="26">
        <v>3316646</v>
      </c>
      <c r="P9" s="26">
        <v>3789291</v>
      </c>
      <c r="Q9" s="26">
        <v>130988</v>
      </c>
      <c r="R9" s="26">
        <v>14779018</v>
      </c>
      <c r="S9" s="26">
        <v>17799933</v>
      </c>
      <c r="T9" s="26">
        <v>32709939</v>
      </c>
      <c r="U9" s="26">
        <v>38715490</v>
      </c>
      <c r="V9" s="26">
        <v>5721042</v>
      </c>
      <c r="W9" s="26">
        <v>32994448</v>
      </c>
      <c r="X9" s="27">
        <v>576.72</v>
      </c>
      <c r="Y9" s="28">
        <v>5721042</v>
      </c>
    </row>
    <row r="10" spans="1:25" ht="25.5">
      <c r="A10" s="29" t="s">
        <v>212</v>
      </c>
      <c r="B10" s="30">
        <f>SUM(B5:B9)</f>
        <v>837735172</v>
      </c>
      <c r="C10" s="31">
        <f aca="true" t="shared" si="0" ref="C10:Y10">SUM(C5:C9)</f>
        <v>633356041</v>
      </c>
      <c r="D10" s="32">
        <f t="shared" si="0"/>
        <v>623283367</v>
      </c>
      <c r="E10" s="32">
        <f t="shared" si="0"/>
        <v>38990314</v>
      </c>
      <c r="F10" s="32">
        <f t="shared" si="0"/>
        <v>22517845</v>
      </c>
      <c r="G10" s="32">
        <f t="shared" si="0"/>
        <v>31824989</v>
      </c>
      <c r="H10" s="32">
        <f t="shared" si="0"/>
        <v>93333148</v>
      </c>
      <c r="I10" s="32">
        <f t="shared" si="0"/>
        <v>22502307</v>
      </c>
      <c r="J10" s="32">
        <f t="shared" si="0"/>
        <v>24135706</v>
      </c>
      <c r="K10" s="32">
        <f t="shared" si="0"/>
        <v>20053176</v>
      </c>
      <c r="L10" s="32">
        <f t="shared" si="0"/>
        <v>66691189</v>
      </c>
      <c r="M10" s="32">
        <f t="shared" si="0"/>
        <v>27454405</v>
      </c>
      <c r="N10" s="32">
        <f t="shared" si="0"/>
        <v>24028388</v>
      </c>
      <c r="O10" s="32">
        <f t="shared" si="0"/>
        <v>19564120</v>
      </c>
      <c r="P10" s="32">
        <f t="shared" si="0"/>
        <v>71046913</v>
      </c>
      <c r="Q10" s="32">
        <f t="shared" si="0"/>
        <v>18728802</v>
      </c>
      <c r="R10" s="32">
        <f t="shared" si="0"/>
        <v>46155372</v>
      </c>
      <c r="S10" s="32">
        <f t="shared" si="0"/>
        <v>367143752</v>
      </c>
      <c r="T10" s="32">
        <f t="shared" si="0"/>
        <v>432027926</v>
      </c>
      <c r="U10" s="32">
        <f t="shared" si="0"/>
        <v>663099176</v>
      </c>
      <c r="V10" s="32">
        <f t="shared" si="0"/>
        <v>623283367</v>
      </c>
      <c r="W10" s="32">
        <f t="shared" si="0"/>
        <v>39815809</v>
      </c>
      <c r="X10" s="33">
        <f>+IF(V10&lt;&gt;0,(W10/V10)*100,0)</f>
        <v>6.3880750085859415</v>
      </c>
      <c r="Y10" s="34">
        <f t="shared" si="0"/>
        <v>623283367</v>
      </c>
    </row>
    <row r="11" spans="1:25" ht="13.5">
      <c r="A11" s="24" t="s">
        <v>36</v>
      </c>
      <c r="B11" s="2">
        <v>194765871</v>
      </c>
      <c r="C11" s="25">
        <v>219856639</v>
      </c>
      <c r="D11" s="26">
        <v>221115268</v>
      </c>
      <c r="E11" s="26">
        <v>17382004</v>
      </c>
      <c r="F11" s="26">
        <v>25884945</v>
      </c>
      <c r="G11" s="26">
        <v>17166812</v>
      </c>
      <c r="H11" s="26">
        <v>60433761</v>
      </c>
      <c r="I11" s="26">
        <v>16843461</v>
      </c>
      <c r="J11" s="26">
        <v>17839968</v>
      </c>
      <c r="K11" s="26">
        <v>18244825</v>
      </c>
      <c r="L11" s="26">
        <v>52928254</v>
      </c>
      <c r="M11" s="26">
        <v>17427915</v>
      </c>
      <c r="N11" s="26">
        <v>17479719</v>
      </c>
      <c r="O11" s="26">
        <v>16616837</v>
      </c>
      <c r="P11" s="26">
        <v>51524471</v>
      </c>
      <c r="Q11" s="26">
        <v>17075433</v>
      </c>
      <c r="R11" s="26">
        <v>17205333</v>
      </c>
      <c r="S11" s="26">
        <v>27909044</v>
      </c>
      <c r="T11" s="26">
        <v>62189810</v>
      </c>
      <c r="U11" s="26">
        <v>227076296</v>
      </c>
      <c r="V11" s="26">
        <v>221115268</v>
      </c>
      <c r="W11" s="26">
        <v>5961028</v>
      </c>
      <c r="X11" s="27">
        <v>2.7</v>
      </c>
      <c r="Y11" s="28">
        <v>221115268</v>
      </c>
    </row>
    <row r="12" spans="1:25" ht="13.5">
      <c r="A12" s="24" t="s">
        <v>37</v>
      </c>
      <c r="B12" s="2">
        <v>6466540</v>
      </c>
      <c r="C12" s="25">
        <v>6199346</v>
      </c>
      <c r="D12" s="26">
        <v>6199345</v>
      </c>
      <c r="E12" s="26">
        <v>0</v>
      </c>
      <c r="F12" s="26">
        <v>0</v>
      </c>
      <c r="G12" s="26">
        <v>0</v>
      </c>
      <c r="H12" s="26">
        <v>0</v>
      </c>
      <c r="I12" s="26">
        <v>524529</v>
      </c>
      <c r="J12" s="26">
        <v>529408</v>
      </c>
      <c r="K12" s="26">
        <v>528231</v>
      </c>
      <c r="L12" s="26">
        <v>1582168</v>
      </c>
      <c r="M12" s="26">
        <v>687674</v>
      </c>
      <c r="N12" s="26">
        <v>527059</v>
      </c>
      <c r="O12" s="26">
        <v>515953</v>
      </c>
      <c r="P12" s="26">
        <v>1730686</v>
      </c>
      <c r="Q12" s="26">
        <v>519095</v>
      </c>
      <c r="R12" s="26">
        <v>448449</v>
      </c>
      <c r="S12" s="26">
        <v>1572769</v>
      </c>
      <c r="T12" s="26">
        <v>2540313</v>
      </c>
      <c r="U12" s="26">
        <v>5853167</v>
      </c>
      <c r="V12" s="26">
        <v>6199345</v>
      </c>
      <c r="W12" s="26">
        <v>-346178</v>
      </c>
      <c r="X12" s="27">
        <v>-5.58</v>
      </c>
      <c r="Y12" s="28">
        <v>6199345</v>
      </c>
    </row>
    <row r="13" spans="1:25" ht="13.5">
      <c r="A13" s="24" t="s">
        <v>213</v>
      </c>
      <c r="B13" s="2">
        <v>44718176</v>
      </c>
      <c r="C13" s="25">
        <v>58542711</v>
      </c>
      <c r="D13" s="26">
        <v>45971824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43673233</v>
      </c>
      <c r="T13" s="26">
        <v>43673233</v>
      </c>
      <c r="U13" s="26">
        <v>43673233</v>
      </c>
      <c r="V13" s="26">
        <v>45971824</v>
      </c>
      <c r="W13" s="26">
        <v>-2298591</v>
      </c>
      <c r="X13" s="27">
        <v>-5</v>
      </c>
      <c r="Y13" s="28">
        <v>45971824</v>
      </c>
    </row>
    <row r="14" spans="1:25" ht="13.5">
      <c r="A14" s="24" t="s">
        <v>39</v>
      </c>
      <c r="B14" s="2">
        <v>9300073</v>
      </c>
      <c r="C14" s="25">
        <v>18896621</v>
      </c>
      <c r="D14" s="26">
        <v>15396621</v>
      </c>
      <c r="E14" s="26">
        <v>-1260993</v>
      </c>
      <c r="F14" s="26">
        <v>0</v>
      </c>
      <c r="G14" s="26">
        <v>0</v>
      </c>
      <c r="H14" s="26">
        <v>-1260993</v>
      </c>
      <c r="I14" s="26">
        <v>0</v>
      </c>
      <c r="J14" s="26">
        <v>0</v>
      </c>
      <c r="K14" s="26">
        <v>2606543</v>
      </c>
      <c r="L14" s="26">
        <v>2606543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25041852</v>
      </c>
      <c r="T14" s="26">
        <v>25041852</v>
      </c>
      <c r="U14" s="26">
        <v>26387402</v>
      </c>
      <c r="V14" s="26">
        <v>15396621</v>
      </c>
      <c r="W14" s="26">
        <v>10990781</v>
      </c>
      <c r="X14" s="27">
        <v>71.38</v>
      </c>
      <c r="Y14" s="28">
        <v>15396621</v>
      </c>
    </row>
    <row r="15" spans="1:25" ht="13.5">
      <c r="A15" s="24" t="s">
        <v>40</v>
      </c>
      <c r="B15" s="2">
        <v>25672081</v>
      </c>
      <c r="C15" s="25">
        <v>30000000</v>
      </c>
      <c r="D15" s="26">
        <v>34037640</v>
      </c>
      <c r="E15" s="26">
        <v>2292849</v>
      </c>
      <c r="F15" s="26">
        <v>3755254</v>
      </c>
      <c r="G15" s="26">
        <v>2871110</v>
      </c>
      <c r="H15" s="26">
        <v>8919213</v>
      </c>
      <c r="I15" s="26">
        <v>2349832</v>
      </c>
      <c r="J15" s="26">
        <v>4639889</v>
      </c>
      <c r="K15" s="26">
        <v>854106</v>
      </c>
      <c r="L15" s="26">
        <v>7843827</v>
      </c>
      <c r="M15" s="26">
        <v>1687919</v>
      </c>
      <c r="N15" s="26">
        <v>2378168</v>
      </c>
      <c r="O15" s="26">
        <v>3404091</v>
      </c>
      <c r="P15" s="26">
        <v>7470178</v>
      </c>
      <c r="Q15" s="26">
        <v>25142</v>
      </c>
      <c r="R15" s="26">
        <v>4850215</v>
      </c>
      <c r="S15" s="26">
        <v>3647768</v>
      </c>
      <c r="T15" s="26">
        <v>8523125</v>
      </c>
      <c r="U15" s="26">
        <v>32756343</v>
      </c>
      <c r="V15" s="26">
        <v>34037640</v>
      </c>
      <c r="W15" s="26">
        <v>-1281297</v>
      </c>
      <c r="X15" s="27">
        <v>-3.76</v>
      </c>
      <c r="Y15" s="28">
        <v>34037640</v>
      </c>
    </row>
    <row r="16" spans="1:25" ht="13.5">
      <c r="A16" s="35" t="s">
        <v>41</v>
      </c>
      <c r="B16" s="2">
        <v>215868942</v>
      </c>
      <c r="C16" s="25">
        <v>113764522</v>
      </c>
      <c r="D16" s="26">
        <v>129358510</v>
      </c>
      <c r="E16" s="26">
        <v>3606735</v>
      </c>
      <c r="F16" s="26">
        <v>13320535</v>
      </c>
      <c r="G16" s="26">
        <v>7708025</v>
      </c>
      <c r="H16" s="26">
        <v>24635295</v>
      </c>
      <c r="I16" s="26">
        <v>18679371</v>
      </c>
      <c r="J16" s="26">
        <v>13838165</v>
      </c>
      <c r="K16" s="26">
        <v>6972514</v>
      </c>
      <c r="L16" s="26">
        <v>39490050</v>
      </c>
      <c r="M16" s="26">
        <v>8107455</v>
      </c>
      <c r="N16" s="26">
        <v>5804411</v>
      </c>
      <c r="O16" s="26">
        <v>8674562</v>
      </c>
      <c r="P16" s="26">
        <v>22586428</v>
      </c>
      <c r="Q16" s="26">
        <v>4258902</v>
      </c>
      <c r="R16" s="26">
        <v>6880671</v>
      </c>
      <c r="S16" s="26">
        <v>49226186</v>
      </c>
      <c r="T16" s="26">
        <v>60365759</v>
      </c>
      <c r="U16" s="26">
        <v>147077532</v>
      </c>
      <c r="V16" s="26">
        <v>129358510</v>
      </c>
      <c r="W16" s="26">
        <v>17719022</v>
      </c>
      <c r="X16" s="27">
        <v>13.7</v>
      </c>
      <c r="Y16" s="28">
        <v>129358510</v>
      </c>
    </row>
    <row r="17" spans="1:25" ht="13.5">
      <c r="A17" s="24" t="s">
        <v>42</v>
      </c>
      <c r="B17" s="2">
        <v>154279419</v>
      </c>
      <c r="C17" s="25">
        <v>185660216</v>
      </c>
      <c r="D17" s="26">
        <v>171204159</v>
      </c>
      <c r="E17" s="26">
        <v>9190158</v>
      </c>
      <c r="F17" s="26">
        <v>14217787</v>
      </c>
      <c r="G17" s="26">
        <v>9310888</v>
      </c>
      <c r="H17" s="26">
        <v>32718833</v>
      </c>
      <c r="I17" s="26">
        <v>10672203</v>
      </c>
      <c r="J17" s="26">
        <v>9842045</v>
      </c>
      <c r="K17" s="26">
        <v>8796420</v>
      </c>
      <c r="L17" s="26">
        <v>29310668</v>
      </c>
      <c r="M17" s="26">
        <v>7493478</v>
      </c>
      <c r="N17" s="26">
        <v>9881469</v>
      </c>
      <c r="O17" s="26">
        <v>7376354</v>
      </c>
      <c r="P17" s="26">
        <v>24751301</v>
      </c>
      <c r="Q17" s="26">
        <v>8637155</v>
      </c>
      <c r="R17" s="26">
        <v>8669672</v>
      </c>
      <c r="S17" s="26">
        <v>84526764</v>
      </c>
      <c r="T17" s="26">
        <v>101833591</v>
      </c>
      <c r="U17" s="26">
        <v>188614393</v>
      </c>
      <c r="V17" s="26">
        <v>171204159</v>
      </c>
      <c r="W17" s="26">
        <v>17410234</v>
      </c>
      <c r="X17" s="27">
        <v>10.17</v>
      </c>
      <c r="Y17" s="28">
        <v>171204159</v>
      </c>
    </row>
    <row r="18" spans="1:25" ht="13.5">
      <c r="A18" s="36" t="s">
        <v>43</v>
      </c>
      <c r="B18" s="37">
        <f>SUM(B11:B17)</f>
        <v>651071102</v>
      </c>
      <c r="C18" s="38">
        <f aca="true" t="shared" si="1" ref="C18:Y18">SUM(C11:C17)</f>
        <v>632920055</v>
      </c>
      <c r="D18" s="39">
        <f t="shared" si="1"/>
        <v>623283367</v>
      </c>
      <c r="E18" s="39">
        <f t="shared" si="1"/>
        <v>31210753</v>
      </c>
      <c r="F18" s="39">
        <f t="shared" si="1"/>
        <v>57178521</v>
      </c>
      <c r="G18" s="39">
        <f t="shared" si="1"/>
        <v>37056835</v>
      </c>
      <c r="H18" s="39">
        <f t="shared" si="1"/>
        <v>125446109</v>
      </c>
      <c r="I18" s="39">
        <f t="shared" si="1"/>
        <v>49069396</v>
      </c>
      <c r="J18" s="39">
        <f t="shared" si="1"/>
        <v>46689475</v>
      </c>
      <c r="K18" s="39">
        <f t="shared" si="1"/>
        <v>38002639</v>
      </c>
      <c r="L18" s="39">
        <f t="shared" si="1"/>
        <v>133761510</v>
      </c>
      <c r="M18" s="39">
        <f t="shared" si="1"/>
        <v>35404441</v>
      </c>
      <c r="N18" s="39">
        <f t="shared" si="1"/>
        <v>36070826</v>
      </c>
      <c r="O18" s="39">
        <f t="shared" si="1"/>
        <v>36587797</v>
      </c>
      <c r="P18" s="39">
        <f t="shared" si="1"/>
        <v>108063064</v>
      </c>
      <c r="Q18" s="39">
        <f t="shared" si="1"/>
        <v>30515727</v>
      </c>
      <c r="R18" s="39">
        <f t="shared" si="1"/>
        <v>38054340</v>
      </c>
      <c r="S18" s="39">
        <f t="shared" si="1"/>
        <v>235597616</v>
      </c>
      <c r="T18" s="39">
        <f t="shared" si="1"/>
        <v>304167683</v>
      </c>
      <c r="U18" s="39">
        <f t="shared" si="1"/>
        <v>671438366</v>
      </c>
      <c r="V18" s="39">
        <f t="shared" si="1"/>
        <v>623283367</v>
      </c>
      <c r="W18" s="39">
        <f t="shared" si="1"/>
        <v>48154999</v>
      </c>
      <c r="X18" s="33">
        <f>+IF(V18&lt;&gt;0,(W18/V18)*100,0)</f>
        <v>7.726020226045917</v>
      </c>
      <c r="Y18" s="40">
        <f t="shared" si="1"/>
        <v>623283367</v>
      </c>
    </row>
    <row r="19" spans="1:25" ht="13.5">
      <c r="A19" s="36" t="s">
        <v>44</v>
      </c>
      <c r="B19" s="41">
        <f>+B10-B18</f>
        <v>186664070</v>
      </c>
      <c r="C19" s="42">
        <f aca="true" t="shared" si="2" ref="C19:Y19">+C10-C18</f>
        <v>435986</v>
      </c>
      <c r="D19" s="43">
        <f t="shared" si="2"/>
        <v>0</v>
      </c>
      <c r="E19" s="43">
        <f t="shared" si="2"/>
        <v>7779561</v>
      </c>
      <c r="F19" s="43">
        <f t="shared" si="2"/>
        <v>-34660676</v>
      </c>
      <c r="G19" s="43">
        <f t="shared" si="2"/>
        <v>-5231846</v>
      </c>
      <c r="H19" s="43">
        <f t="shared" si="2"/>
        <v>-32112961</v>
      </c>
      <c r="I19" s="43">
        <f t="shared" si="2"/>
        <v>-26567089</v>
      </c>
      <c r="J19" s="43">
        <f t="shared" si="2"/>
        <v>-22553769</v>
      </c>
      <c r="K19" s="43">
        <f t="shared" si="2"/>
        <v>-17949463</v>
      </c>
      <c r="L19" s="43">
        <f t="shared" si="2"/>
        <v>-67070321</v>
      </c>
      <c r="M19" s="43">
        <f t="shared" si="2"/>
        <v>-7950036</v>
      </c>
      <c r="N19" s="43">
        <f t="shared" si="2"/>
        <v>-12042438</v>
      </c>
      <c r="O19" s="43">
        <f t="shared" si="2"/>
        <v>-17023677</v>
      </c>
      <c r="P19" s="43">
        <f t="shared" si="2"/>
        <v>-37016151</v>
      </c>
      <c r="Q19" s="43">
        <f t="shared" si="2"/>
        <v>-11786925</v>
      </c>
      <c r="R19" s="43">
        <f t="shared" si="2"/>
        <v>8101032</v>
      </c>
      <c r="S19" s="43">
        <f t="shared" si="2"/>
        <v>131546136</v>
      </c>
      <c r="T19" s="43">
        <f t="shared" si="2"/>
        <v>127860243</v>
      </c>
      <c r="U19" s="43">
        <f t="shared" si="2"/>
        <v>-8339190</v>
      </c>
      <c r="V19" s="43">
        <f>IF(D10=D18,0,V10-V18)</f>
        <v>0</v>
      </c>
      <c r="W19" s="43">
        <f t="shared" si="2"/>
        <v>-8339190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7977476</v>
      </c>
      <c r="L20" s="26">
        <v>7977476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7977476</v>
      </c>
      <c r="V20" s="26">
        <v>0</v>
      </c>
      <c r="W20" s="26">
        <v>7977476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186664070</v>
      </c>
      <c r="C22" s="53">
        <f aca="true" t="shared" si="3" ref="C22:Y22">SUM(C19:C21)</f>
        <v>435986</v>
      </c>
      <c r="D22" s="54">
        <f t="shared" si="3"/>
        <v>0</v>
      </c>
      <c r="E22" s="54">
        <f t="shared" si="3"/>
        <v>7779561</v>
      </c>
      <c r="F22" s="54">
        <f t="shared" si="3"/>
        <v>-34660676</v>
      </c>
      <c r="G22" s="54">
        <f t="shared" si="3"/>
        <v>-5231846</v>
      </c>
      <c r="H22" s="54">
        <f t="shared" si="3"/>
        <v>-32112961</v>
      </c>
      <c r="I22" s="54">
        <f t="shared" si="3"/>
        <v>-26567089</v>
      </c>
      <c r="J22" s="54">
        <f t="shared" si="3"/>
        <v>-22553769</v>
      </c>
      <c r="K22" s="54">
        <f t="shared" si="3"/>
        <v>-9971987</v>
      </c>
      <c r="L22" s="54">
        <f t="shared" si="3"/>
        <v>-59092845</v>
      </c>
      <c r="M22" s="54">
        <f t="shared" si="3"/>
        <v>-7950036</v>
      </c>
      <c r="N22" s="54">
        <f t="shared" si="3"/>
        <v>-12042438</v>
      </c>
      <c r="O22" s="54">
        <f t="shared" si="3"/>
        <v>-17023677</v>
      </c>
      <c r="P22" s="54">
        <f t="shared" si="3"/>
        <v>-37016151</v>
      </c>
      <c r="Q22" s="54">
        <f t="shared" si="3"/>
        <v>-11786925</v>
      </c>
      <c r="R22" s="54">
        <f t="shared" si="3"/>
        <v>8101032</v>
      </c>
      <c r="S22" s="54">
        <f t="shared" si="3"/>
        <v>131546136</v>
      </c>
      <c r="T22" s="54">
        <f t="shared" si="3"/>
        <v>127860243</v>
      </c>
      <c r="U22" s="54">
        <f t="shared" si="3"/>
        <v>-361714</v>
      </c>
      <c r="V22" s="54">
        <f t="shared" si="3"/>
        <v>0</v>
      </c>
      <c r="W22" s="54">
        <f t="shared" si="3"/>
        <v>-361714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186664070</v>
      </c>
      <c r="C24" s="42">
        <f aca="true" t="shared" si="4" ref="C24:Y24">SUM(C22:C23)</f>
        <v>435986</v>
      </c>
      <c r="D24" s="43">
        <f t="shared" si="4"/>
        <v>0</v>
      </c>
      <c r="E24" s="43">
        <f t="shared" si="4"/>
        <v>7779561</v>
      </c>
      <c r="F24" s="43">
        <f t="shared" si="4"/>
        <v>-34660676</v>
      </c>
      <c r="G24" s="43">
        <f t="shared" si="4"/>
        <v>-5231846</v>
      </c>
      <c r="H24" s="43">
        <f t="shared" si="4"/>
        <v>-32112961</v>
      </c>
      <c r="I24" s="43">
        <f t="shared" si="4"/>
        <v>-26567089</v>
      </c>
      <c r="J24" s="43">
        <f t="shared" si="4"/>
        <v>-22553769</v>
      </c>
      <c r="K24" s="43">
        <f t="shared" si="4"/>
        <v>-9971987</v>
      </c>
      <c r="L24" s="43">
        <f t="shared" si="4"/>
        <v>-59092845</v>
      </c>
      <c r="M24" s="43">
        <f t="shared" si="4"/>
        <v>-7950036</v>
      </c>
      <c r="N24" s="43">
        <f t="shared" si="4"/>
        <v>-12042438</v>
      </c>
      <c r="O24" s="43">
        <f t="shared" si="4"/>
        <v>-17023677</v>
      </c>
      <c r="P24" s="43">
        <f t="shared" si="4"/>
        <v>-37016151</v>
      </c>
      <c r="Q24" s="43">
        <f t="shared" si="4"/>
        <v>-11786925</v>
      </c>
      <c r="R24" s="43">
        <f t="shared" si="4"/>
        <v>8101032</v>
      </c>
      <c r="S24" s="43">
        <f t="shared" si="4"/>
        <v>131546136</v>
      </c>
      <c r="T24" s="43">
        <f t="shared" si="4"/>
        <v>127860243</v>
      </c>
      <c r="U24" s="43">
        <f t="shared" si="4"/>
        <v>-361714</v>
      </c>
      <c r="V24" s="43">
        <f t="shared" si="4"/>
        <v>0</v>
      </c>
      <c r="W24" s="43">
        <f t="shared" si="4"/>
        <v>-361714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379010816</v>
      </c>
      <c r="C27" s="65">
        <v>399513800</v>
      </c>
      <c r="D27" s="66">
        <v>315702681</v>
      </c>
      <c r="E27" s="66">
        <v>8862761</v>
      </c>
      <c r="F27" s="66">
        <v>30498352</v>
      </c>
      <c r="G27" s="66">
        <v>16472635</v>
      </c>
      <c r="H27" s="66">
        <v>55833748</v>
      </c>
      <c r="I27" s="66">
        <v>26758377</v>
      </c>
      <c r="J27" s="66">
        <v>19663969</v>
      </c>
      <c r="K27" s="66">
        <v>25644717</v>
      </c>
      <c r="L27" s="66">
        <v>72067063</v>
      </c>
      <c r="M27" s="66">
        <v>7456831</v>
      </c>
      <c r="N27" s="66">
        <v>5892711</v>
      </c>
      <c r="O27" s="66">
        <v>4823927</v>
      </c>
      <c r="P27" s="66">
        <v>18173469</v>
      </c>
      <c r="Q27" s="66">
        <v>6731310</v>
      </c>
      <c r="R27" s="66">
        <v>25600922</v>
      </c>
      <c r="S27" s="66">
        <v>20832579</v>
      </c>
      <c r="T27" s="66">
        <v>53164811</v>
      </c>
      <c r="U27" s="66">
        <v>199239091</v>
      </c>
      <c r="V27" s="66">
        <v>315702681</v>
      </c>
      <c r="W27" s="66">
        <v>-116463590</v>
      </c>
      <c r="X27" s="67">
        <v>-36.89</v>
      </c>
      <c r="Y27" s="68">
        <v>315702681</v>
      </c>
    </row>
    <row r="28" spans="1:25" ht="13.5">
      <c r="A28" s="69" t="s">
        <v>45</v>
      </c>
      <c r="B28" s="2">
        <v>261456614</v>
      </c>
      <c r="C28" s="25">
        <v>232934360</v>
      </c>
      <c r="D28" s="26">
        <v>207662081</v>
      </c>
      <c r="E28" s="26">
        <v>660172</v>
      </c>
      <c r="F28" s="26">
        <v>19882269</v>
      </c>
      <c r="G28" s="26">
        <v>6535846</v>
      </c>
      <c r="H28" s="26">
        <v>27078287</v>
      </c>
      <c r="I28" s="26">
        <v>12137030</v>
      </c>
      <c r="J28" s="26">
        <v>13253522</v>
      </c>
      <c r="K28" s="26">
        <v>8229778</v>
      </c>
      <c r="L28" s="26">
        <v>33620330</v>
      </c>
      <c r="M28" s="26">
        <v>3625798</v>
      </c>
      <c r="N28" s="26">
        <v>5075434</v>
      </c>
      <c r="O28" s="26">
        <v>5446169</v>
      </c>
      <c r="P28" s="26">
        <v>14147401</v>
      </c>
      <c r="Q28" s="26">
        <v>193486</v>
      </c>
      <c r="R28" s="26">
        <v>20563481</v>
      </c>
      <c r="S28" s="26">
        <v>11005121</v>
      </c>
      <c r="T28" s="26">
        <v>31762088</v>
      </c>
      <c r="U28" s="26">
        <v>106608106</v>
      </c>
      <c r="V28" s="26">
        <v>207662081</v>
      </c>
      <c r="W28" s="26">
        <v>-101053975</v>
      </c>
      <c r="X28" s="27">
        <v>-48.66</v>
      </c>
      <c r="Y28" s="28">
        <v>207662081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82437305</v>
      </c>
      <c r="C30" s="25">
        <v>95551540</v>
      </c>
      <c r="D30" s="26">
        <v>60305000</v>
      </c>
      <c r="E30" s="26">
        <v>5340499</v>
      </c>
      <c r="F30" s="26">
        <v>7506232</v>
      </c>
      <c r="G30" s="26">
        <v>5295984</v>
      </c>
      <c r="H30" s="26">
        <v>18142715</v>
      </c>
      <c r="I30" s="26">
        <v>11550369</v>
      </c>
      <c r="J30" s="26">
        <v>3308894</v>
      </c>
      <c r="K30" s="26">
        <v>13243900</v>
      </c>
      <c r="L30" s="26">
        <v>28103163</v>
      </c>
      <c r="M30" s="26">
        <v>2126462</v>
      </c>
      <c r="N30" s="26">
        <v>1094195</v>
      </c>
      <c r="O30" s="26">
        <v>-1992726</v>
      </c>
      <c r="P30" s="26">
        <v>1227931</v>
      </c>
      <c r="Q30" s="26">
        <v>4710132</v>
      </c>
      <c r="R30" s="26">
        <v>2433560</v>
      </c>
      <c r="S30" s="26">
        <v>8850590</v>
      </c>
      <c r="T30" s="26">
        <v>15994282</v>
      </c>
      <c r="U30" s="26">
        <v>63468091</v>
      </c>
      <c r="V30" s="26">
        <v>60305000</v>
      </c>
      <c r="W30" s="26">
        <v>3163091</v>
      </c>
      <c r="X30" s="27">
        <v>5.25</v>
      </c>
      <c r="Y30" s="28">
        <v>60305000</v>
      </c>
    </row>
    <row r="31" spans="1:25" ht="13.5">
      <c r="A31" s="24" t="s">
        <v>52</v>
      </c>
      <c r="B31" s="2">
        <v>35116897</v>
      </c>
      <c r="C31" s="25">
        <v>71027900</v>
      </c>
      <c r="D31" s="26">
        <v>47735600</v>
      </c>
      <c r="E31" s="26">
        <v>2862090</v>
      </c>
      <c r="F31" s="26">
        <v>3109851</v>
      </c>
      <c r="G31" s="26">
        <v>4640805</v>
      </c>
      <c r="H31" s="26">
        <v>10612746</v>
      </c>
      <c r="I31" s="26">
        <v>3070978</v>
      </c>
      <c r="J31" s="26">
        <v>3101553</v>
      </c>
      <c r="K31" s="26">
        <v>4171039</v>
      </c>
      <c r="L31" s="26">
        <v>10343570</v>
      </c>
      <c r="M31" s="26">
        <v>1704571</v>
      </c>
      <c r="N31" s="26">
        <v>-276918</v>
      </c>
      <c r="O31" s="26">
        <v>1370484</v>
      </c>
      <c r="P31" s="26">
        <v>2798137</v>
      </c>
      <c r="Q31" s="26">
        <v>1827692</v>
      </c>
      <c r="R31" s="26">
        <v>2603881</v>
      </c>
      <c r="S31" s="26">
        <v>976868</v>
      </c>
      <c r="T31" s="26">
        <v>5408441</v>
      </c>
      <c r="U31" s="26">
        <v>29162894</v>
      </c>
      <c r="V31" s="26">
        <v>47735600</v>
      </c>
      <c r="W31" s="26">
        <v>-18572706</v>
      </c>
      <c r="X31" s="27">
        <v>-38.91</v>
      </c>
      <c r="Y31" s="28">
        <v>47735600</v>
      </c>
    </row>
    <row r="32" spans="1:25" ht="13.5">
      <c r="A32" s="36" t="s">
        <v>53</v>
      </c>
      <c r="B32" s="3">
        <f>SUM(B28:B31)</f>
        <v>379010816</v>
      </c>
      <c r="C32" s="65">
        <f aca="true" t="shared" si="5" ref="C32:Y32">SUM(C28:C31)</f>
        <v>399513800</v>
      </c>
      <c r="D32" s="66">
        <f t="shared" si="5"/>
        <v>315702681</v>
      </c>
      <c r="E32" s="66">
        <f t="shared" si="5"/>
        <v>8862761</v>
      </c>
      <c r="F32" s="66">
        <f t="shared" si="5"/>
        <v>30498352</v>
      </c>
      <c r="G32" s="66">
        <f t="shared" si="5"/>
        <v>16472635</v>
      </c>
      <c r="H32" s="66">
        <f t="shared" si="5"/>
        <v>55833748</v>
      </c>
      <c r="I32" s="66">
        <f t="shared" si="5"/>
        <v>26758377</v>
      </c>
      <c r="J32" s="66">
        <f t="shared" si="5"/>
        <v>19663969</v>
      </c>
      <c r="K32" s="66">
        <f t="shared" si="5"/>
        <v>25644717</v>
      </c>
      <c r="L32" s="66">
        <f t="shared" si="5"/>
        <v>72067063</v>
      </c>
      <c r="M32" s="66">
        <f t="shared" si="5"/>
        <v>7456831</v>
      </c>
      <c r="N32" s="66">
        <f t="shared" si="5"/>
        <v>5892711</v>
      </c>
      <c r="O32" s="66">
        <f t="shared" si="5"/>
        <v>4823927</v>
      </c>
      <c r="P32" s="66">
        <f t="shared" si="5"/>
        <v>18173469</v>
      </c>
      <c r="Q32" s="66">
        <f t="shared" si="5"/>
        <v>6731310</v>
      </c>
      <c r="R32" s="66">
        <f t="shared" si="5"/>
        <v>25600922</v>
      </c>
      <c r="S32" s="66">
        <f t="shared" si="5"/>
        <v>20832579</v>
      </c>
      <c r="T32" s="66">
        <f t="shared" si="5"/>
        <v>53164811</v>
      </c>
      <c r="U32" s="66">
        <f t="shared" si="5"/>
        <v>199239091</v>
      </c>
      <c r="V32" s="66">
        <f t="shared" si="5"/>
        <v>315702681</v>
      </c>
      <c r="W32" s="66">
        <f t="shared" si="5"/>
        <v>-116463590</v>
      </c>
      <c r="X32" s="67">
        <f>+IF(V32&lt;&gt;0,(W32/V32)*100,0)</f>
        <v>-36.89027588587378</v>
      </c>
      <c r="Y32" s="68">
        <f t="shared" si="5"/>
        <v>315702681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235485479</v>
      </c>
      <c r="C35" s="25">
        <v>306338245</v>
      </c>
      <c r="D35" s="26">
        <v>306338419</v>
      </c>
      <c r="E35" s="26">
        <v>25535085</v>
      </c>
      <c r="F35" s="26">
        <v>25535085</v>
      </c>
      <c r="G35" s="26">
        <v>25535085</v>
      </c>
      <c r="H35" s="26">
        <v>76605255</v>
      </c>
      <c r="I35" s="26">
        <v>25535085</v>
      </c>
      <c r="J35" s="26">
        <v>25535085</v>
      </c>
      <c r="K35" s="26">
        <v>25535085</v>
      </c>
      <c r="L35" s="26">
        <v>76605255</v>
      </c>
      <c r="M35" s="26">
        <v>25535085</v>
      </c>
      <c r="N35" s="26">
        <v>25535085</v>
      </c>
      <c r="O35" s="26">
        <v>25535085</v>
      </c>
      <c r="P35" s="26">
        <v>76605255</v>
      </c>
      <c r="Q35" s="26">
        <v>25535085</v>
      </c>
      <c r="R35" s="26">
        <v>25535085</v>
      </c>
      <c r="S35" s="26">
        <v>25535085</v>
      </c>
      <c r="T35" s="26">
        <v>76605255</v>
      </c>
      <c r="U35" s="26">
        <v>306421020</v>
      </c>
      <c r="V35" s="26">
        <v>306338419</v>
      </c>
      <c r="W35" s="26">
        <v>82601</v>
      </c>
      <c r="X35" s="27">
        <v>0.03</v>
      </c>
      <c r="Y35" s="28">
        <v>306338419</v>
      </c>
    </row>
    <row r="36" spans="1:25" ht="13.5">
      <c r="A36" s="24" t="s">
        <v>56</v>
      </c>
      <c r="B36" s="2">
        <v>1252405399</v>
      </c>
      <c r="C36" s="25">
        <v>913962968</v>
      </c>
      <c r="D36" s="26">
        <v>913962968</v>
      </c>
      <c r="E36" s="26">
        <v>76156695</v>
      </c>
      <c r="F36" s="26">
        <v>76156695</v>
      </c>
      <c r="G36" s="26">
        <v>76156695</v>
      </c>
      <c r="H36" s="26">
        <v>228470085</v>
      </c>
      <c r="I36" s="26">
        <v>76156695</v>
      </c>
      <c r="J36" s="26">
        <v>76156695</v>
      </c>
      <c r="K36" s="26">
        <v>76156695</v>
      </c>
      <c r="L36" s="26">
        <v>228470085</v>
      </c>
      <c r="M36" s="26">
        <v>76156695</v>
      </c>
      <c r="N36" s="26">
        <v>76156695</v>
      </c>
      <c r="O36" s="26">
        <v>76156695</v>
      </c>
      <c r="P36" s="26">
        <v>228470085</v>
      </c>
      <c r="Q36" s="26">
        <v>76156695</v>
      </c>
      <c r="R36" s="26">
        <v>76156695</v>
      </c>
      <c r="S36" s="26">
        <v>76156695</v>
      </c>
      <c r="T36" s="26">
        <v>228470085</v>
      </c>
      <c r="U36" s="26">
        <v>913880340</v>
      </c>
      <c r="V36" s="26">
        <v>913962968</v>
      </c>
      <c r="W36" s="26">
        <v>-82628</v>
      </c>
      <c r="X36" s="27">
        <v>-0.01</v>
      </c>
      <c r="Y36" s="28">
        <v>913962968</v>
      </c>
    </row>
    <row r="37" spans="1:25" ht="13.5">
      <c r="A37" s="24" t="s">
        <v>57</v>
      </c>
      <c r="B37" s="2">
        <v>370311518</v>
      </c>
      <c r="C37" s="25">
        <v>242748594</v>
      </c>
      <c r="D37" s="26">
        <v>242748594</v>
      </c>
      <c r="E37" s="26">
        <v>20229048</v>
      </c>
      <c r="F37" s="26">
        <v>20229048</v>
      </c>
      <c r="G37" s="26">
        <v>20229048</v>
      </c>
      <c r="H37" s="26">
        <v>60687144</v>
      </c>
      <c r="I37" s="26">
        <v>20229048</v>
      </c>
      <c r="J37" s="26">
        <v>20229048</v>
      </c>
      <c r="K37" s="26">
        <v>20229048</v>
      </c>
      <c r="L37" s="26">
        <v>60687144</v>
      </c>
      <c r="M37" s="26">
        <v>20229048</v>
      </c>
      <c r="N37" s="26">
        <v>20229048</v>
      </c>
      <c r="O37" s="26">
        <v>20229048</v>
      </c>
      <c r="P37" s="26">
        <v>60687144</v>
      </c>
      <c r="Q37" s="26">
        <v>20229048</v>
      </c>
      <c r="R37" s="26">
        <v>20229048</v>
      </c>
      <c r="S37" s="26">
        <v>20229048</v>
      </c>
      <c r="T37" s="26">
        <v>60687144</v>
      </c>
      <c r="U37" s="26">
        <v>242748576</v>
      </c>
      <c r="V37" s="26">
        <v>242748594</v>
      </c>
      <c r="W37" s="26">
        <v>-18</v>
      </c>
      <c r="X37" s="27">
        <v>0</v>
      </c>
      <c r="Y37" s="28">
        <v>242748594</v>
      </c>
    </row>
    <row r="38" spans="1:25" ht="13.5">
      <c r="A38" s="24" t="s">
        <v>58</v>
      </c>
      <c r="B38" s="2">
        <v>248791167</v>
      </c>
      <c r="C38" s="25">
        <v>140410740</v>
      </c>
      <c r="D38" s="26">
        <v>140410740</v>
      </c>
      <c r="E38" s="26">
        <v>11700895</v>
      </c>
      <c r="F38" s="26">
        <v>11700895</v>
      </c>
      <c r="G38" s="26">
        <v>11700895</v>
      </c>
      <c r="H38" s="26">
        <v>35102685</v>
      </c>
      <c r="I38" s="26">
        <v>11700895</v>
      </c>
      <c r="J38" s="26">
        <v>11700895</v>
      </c>
      <c r="K38" s="26">
        <v>11700895</v>
      </c>
      <c r="L38" s="26">
        <v>35102685</v>
      </c>
      <c r="M38" s="26">
        <v>11700895</v>
      </c>
      <c r="N38" s="26">
        <v>11700895</v>
      </c>
      <c r="O38" s="26">
        <v>11700895</v>
      </c>
      <c r="P38" s="26">
        <v>35102685</v>
      </c>
      <c r="Q38" s="26">
        <v>11700895</v>
      </c>
      <c r="R38" s="26">
        <v>11700895</v>
      </c>
      <c r="S38" s="26">
        <v>11700895</v>
      </c>
      <c r="T38" s="26">
        <v>35102685</v>
      </c>
      <c r="U38" s="26">
        <v>140410740</v>
      </c>
      <c r="V38" s="26">
        <v>140410740</v>
      </c>
      <c r="W38" s="26">
        <v>0</v>
      </c>
      <c r="X38" s="27">
        <v>0</v>
      </c>
      <c r="Y38" s="28">
        <v>140410740</v>
      </c>
    </row>
    <row r="39" spans="1:25" ht="13.5">
      <c r="A39" s="24" t="s">
        <v>59</v>
      </c>
      <c r="B39" s="2">
        <v>868788193</v>
      </c>
      <c r="C39" s="25">
        <v>837141879</v>
      </c>
      <c r="D39" s="26">
        <v>837142053</v>
      </c>
      <c r="E39" s="26">
        <v>69761837</v>
      </c>
      <c r="F39" s="26">
        <v>69761837</v>
      </c>
      <c r="G39" s="26">
        <v>69761837</v>
      </c>
      <c r="H39" s="26">
        <v>209285511</v>
      </c>
      <c r="I39" s="26">
        <v>69761837</v>
      </c>
      <c r="J39" s="26">
        <v>69761837</v>
      </c>
      <c r="K39" s="26">
        <v>69761837</v>
      </c>
      <c r="L39" s="26">
        <v>209285511</v>
      </c>
      <c r="M39" s="26">
        <v>69761837</v>
      </c>
      <c r="N39" s="26">
        <v>69761837</v>
      </c>
      <c r="O39" s="26">
        <v>69761837</v>
      </c>
      <c r="P39" s="26">
        <v>209285511</v>
      </c>
      <c r="Q39" s="26">
        <v>69761837</v>
      </c>
      <c r="R39" s="26">
        <v>69761837</v>
      </c>
      <c r="S39" s="26">
        <v>69761837</v>
      </c>
      <c r="T39" s="26">
        <v>209285511</v>
      </c>
      <c r="U39" s="26">
        <v>837142044</v>
      </c>
      <c r="V39" s="26">
        <v>837142053</v>
      </c>
      <c r="W39" s="26">
        <v>-9</v>
      </c>
      <c r="X39" s="27">
        <v>0</v>
      </c>
      <c r="Y39" s="28">
        <v>837142053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197456434</v>
      </c>
      <c r="C42" s="25">
        <v>11753</v>
      </c>
      <c r="D42" s="26">
        <v>0</v>
      </c>
      <c r="E42" s="26">
        <v>67672780</v>
      </c>
      <c r="F42" s="26">
        <v>-48231065</v>
      </c>
      <c r="G42" s="26">
        <v>-87176861</v>
      </c>
      <c r="H42" s="26">
        <v>-67735146</v>
      </c>
      <c r="I42" s="26">
        <v>-34167440</v>
      </c>
      <c r="J42" s="26">
        <v>33985416</v>
      </c>
      <c r="K42" s="26">
        <v>-12768802</v>
      </c>
      <c r="L42" s="26">
        <v>-12950826</v>
      </c>
      <c r="M42" s="26">
        <v>-22067415</v>
      </c>
      <c r="N42" s="26">
        <v>6971722</v>
      </c>
      <c r="O42" s="26">
        <v>42548424</v>
      </c>
      <c r="P42" s="26">
        <v>27452731</v>
      </c>
      <c r="Q42" s="26">
        <v>-21146360</v>
      </c>
      <c r="R42" s="26">
        <v>-28616473</v>
      </c>
      <c r="S42" s="26">
        <v>-4158292</v>
      </c>
      <c r="T42" s="26">
        <v>-53921125</v>
      </c>
      <c r="U42" s="26">
        <v>-107154366</v>
      </c>
      <c r="V42" s="26">
        <v>0</v>
      </c>
      <c r="W42" s="26">
        <v>-107154366</v>
      </c>
      <c r="X42" s="27">
        <v>0</v>
      </c>
      <c r="Y42" s="28">
        <v>0</v>
      </c>
    </row>
    <row r="43" spans="1:25" ht="13.5">
      <c r="A43" s="24" t="s">
        <v>62</v>
      </c>
      <c r="B43" s="2">
        <v>-379010816</v>
      </c>
      <c r="C43" s="25">
        <v>0</v>
      </c>
      <c r="D43" s="26">
        <v>0</v>
      </c>
      <c r="E43" s="26">
        <v>79516255</v>
      </c>
      <c r="F43" s="26">
        <v>27516255</v>
      </c>
      <c r="G43" s="26">
        <v>-39503428</v>
      </c>
      <c r="H43" s="26">
        <v>67529082</v>
      </c>
      <c r="I43" s="26">
        <v>5002916</v>
      </c>
      <c r="J43" s="26">
        <v>0</v>
      </c>
      <c r="K43" s="26">
        <v>-27265733</v>
      </c>
      <c r="L43" s="26">
        <v>-22262817</v>
      </c>
      <c r="M43" s="26">
        <v>63450664</v>
      </c>
      <c r="N43" s="26">
        <v>717169</v>
      </c>
      <c r="O43" s="26">
        <v>-15060952</v>
      </c>
      <c r="P43" s="26">
        <v>49106881</v>
      </c>
      <c r="Q43" s="26">
        <v>9637843</v>
      </c>
      <c r="R43" s="26">
        <v>9066224</v>
      </c>
      <c r="S43" s="26">
        <v>22601234</v>
      </c>
      <c r="T43" s="26">
        <v>41305301</v>
      </c>
      <c r="U43" s="26">
        <v>135678447</v>
      </c>
      <c r="V43" s="26">
        <v>0</v>
      </c>
      <c r="W43" s="26">
        <v>135678447</v>
      </c>
      <c r="X43" s="27">
        <v>0</v>
      </c>
      <c r="Y43" s="28">
        <v>0</v>
      </c>
    </row>
    <row r="44" spans="1:25" ht="13.5">
      <c r="A44" s="24" t="s">
        <v>63</v>
      </c>
      <c r="B44" s="2">
        <v>138185009</v>
      </c>
      <c r="C44" s="25">
        <v>0</v>
      </c>
      <c r="D44" s="26">
        <v>0</v>
      </c>
      <c r="E44" s="26">
        <v>-69346</v>
      </c>
      <c r="F44" s="26">
        <v>7930654</v>
      </c>
      <c r="G44" s="26">
        <v>3066408</v>
      </c>
      <c r="H44" s="26">
        <v>10927716</v>
      </c>
      <c r="I44" s="26">
        <v>-368874</v>
      </c>
      <c r="J44" s="26">
        <v>-368874</v>
      </c>
      <c r="K44" s="26">
        <v>-2606543</v>
      </c>
      <c r="L44" s="26">
        <v>-3344291</v>
      </c>
      <c r="M44" s="26">
        <v>-4726778</v>
      </c>
      <c r="N44" s="26">
        <v>-263196</v>
      </c>
      <c r="O44" s="26">
        <v>-4240828</v>
      </c>
      <c r="P44" s="26">
        <v>-9230802</v>
      </c>
      <c r="Q44" s="26">
        <v>-296712</v>
      </c>
      <c r="R44" s="26">
        <v>-836277</v>
      </c>
      <c r="S44" s="26">
        <v>-5331210</v>
      </c>
      <c r="T44" s="26">
        <v>-6464199</v>
      </c>
      <c r="U44" s="26">
        <v>-8111576</v>
      </c>
      <c r="V44" s="26">
        <v>0</v>
      </c>
      <c r="W44" s="26">
        <v>-8111576</v>
      </c>
      <c r="X44" s="27">
        <v>0</v>
      </c>
      <c r="Y44" s="28">
        <v>0</v>
      </c>
    </row>
    <row r="45" spans="1:25" ht="13.5">
      <c r="A45" s="36" t="s">
        <v>64</v>
      </c>
      <c r="B45" s="3">
        <v>152732218</v>
      </c>
      <c r="C45" s="65">
        <v>11753</v>
      </c>
      <c r="D45" s="66">
        <v>0</v>
      </c>
      <c r="E45" s="66">
        <v>147806002</v>
      </c>
      <c r="F45" s="66">
        <v>135021846</v>
      </c>
      <c r="G45" s="66">
        <v>11407965</v>
      </c>
      <c r="H45" s="66">
        <v>11407965</v>
      </c>
      <c r="I45" s="66">
        <v>-18125433</v>
      </c>
      <c r="J45" s="66">
        <v>15491109</v>
      </c>
      <c r="K45" s="66">
        <v>-27149969</v>
      </c>
      <c r="L45" s="66">
        <v>-27149969</v>
      </c>
      <c r="M45" s="66">
        <v>9506502</v>
      </c>
      <c r="N45" s="66">
        <v>16932197</v>
      </c>
      <c r="O45" s="66">
        <v>40178841</v>
      </c>
      <c r="P45" s="66">
        <v>40178841</v>
      </c>
      <c r="Q45" s="66">
        <v>28373612</v>
      </c>
      <c r="R45" s="66">
        <v>7987086</v>
      </c>
      <c r="S45" s="66">
        <v>21098818</v>
      </c>
      <c r="T45" s="66">
        <v>21098818</v>
      </c>
      <c r="U45" s="66">
        <v>21098818</v>
      </c>
      <c r="V45" s="66">
        <v>0</v>
      </c>
      <c r="W45" s="66">
        <v>21098818</v>
      </c>
      <c r="X45" s="67">
        <v>0</v>
      </c>
      <c r="Y45" s="68">
        <v>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39522101</v>
      </c>
      <c r="C49" s="95">
        <v>9548737</v>
      </c>
      <c r="D49" s="20">
        <v>5457969</v>
      </c>
      <c r="E49" s="20">
        <v>0</v>
      </c>
      <c r="F49" s="20">
        <v>0</v>
      </c>
      <c r="G49" s="20">
        <v>0</v>
      </c>
      <c r="H49" s="20">
        <v>4805859</v>
      </c>
      <c r="I49" s="20">
        <v>0</v>
      </c>
      <c r="J49" s="20">
        <v>0</v>
      </c>
      <c r="K49" s="20">
        <v>0</v>
      </c>
      <c r="L49" s="20">
        <v>4772489</v>
      </c>
      <c r="M49" s="20">
        <v>0</v>
      </c>
      <c r="N49" s="20">
        <v>0</v>
      </c>
      <c r="O49" s="20">
        <v>0</v>
      </c>
      <c r="P49" s="20">
        <v>3299526</v>
      </c>
      <c r="Q49" s="20">
        <v>0</v>
      </c>
      <c r="R49" s="20">
        <v>0</v>
      </c>
      <c r="S49" s="20">
        <v>0</v>
      </c>
      <c r="T49" s="20">
        <v>15610080</v>
      </c>
      <c r="U49" s="20">
        <v>35353004</v>
      </c>
      <c r="V49" s="20">
        <v>118369765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34774082</v>
      </c>
      <c r="C51" s="95">
        <v>13431706</v>
      </c>
      <c r="D51" s="20">
        <v>4834486</v>
      </c>
      <c r="E51" s="20">
        <v>0</v>
      </c>
      <c r="F51" s="20">
        <v>0</v>
      </c>
      <c r="G51" s="20">
        <v>0</v>
      </c>
      <c r="H51" s="20">
        <v>4838461</v>
      </c>
      <c r="I51" s="20">
        <v>0</v>
      </c>
      <c r="J51" s="20">
        <v>0</v>
      </c>
      <c r="K51" s="20">
        <v>0</v>
      </c>
      <c r="L51" s="20">
        <v>536752</v>
      </c>
      <c r="M51" s="20">
        <v>0</v>
      </c>
      <c r="N51" s="20">
        <v>0</v>
      </c>
      <c r="O51" s="20">
        <v>0</v>
      </c>
      <c r="P51" s="20">
        <v>2388057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60803544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77740116</v>
      </c>
      <c r="D5" s="120">
        <f t="shared" si="0"/>
        <v>83649555</v>
      </c>
      <c r="E5" s="66">
        <f t="shared" si="0"/>
        <v>64186545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50351</v>
      </c>
      <c r="K5" s="66">
        <f t="shared" si="0"/>
        <v>167238</v>
      </c>
      <c r="L5" s="66">
        <f t="shared" si="0"/>
        <v>50351</v>
      </c>
      <c r="M5" s="66">
        <f t="shared" si="0"/>
        <v>267940</v>
      </c>
      <c r="N5" s="66">
        <f t="shared" si="0"/>
        <v>61507</v>
      </c>
      <c r="O5" s="66">
        <f t="shared" si="0"/>
        <v>47001</v>
      </c>
      <c r="P5" s="66">
        <f t="shared" si="0"/>
        <v>112412</v>
      </c>
      <c r="Q5" s="66">
        <f t="shared" si="0"/>
        <v>220920</v>
      </c>
      <c r="R5" s="66">
        <f t="shared" si="0"/>
        <v>0</v>
      </c>
      <c r="S5" s="66">
        <f t="shared" si="0"/>
        <v>88759</v>
      </c>
      <c r="T5" s="66">
        <f t="shared" si="0"/>
        <v>58501775</v>
      </c>
      <c r="U5" s="66">
        <f t="shared" si="0"/>
        <v>58590534</v>
      </c>
      <c r="V5" s="66">
        <f t="shared" si="0"/>
        <v>59079394</v>
      </c>
      <c r="W5" s="66">
        <f t="shared" si="0"/>
        <v>64186545</v>
      </c>
      <c r="X5" s="66">
        <f t="shared" si="0"/>
        <v>-5107151</v>
      </c>
      <c r="Y5" s="103">
        <f>+IF(W5&lt;&gt;0,+(X5/W5)*100,0)</f>
        <v>-7.95673143023978</v>
      </c>
      <c r="Z5" s="119">
        <f>SUM(Z6:Z8)</f>
        <v>64186545</v>
      </c>
    </row>
    <row r="6" spans="1:26" ht="13.5">
      <c r="A6" s="104" t="s">
        <v>74</v>
      </c>
      <c r="B6" s="102"/>
      <c r="C6" s="121">
        <v>8885286</v>
      </c>
      <c r="D6" s="122">
        <v>1000000</v>
      </c>
      <c r="E6" s="26">
        <v>3597906</v>
      </c>
      <c r="F6" s="26"/>
      <c r="G6" s="26"/>
      <c r="H6" s="26"/>
      <c r="I6" s="26"/>
      <c r="J6" s="26"/>
      <c r="K6" s="26"/>
      <c r="L6" s="26"/>
      <c r="M6" s="26"/>
      <c r="N6" s="26"/>
      <c r="O6" s="26">
        <v>47001</v>
      </c>
      <c r="P6" s="26"/>
      <c r="Q6" s="26">
        <v>47001</v>
      </c>
      <c r="R6" s="26"/>
      <c r="S6" s="26"/>
      <c r="T6" s="26">
        <v>3865207</v>
      </c>
      <c r="U6" s="26">
        <v>3865207</v>
      </c>
      <c r="V6" s="26">
        <v>3912208</v>
      </c>
      <c r="W6" s="26">
        <v>3597906</v>
      </c>
      <c r="X6" s="26">
        <v>314302</v>
      </c>
      <c r="Y6" s="106">
        <v>8.74</v>
      </c>
      <c r="Z6" s="121">
        <v>3597906</v>
      </c>
    </row>
    <row r="7" spans="1:26" ht="13.5">
      <c r="A7" s="104" t="s">
        <v>75</v>
      </c>
      <c r="B7" s="102"/>
      <c r="C7" s="123">
        <v>67887271</v>
      </c>
      <c r="D7" s="124">
        <v>82649555</v>
      </c>
      <c r="E7" s="125">
        <v>59988639</v>
      </c>
      <c r="F7" s="125"/>
      <c r="G7" s="125"/>
      <c r="H7" s="125"/>
      <c r="I7" s="125"/>
      <c r="J7" s="125">
        <v>50351</v>
      </c>
      <c r="K7" s="125">
        <v>32128</v>
      </c>
      <c r="L7" s="125">
        <v>50351</v>
      </c>
      <c r="M7" s="125">
        <v>132830</v>
      </c>
      <c r="N7" s="125">
        <v>61507</v>
      </c>
      <c r="O7" s="125"/>
      <c r="P7" s="125">
        <v>42904</v>
      </c>
      <c r="Q7" s="125">
        <v>104411</v>
      </c>
      <c r="R7" s="125"/>
      <c r="S7" s="125">
        <v>88759</v>
      </c>
      <c r="T7" s="125">
        <v>54144516</v>
      </c>
      <c r="U7" s="125">
        <v>54233275</v>
      </c>
      <c r="V7" s="125">
        <v>54470516</v>
      </c>
      <c r="W7" s="125">
        <v>59988639</v>
      </c>
      <c r="X7" s="125">
        <v>-5518123</v>
      </c>
      <c r="Y7" s="107">
        <v>-9.2</v>
      </c>
      <c r="Z7" s="123">
        <v>59988639</v>
      </c>
    </row>
    <row r="8" spans="1:26" ht="13.5">
      <c r="A8" s="104" t="s">
        <v>76</v>
      </c>
      <c r="B8" s="102"/>
      <c r="C8" s="121">
        <v>967559</v>
      </c>
      <c r="D8" s="122"/>
      <c r="E8" s="26">
        <v>600000</v>
      </c>
      <c r="F8" s="26"/>
      <c r="G8" s="26"/>
      <c r="H8" s="26"/>
      <c r="I8" s="26"/>
      <c r="J8" s="26"/>
      <c r="K8" s="26">
        <v>135110</v>
      </c>
      <c r="L8" s="26"/>
      <c r="M8" s="26">
        <v>135110</v>
      </c>
      <c r="N8" s="26"/>
      <c r="O8" s="26"/>
      <c r="P8" s="26">
        <v>69508</v>
      </c>
      <c r="Q8" s="26">
        <v>69508</v>
      </c>
      <c r="R8" s="26"/>
      <c r="S8" s="26"/>
      <c r="T8" s="26">
        <v>492052</v>
      </c>
      <c r="U8" s="26">
        <v>492052</v>
      </c>
      <c r="V8" s="26">
        <v>696670</v>
      </c>
      <c r="W8" s="26">
        <v>600000</v>
      </c>
      <c r="X8" s="26">
        <v>96670</v>
      </c>
      <c r="Y8" s="106">
        <v>16.11</v>
      </c>
      <c r="Z8" s="121">
        <v>600000</v>
      </c>
    </row>
    <row r="9" spans="1:26" ht="13.5">
      <c r="A9" s="101" t="s">
        <v>77</v>
      </c>
      <c r="B9" s="102"/>
      <c r="C9" s="119">
        <f aca="true" t="shared" si="1" ref="C9:X9">SUM(C10:C14)</f>
        <v>3554834</v>
      </c>
      <c r="D9" s="120">
        <f t="shared" si="1"/>
        <v>5500000</v>
      </c>
      <c r="E9" s="66">
        <f t="shared" si="1"/>
        <v>2500000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358232</v>
      </c>
      <c r="U9" s="66">
        <f t="shared" si="1"/>
        <v>358232</v>
      </c>
      <c r="V9" s="66">
        <f t="shared" si="1"/>
        <v>358232</v>
      </c>
      <c r="W9" s="66">
        <f t="shared" si="1"/>
        <v>2500000</v>
      </c>
      <c r="X9" s="66">
        <f t="shared" si="1"/>
        <v>-2141768</v>
      </c>
      <c r="Y9" s="103">
        <f>+IF(W9&lt;&gt;0,+(X9/W9)*100,0)</f>
        <v>-85.67072</v>
      </c>
      <c r="Z9" s="119">
        <f>SUM(Z10:Z14)</f>
        <v>2500000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>
        <v>3554834</v>
      </c>
      <c r="D12" s="122">
        <v>5500000</v>
      </c>
      <c r="E12" s="26">
        <v>2500000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358232</v>
      </c>
      <c r="U12" s="26">
        <v>358232</v>
      </c>
      <c r="V12" s="26">
        <v>358232</v>
      </c>
      <c r="W12" s="26">
        <v>2500000</v>
      </c>
      <c r="X12" s="26">
        <v>-2141768</v>
      </c>
      <c r="Y12" s="106">
        <v>-85.67</v>
      </c>
      <c r="Z12" s="121">
        <v>2500000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347390523</v>
      </c>
      <c r="D15" s="120">
        <f t="shared" si="2"/>
        <v>75913256</v>
      </c>
      <c r="E15" s="66">
        <f t="shared" si="2"/>
        <v>73574743</v>
      </c>
      <c r="F15" s="66">
        <f t="shared" si="2"/>
        <v>0</v>
      </c>
      <c r="G15" s="66">
        <f t="shared" si="2"/>
        <v>11275049</v>
      </c>
      <c r="H15" s="66">
        <f t="shared" si="2"/>
        <v>0</v>
      </c>
      <c r="I15" s="66">
        <f t="shared" si="2"/>
        <v>11275049</v>
      </c>
      <c r="J15" s="66">
        <f t="shared" si="2"/>
        <v>8508346</v>
      </c>
      <c r="K15" s="66">
        <f t="shared" si="2"/>
        <v>8059706</v>
      </c>
      <c r="L15" s="66">
        <f t="shared" si="2"/>
        <v>7977476</v>
      </c>
      <c r="M15" s="66">
        <f t="shared" si="2"/>
        <v>24545528</v>
      </c>
      <c r="N15" s="66">
        <f t="shared" si="2"/>
        <v>2116285</v>
      </c>
      <c r="O15" s="66">
        <f t="shared" si="2"/>
        <v>1408221</v>
      </c>
      <c r="P15" s="66">
        <f t="shared" si="2"/>
        <v>2835490</v>
      </c>
      <c r="Q15" s="66">
        <f t="shared" si="2"/>
        <v>6359996</v>
      </c>
      <c r="R15" s="66">
        <f t="shared" si="2"/>
        <v>0</v>
      </c>
      <c r="S15" s="66">
        <f t="shared" si="2"/>
        <v>2641975</v>
      </c>
      <c r="T15" s="66">
        <f t="shared" si="2"/>
        <v>123476442</v>
      </c>
      <c r="U15" s="66">
        <f t="shared" si="2"/>
        <v>126118417</v>
      </c>
      <c r="V15" s="66">
        <f t="shared" si="2"/>
        <v>168298990</v>
      </c>
      <c r="W15" s="66">
        <f t="shared" si="2"/>
        <v>73574743</v>
      </c>
      <c r="X15" s="66">
        <f t="shared" si="2"/>
        <v>94724247</v>
      </c>
      <c r="Y15" s="103">
        <f>+IF(W15&lt;&gt;0,+(X15/W15)*100,0)</f>
        <v>128.74560363737865</v>
      </c>
      <c r="Z15" s="119">
        <f>SUM(Z16:Z18)</f>
        <v>73574743</v>
      </c>
    </row>
    <row r="16" spans="1:26" ht="13.5">
      <c r="A16" s="104" t="s">
        <v>84</v>
      </c>
      <c r="B16" s="102"/>
      <c r="C16" s="121">
        <v>347173051</v>
      </c>
      <c r="D16" s="122">
        <v>73712684</v>
      </c>
      <c r="E16" s="26">
        <v>71074171</v>
      </c>
      <c r="F16" s="26"/>
      <c r="G16" s="26">
        <v>11275049</v>
      </c>
      <c r="H16" s="26"/>
      <c r="I16" s="26">
        <v>11275049</v>
      </c>
      <c r="J16" s="26">
        <v>8508346</v>
      </c>
      <c r="K16" s="26">
        <v>8059706</v>
      </c>
      <c r="L16" s="26">
        <v>7977476</v>
      </c>
      <c r="M16" s="26">
        <v>24545528</v>
      </c>
      <c r="N16" s="26">
        <v>2116285</v>
      </c>
      <c r="O16" s="26">
        <v>1408221</v>
      </c>
      <c r="P16" s="26">
        <v>2835490</v>
      </c>
      <c r="Q16" s="26">
        <v>6359996</v>
      </c>
      <c r="R16" s="26"/>
      <c r="S16" s="26">
        <v>2641975</v>
      </c>
      <c r="T16" s="26">
        <v>120996847</v>
      </c>
      <c r="U16" s="26">
        <v>123638822</v>
      </c>
      <c r="V16" s="26">
        <v>165819395</v>
      </c>
      <c r="W16" s="26">
        <v>71074171</v>
      </c>
      <c r="X16" s="26">
        <v>94745224</v>
      </c>
      <c r="Y16" s="106">
        <v>133.3</v>
      </c>
      <c r="Z16" s="121">
        <v>71074171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>
        <v>217472</v>
      </c>
      <c r="D18" s="122">
        <v>2200572</v>
      </c>
      <c r="E18" s="26">
        <v>2500572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>
        <v>2479595</v>
      </c>
      <c r="U18" s="26">
        <v>2479595</v>
      </c>
      <c r="V18" s="26">
        <v>2479595</v>
      </c>
      <c r="W18" s="26">
        <v>2500572</v>
      </c>
      <c r="X18" s="26">
        <v>-20977</v>
      </c>
      <c r="Y18" s="106">
        <v>-0.84</v>
      </c>
      <c r="Z18" s="121">
        <v>2500572</v>
      </c>
    </row>
    <row r="19" spans="1:26" ht="13.5">
      <c r="A19" s="101" t="s">
        <v>87</v>
      </c>
      <c r="B19" s="108"/>
      <c r="C19" s="119">
        <f aca="true" t="shared" si="3" ref="C19:X19">SUM(C20:C23)</f>
        <v>409675540</v>
      </c>
      <c r="D19" s="120">
        <f t="shared" si="3"/>
        <v>467382788</v>
      </c>
      <c r="E19" s="66">
        <f t="shared" si="3"/>
        <v>482128438</v>
      </c>
      <c r="F19" s="66">
        <f t="shared" si="3"/>
        <v>38990314</v>
      </c>
      <c r="G19" s="66">
        <f t="shared" si="3"/>
        <v>11231356</v>
      </c>
      <c r="H19" s="66">
        <f t="shared" si="3"/>
        <v>31824989</v>
      </c>
      <c r="I19" s="66">
        <f t="shared" si="3"/>
        <v>82046659</v>
      </c>
      <c r="J19" s="66">
        <f t="shared" si="3"/>
        <v>13943610</v>
      </c>
      <c r="K19" s="66">
        <f t="shared" si="3"/>
        <v>15908762</v>
      </c>
      <c r="L19" s="66">
        <f t="shared" si="3"/>
        <v>20002825</v>
      </c>
      <c r="M19" s="66">
        <f t="shared" si="3"/>
        <v>49855197</v>
      </c>
      <c r="N19" s="66">
        <f t="shared" si="3"/>
        <v>25276613</v>
      </c>
      <c r="O19" s="66">
        <f t="shared" si="3"/>
        <v>22573166</v>
      </c>
      <c r="P19" s="66">
        <f t="shared" si="3"/>
        <v>16616218</v>
      </c>
      <c r="Q19" s="66">
        <f t="shared" si="3"/>
        <v>64465997</v>
      </c>
      <c r="R19" s="66">
        <f t="shared" si="3"/>
        <v>18728802</v>
      </c>
      <c r="S19" s="66">
        <f t="shared" si="3"/>
        <v>43375380</v>
      </c>
      <c r="T19" s="66">
        <f t="shared" si="3"/>
        <v>184309745</v>
      </c>
      <c r="U19" s="66">
        <f t="shared" si="3"/>
        <v>246413927</v>
      </c>
      <c r="V19" s="66">
        <f t="shared" si="3"/>
        <v>442781780</v>
      </c>
      <c r="W19" s="66">
        <f t="shared" si="3"/>
        <v>482128438</v>
      </c>
      <c r="X19" s="66">
        <f t="shared" si="3"/>
        <v>-39346658</v>
      </c>
      <c r="Y19" s="103">
        <f>+IF(W19&lt;&gt;0,+(X19/W19)*100,0)</f>
        <v>-8.161032392783268</v>
      </c>
      <c r="Z19" s="119">
        <f>SUM(Z20:Z23)</f>
        <v>482128438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>
        <v>333456680</v>
      </c>
      <c r="D21" s="122">
        <v>389647509</v>
      </c>
      <c r="E21" s="26">
        <v>402884667</v>
      </c>
      <c r="F21" s="26">
        <v>30738375</v>
      </c>
      <c r="G21" s="26">
        <v>7062858</v>
      </c>
      <c r="H21" s="26">
        <v>23676308</v>
      </c>
      <c r="I21" s="26">
        <v>61477541</v>
      </c>
      <c r="J21" s="26">
        <v>9740220</v>
      </c>
      <c r="K21" s="26">
        <v>9964907</v>
      </c>
      <c r="L21" s="26">
        <v>12482751</v>
      </c>
      <c r="M21" s="26">
        <v>32187878</v>
      </c>
      <c r="N21" s="26">
        <v>18372358</v>
      </c>
      <c r="O21" s="26">
        <v>16117925</v>
      </c>
      <c r="P21" s="26">
        <v>10710729</v>
      </c>
      <c r="Q21" s="26">
        <v>45201012</v>
      </c>
      <c r="R21" s="26">
        <v>12706677</v>
      </c>
      <c r="S21" s="26">
        <v>36965104</v>
      </c>
      <c r="T21" s="26">
        <v>168121260</v>
      </c>
      <c r="U21" s="26">
        <v>217793041</v>
      </c>
      <c r="V21" s="26">
        <v>356659472</v>
      </c>
      <c r="W21" s="26">
        <v>402884667</v>
      </c>
      <c r="X21" s="26">
        <v>-46225195</v>
      </c>
      <c r="Y21" s="106">
        <v>-11.47</v>
      </c>
      <c r="Z21" s="121">
        <v>402884667</v>
      </c>
    </row>
    <row r="22" spans="1:26" ht="13.5">
      <c r="A22" s="104" t="s">
        <v>90</v>
      </c>
      <c r="B22" s="102"/>
      <c r="C22" s="123">
        <v>76218860</v>
      </c>
      <c r="D22" s="124">
        <v>77735279</v>
      </c>
      <c r="E22" s="125">
        <v>79243771</v>
      </c>
      <c r="F22" s="125">
        <v>8251939</v>
      </c>
      <c r="G22" s="125">
        <v>4168498</v>
      </c>
      <c r="H22" s="125">
        <v>8148681</v>
      </c>
      <c r="I22" s="125">
        <v>20569118</v>
      </c>
      <c r="J22" s="125">
        <v>4203390</v>
      </c>
      <c r="K22" s="125">
        <v>5943855</v>
      </c>
      <c r="L22" s="125">
        <v>7520074</v>
      </c>
      <c r="M22" s="125">
        <v>17667319</v>
      </c>
      <c r="N22" s="125">
        <v>6904255</v>
      </c>
      <c r="O22" s="125">
        <v>6455241</v>
      </c>
      <c r="P22" s="125">
        <v>5905489</v>
      </c>
      <c r="Q22" s="125">
        <v>19264985</v>
      </c>
      <c r="R22" s="125">
        <v>6022125</v>
      </c>
      <c r="S22" s="125">
        <v>6410276</v>
      </c>
      <c r="T22" s="125">
        <v>16188485</v>
      </c>
      <c r="U22" s="125">
        <v>28620886</v>
      </c>
      <c r="V22" s="125">
        <v>86122308</v>
      </c>
      <c r="W22" s="125">
        <v>79243771</v>
      </c>
      <c r="X22" s="125">
        <v>6878537</v>
      </c>
      <c r="Y22" s="107">
        <v>8.68</v>
      </c>
      <c r="Z22" s="123">
        <v>79243771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>
        <v>-625841</v>
      </c>
      <c r="D24" s="120">
        <v>910442</v>
      </c>
      <c r="E24" s="66">
        <v>893641</v>
      </c>
      <c r="F24" s="66"/>
      <c r="G24" s="66">
        <v>11440</v>
      </c>
      <c r="H24" s="66"/>
      <c r="I24" s="66">
        <v>11440</v>
      </c>
      <c r="J24" s="66"/>
      <c r="K24" s="66"/>
      <c r="L24" s="66"/>
      <c r="M24" s="66"/>
      <c r="N24" s="66"/>
      <c r="O24" s="66"/>
      <c r="P24" s="66"/>
      <c r="Q24" s="66"/>
      <c r="R24" s="66"/>
      <c r="S24" s="66">
        <v>49258</v>
      </c>
      <c r="T24" s="66">
        <v>497558</v>
      </c>
      <c r="U24" s="66">
        <v>546816</v>
      </c>
      <c r="V24" s="66">
        <v>558256</v>
      </c>
      <c r="W24" s="66">
        <v>893641</v>
      </c>
      <c r="X24" s="66">
        <v>-335385</v>
      </c>
      <c r="Y24" s="103">
        <v>-37.53</v>
      </c>
      <c r="Z24" s="119">
        <v>893641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837735172</v>
      </c>
      <c r="D25" s="139">
        <f t="shared" si="4"/>
        <v>633356041</v>
      </c>
      <c r="E25" s="39">
        <f t="shared" si="4"/>
        <v>623283367</v>
      </c>
      <c r="F25" s="39">
        <f t="shared" si="4"/>
        <v>38990314</v>
      </c>
      <c r="G25" s="39">
        <f t="shared" si="4"/>
        <v>22517845</v>
      </c>
      <c r="H25" s="39">
        <f t="shared" si="4"/>
        <v>31824989</v>
      </c>
      <c r="I25" s="39">
        <f t="shared" si="4"/>
        <v>93333148</v>
      </c>
      <c r="J25" s="39">
        <f t="shared" si="4"/>
        <v>22502307</v>
      </c>
      <c r="K25" s="39">
        <f t="shared" si="4"/>
        <v>24135706</v>
      </c>
      <c r="L25" s="39">
        <f t="shared" si="4"/>
        <v>28030652</v>
      </c>
      <c r="M25" s="39">
        <f t="shared" si="4"/>
        <v>74668665</v>
      </c>
      <c r="N25" s="39">
        <f t="shared" si="4"/>
        <v>27454405</v>
      </c>
      <c r="O25" s="39">
        <f t="shared" si="4"/>
        <v>24028388</v>
      </c>
      <c r="P25" s="39">
        <f t="shared" si="4"/>
        <v>19564120</v>
      </c>
      <c r="Q25" s="39">
        <f t="shared" si="4"/>
        <v>71046913</v>
      </c>
      <c r="R25" s="39">
        <f t="shared" si="4"/>
        <v>18728802</v>
      </c>
      <c r="S25" s="39">
        <f t="shared" si="4"/>
        <v>46155372</v>
      </c>
      <c r="T25" s="39">
        <f t="shared" si="4"/>
        <v>367143752</v>
      </c>
      <c r="U25" s="39">
        <f t="shared" si="4"/>
        <v>432027926</v>
      </c>
      <c r="V25" s="39">
        <f t="shared" si="4"/>
        <v>671076652</v>
      </c>
      <c r="W25" s="39">
        <f t="shared" si="4"/>
        <v>623283367</v>
      </c>
      <c r="X25" s="39">
        <f t="shared" si="4"/>
        <v>47793285</v>
      </c>
      <c r="Y25" s="140">
        <f>+IF(W25&lt;&gt;0,+(X25/W25)*100,0)</f>
        <v>7.667986590118649</v>
      </c>
      <c r="Z25" s="138">
        <f>+Z5+Z9+Z15+Z19+Z24</f>
        <v>623283367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124277227</v>
      </c>
      <c r="D28" s="120">
        <f t="shared" si="5"/>
        <v>152672586</v>
      </c>
      <c r="E28" s="66">
        <f t="shared" si="5"/>
        <v>149520044</v>
      </c>
      <c r="F28" s="66">
        <f t="shared" si="5"/>
        <v>7984621</v>
      </c>
      <c r="G28" s="66">
        <f t="shared" si="5"/>
        <v>14601234</v>
      </c>
      <c r="H28" s="66">
        <f t="shared" si="5"/>
        <v>9192084</v>
      </c>
      <c r="I28" s="66">
        <f t="shared" si="5"/>
        <v>31777939</v>
      </c>
      <c r="J28" s="66">
        <f t="shared" si="5"/>
        <v>10267479</v>
      </c>
      <c r="K28" s="66">
        <f t="shared" si="5"/>
        <v>9434105</v>
      </c>
      <c r="L28" s="66">
        <f t="shared" si="5"/>
        <v>10549918</v>
      </c>
      <c r="M28" s="66">
        <f t="shared" si="5"/>
        <v>30251502</v>
      </c>
      <c r="N28" s="66">
        <f t="shared" si="5"/>
        <v>7500559</v>
      </c>
      <c r="O28" s="66">
        <f t="shared" si="5"/>
        <v>8464824</v>
      </c>
      <c r="P28" s="66">
        <f t="shared" si="5"/>
        <v>9821245</v>
      </c>
      <c r="Q28" s="66">
        <f t="shared" si="5"/>
        <v>25786628</v>
      </c>
      <c r="R28" s="66">
        <f t="shared" si="5"/>
        <v>8054880</v>
      </c>
      <c r="S28" s="66">
        <f t="shared" si="5"/>
        <v>9169121</v>
      </c>
      <c r="T28" s="66">
        <f t="shared" si="5"/>
        <v>33215984</v>
      </c>
      <c r="U28" s="66">
        <f t="shared" si="5"/>
        <v>50439985</v>
      </c>
      <c r="V28" s="66">
        <f t="shared" si="5"/>
        <v>138256054</v>
      </c>
      <c r="W28" s="66">
        <f t="shared" si="5"/>
        <v>149520044</v>
      </c>
      <c r="X28" s="66">
        <f t="shared" si="5"/>
        <v>-11263990</v>
      </c>
      <c r="Y28" s="103">
        <f>+IF(W28&lt;&gt;0,+(X28/W28)*100,0)</f>
        <v>-7.533431437459984</v>
      </c>
      <c r="Z28" s="119">
        <f>SUM(Z29:Z31)</f>
        <v>149520044</v>
      </c>
    </row>
    <row r="29" spans="1:26" ht="13.5">
      <c r="A29" s="104" t="s">
        <v>74</v>
      </c>
      <c r="B29" s="102"/>
      <c r="C29" s="121">
        <v>53019035</v>
      </c>
      <c r="D29" s="122">
        <v>59533571</v>
      </c>
      <c r="E29" s="26">
        <v>63216152</v>
      </c>
      <c r="F29" s="26">
        <v>3433010</v>
      </c>
      <c r="G29" s="26">
        <v>4892921</v>
      </c>
      <c r="H29" s="26">
        <v>3730554</v>
      </c>
      <c r="I29" s="26">
        <v>12056485</v>
      </c>
      <c r="J29" s="26">
        <v>4696386</v>
      </c>
      <c r="K29" s="26">
        <v>4231884</v>
      </c>
      <c r="L29" s="26">
        <v>4516486</v>
      </c>
      <c r="M29" s="26">
        <v>13444756</v>
      </c>
      <c r="N29" s="26">
        <v>3164793</v>
      </c>
      <c r="O29" s="26">
        <v>2991271</v>
      </c>
      <c r="P29" s="26">
        <v>3708575</v>
      </c>
      <c r="Q29" s="26">
        <v>9864639</v>
      </c>
      <c r="R29" s="26">
        <v>3461292</v>
      </c>
      <c r="S29" s="26">
        <v>3446568</v>
      </c>
      <c r="T29" s="26">
        <v>13061533</v>
      </c>
      <c r="U29" s="26">
        <v>19969393</v>
      </c>
      <c r="V29" s="26">
        <v>55335273</v>
      </c>
      <c r="W29" s="26">
        <v>63216152</v>
      </c>
      <c r="X29" s="26">
        <v>-7880879</v>
      </c>
      <c r="Y29" s="106">
        <v>-12.47</v>
      </c>
      <c r="Z29" s="121">
        <v>63216152</v>
      </c>
    </row>
    <row r="30" spans="1:26" ht="13.5">
      <c r="A30" s="104" t="s">
        <v>75</v>
      </c>
      <c r="B30" s="102"/>
      <c r="C30" s="123">
        <v>24687993</v>
      </c>
      <c r="D30" s="124">
        <v>36081282</v>
      </c>
      <c r="E30" s="125">
        <v>32007391</v>
      </c>
      <c r="F30" s="125">
        <v>1689887</v>
      </c>
      <c r="G30" s="125">
        <v>3656491</v>
      </c>
      <c r="H30" s="125">
        <v>1609196</v>
      </c>
      <c r="I30" s="125">
        <v>6955574</v>
      </c>
      <c r="J30" s="125">
        <v>1602319</v>
      </c>
      <c r="K30" s="125">
        <v>1481015</v>
      </c>
      <c r="L30" s="125">
        <v>1525524</v>
      </c>
      <c r="M30" s="125">
        <v>4608858</v>
      </c>
      <c r="N30" s="125">
        <v>1418626</v>
      </c>
      <c r="O30" s="125">
        <v>1386016</v>
      </c>
      <c r="P30" s="125">
        <v>2336228</v>
      </c>
      <c r="Q30" s="125">
        <v>5140870</v>
      </c>
      <c r="R30" s="125">
        <v>1422306</v>
      </c>
      <c r="S30" s="125">
        <v>1475542</v>
      </c>
      <c r="T30" s="125">
        <v>6221612</v>
      </c>
      <c r="U30" s="125">
        <v>9119460</v>
      </c>
      <c r="V30" s="125">
        <v>25824762</v>
      </c>
      <c r="W30" s="125">
        <v>32007391</v>
      </c>
      <c r="X30" s="125">
        <v>-6182629</v>
      </c>
      <c r="Y30" s="107">
        <v>-19.32</v>
      </c>
      <c r="Z30" s="123">
        <v>32007391</v>
      </c>
    </row>
    <row r="31" spans="1:26" ht="13.5">
      <c r="A31" s="104" t="s">
        <v>76</v>
      </c>
      <c r="B31" s="102"/>
      <c r="C31" s="121">
        <v>46570199</v>
      </c>
      <c r="D31" s="122">
        <v>57057733</v>
      </c>
      <c r="E31" s="26">
        <v>54296501</v>
      </c>
      <c r="F31" s="26">
        <v>2861724</v>
      </c>
      <c r="G31" s="26">
        <v>6051822</v>
      </c>
      <c r="H31" s="26">
        <v>3852334</v>
      </c>
      <c r="I31" s="26">
        <v>12765880</v>
      </c>
      <c r="J31" s="26">
        <v>3968774</v>
      </c>
      <c r="K31" s="26">
        <v>3721206</v>
      </c>
      <c r="L31" s="26">
        <v>4507908</v>
      </c>
      <c r="M31" s="26">
        <v>12197888</v>
      </c>
      <c r="N31" s="26">
        <v>2917140</v>
      </c>
      <c r="O31" s="26">
        <v>4087537</v>
      </c>
      <c r="P31" s="26">
        <v>3776442</v>
      </c>
      <c r="Q31" s="26">
        <v>10781119</v>
      </c>
      <c r="R31" s="26">
        <v>3171282</v>
      </c>
      <c r="S31" s="26">
        <v>4247011</v>
      </c>
      <c r="T31" s="26">
        <v>13932839</v>
      </c>
      <c r="U31" s="26">
        <v>21351132</v>
      </c>
      <c r="V31" s="26">
        <v>57096019</v>
      </c>
      <c r="W31" s="26">
        <v>54296501</v>
      </c>
      <c r="X31" s="26">
        <v>2799518</v>
      </c>
      <c r="Y31" s="106">
        <v>5.16</v>
      </c>
      <c r="Z31" s="121">
        <v>54296501</v>
      </c>
    </row>
    <row r="32" spans="1:26" ht="13.5">
      <c r="A32" s="101" t="s">
        <v>77</v>
      </c>
      <c r="B32" s="102"/>
      <c r="C32" s="119">
        <f aca="true" t="shared" si="6" ref="C32:X32">SUM(C33:C37)</f>
        <v>5008585</v>
      </c>
      <c r="D32" s="120">
        <f t="shared" si="6"/>
        <v>5500000</v>
      </c>
      <c r="E32" s="66">
        <f t="shared" si="6"/>
        <v>3500000</v>
      </c>
      <c r="F32" s="66">
        <f t="shared" si="6"/>
        <v>13923</v>
      </c>
      <c r="G32" s="66">
        <f t="shared" si="6"/>
        <v>25074</v>
      </c>
      <c r="H32" s="66">
        <f t="shared" si="6"/>
        <v>20427</v>
      </c>
      <c r="I32" s="66">
        <f t="shared" si="6"/>
        <v>59424</v>
      </c>
      <c r="J32" s="66">
        <f t="shared" si="6"/>
        <v>22994</v>
      </c>
      <c r="K32" s="66">
        <f t="shared" si="6"/>
        <v>16832</v>
      </c>
      <c r="L32" s="66">
        <f t="shared" si="6"/>
        <v>225</v>
      </c>
      <c r="M32" s="66">
        <f t="shared" si="6"/>
        <v>40051</v>
      </c>
      <c r="N32" s="66">
        <f t="shared" si="6"/>
        <v>3332</v>
      </c>
      <c r="O32" s="66">
        <f t="shared" si="6"/>
        <v>68999</v>
      </c>
      <c r="P32" s="66">
        <f t="shared" si="6"/>
        <v>0</v>
      </c>
      <c r="Q32" s="66">
        <f t="shared" si="6"/>
        <v>72331</v>
      </c>
      <c r="R32" s="66">
        <f t="shared" si="6"/>
        <v>2236</v>
      </c>
      <c r="S32" s="66">
        <f t="shared" si="6"/>
        <v>2250</v>
      </c>
      <c r="T32" s="66">
        <f t="shared" si="6"/>
        <v>262773</v>
      </c>
      <c r="U32" s="66">
        <f t="shared" si="6"/>
        <v>267259</v>
      </c>
      <c r="V32" s="66">
        <f t="shared" si="6"/>
        <v>439065</v>
      </c>
      <c r="W32" s="66">
        <f t="shared" si="6"/>
        <v>3500000</v>
      </c>
      <c r="X32" s="66">
        <f t="shared" si="6"/>
        <v>-3060935</v>
      </c>
      <c r="Y32" s="103">
        <f>+IF(W32&lt;&gt;0,+(X32/W32)*100,0)</f>
        <v>-87.45528571428571</v>
      </c>
      <c r="Z32" s="119">
        <f>SUM(Z33:Z37)</f>
        <v>3500000</v>
      </c>
    </row>
    <row r="33" spans="1:26" ht="13.5">
      <c r="A33" s="104" t="s">
        <v>78</v>
      </c>
      <c r="B33" s="102"/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>
        <v>5008585</v>
      </c>
      <c r="D35" s="122">
        <v>5500000</v>
      </c>
      <c r="E35" s="26">
        <v>3500000</v>
      </c>
      <c r="F35" s="26">
        <v>13923</v>
      </c>
      <c r="G35" s="26">
        <v>25074</v>
      </c>
      <c r="H35" s="26">
        <v>20427</v>
      </c>
      <c r="I35" s="26">
        <v>59424</v>
      </c>
      <c r="J35" s="26">
        <v>22994</v>
      </c>
      <c r="K35" s="26">
        <v>16832</v>
      </c>
      <c r="L35" s="26">
        <v>225</v>
      </c>
      <c r="M35" s="26">
        <v>40051</v>
      </c>
      <c r="N35" s="26">
        <v>3332</v>
      </c>
      <c r="O35" s="26">
        <v>68999</v>
      </c>
      <c r="P35" s="26"/>
      <c r="Q35" s="26">
        <v>72331</v>
      </c>
      <c r="R35" s="26">
        <v>2236</v>
      </c>
      <c r="S35" s="26">
        <v>2250</v>
      </c>
      <c r="T35" s="26">
        <v>262773</v>
      </c>
      <c r="U35" s="26">
        <v>267259</v>
      </c>
      <c r="V35" s="26">
        <v>439065</v>
      </c>
      <c r="W35" s="26">
        <v>3500000</v>
      </c>
      <c r="X35" s="26">
        <v>-3060935</v>
      </c>
      <c r="Y35" s="106">
        <v>-87.46</v>
      </c>
      <c r="Z35" s="121">
        <v>3500000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163335300</v>
      </c>
      <c r="D38" s="120">
        <f t="shared" si="7"/>
        <v>88119895</v>
      </c>
      <c r="E38" s="66">
        <f t="shared" si="7"/>
        <v>84713681</v>
      </c>
      <c r="F38" s="66">
        <f t="shared" si="7"/>
        <v>3185873</v>
      </c>
      <c r="G38" s="66">
        <f t="shared" si="7"/>
        <v>12403404</v>
      </c>
      <c r="H38" s="66">
        <f t="shared" si="7"/>
        <v>6124222</v>
      </c>
      <c r="I38" s="66">
        <f t="shared" si="7"/>
        <v>21713499</v>
      </c>
      <c r="J38" s="66">
        <f t="shared" si="7"/>
        <v>7832440</v>
      </c>
      <c r="K38" s="66">
        <f t="shared" si="7"/>
        <v>11856939</v>
      </c>
      <c r="L38" s="66">
        <f t="shared" si="7"/>
        <v>3064681</v>
      </c>
      <c r="M38" s="66">
        <f t="shared" si="7"/>
        <v>22754060</v>
      </c>
      <c r="N38" s="66">
        <f t="shared" si="7"/>
        <v>3660707</v>
      </c>
      <c r="O38" s="66">
        <f t="shared" si="7"/>
        <v>3392348</v>
      </c>
      <c r="P38" s="66">
        <f t="shared" si="7"/>
        <v>8029389</v>
      </c>
      <c r="Q38" s="66">
        <f t="shared" si="7"/>
        <v>15082444</v>
      </c>
      <c r="R38" s="66">
        <f t="shared" si="7"/>
        <v>3155434</v>
      </c>
      <c r="S38" s="66">
        <f t="shared" si="7"/>
        <v>4449503</v>
      </c>
      <c r="T38" s="66">
        <f t="shared" si="7"/>
        <v>25334254</v>
      </c>
      <c r="U38" s="66">
        <f t="shared" si="7"/>
        <v>32939191</v>
      </c>
      <c r="V38" s="66">
        <f t="shared" si="7"/>
        <v>92489194</v>
      </c>
      <c r="W38" s="66">
        <f t="shared" si="7"/>
        <v>84713681</v>
      </c>
      <c r="X38" s="66">
        <f t="shared" si="7"/>
        <v>7775513</v>
      </c>
      <c r="Y38" s="103">
        <f>+IF(W38&lt;&gt;0,+(X38/W38)*100,0)</f>
        <v>9.17858002180309</v>
      </c>
      <c r="Z38" s="119">
        <f>SUM(Z39:Z41)</f>
        <v>84713681</v>
      </c>
    </row>
    <row r="39" spans="1:26" ht="13.5">
      <c r="A39" s="104" t="s">
        <v>84</v>
      </c>
      <c r="B39" s="102"/>
      <c r="C39" s="121">
        <v>162634985</v>
      </c>
      <c r="D39" s="122">
        <v>80605824</v>
      </c>
      <c r="E39" s="26">
        <v>78292900</v>
      </c>
      <c r="F39" s="26">
        <v>3069725</v>
      </c>
      <c r="G39" s="26">
        <v>12353324</v>
      </c>
      <c r="H39" s="26">
        <v>6087284</v>
      </c>
      <c r="I39" s="26">
        <v>21510333</v>
      </c>
      <c r="J39" s="26">
        <v>7419180</v>
      </c>
      <c r="K39" s="26">
        <v>11320264</v>
      </c>
      <c r="L39" s="26">
        <v>2632431</v>
      </c>
      <c r="M39" s="26">
        <v>21371875</v>
      </c>
      <c r="N39" s="26">
        <v>3263612</v>
      </c>
      <c r="O39" s="26">
        <v>2923142</v>
      </c>
      <c r="P39" s="26">
        <v>7659630</v>
      </c>
      <c r="Q39" s="26">
        <v>13846384</v>
      </c>
      <c r="R39" s="26">
        <v>2686342</v>
      </c>
      <c r="S39" s="26">
        <v>4064505</v>
      </c>
      <c r="T39" s="26">
        <v>23091434</v>
      </c>
      <c r="U39" s="26">
        <v>29842281</v>
      </c>
      <c r="V39" s="26">
        <v>86570873</v>
      </c>
      <c r="W39" s="26">
        <v>78292900</v>
      </c>
      <c r="X39" s="26">
        <v>8277973</v>
      </c>
      <c r="Y39" s="106">
        <v>10.57</v>
      </c>
      <c r="Z39" s="121">
        <v>78292900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>
        <v>700315</v>
      </c>
      <c r="D41" s="122">
        <v>7514071</v>
      </c>
      <c r="E41" s="26">
        <v>6420781</v>
      </c>
      <c r="F41" s="26">
        <v>116148</v>
      </c>
      <c r="G41" s="26">
        <v>50080</v>
      </c>
      <c r="H41" s="26">
        <v>36938</v>
      </c>
      <c r="I41" s="26">
        <v>203166</v>
      </c>
      <c r="J41" s="26">
        <v>413260</v>
      </c>
      <c r="K41" s="26">
        <v>536675</v>
      </c>
      <c r="L41" s="26">
        <v>432250</v>
      </c>
      <c r="M41" s="26">
        <v>1382185</v>
      </c>
      <c r="N41" s="26">
        <v>397095</v>
      </c>
      <c r="O41" s="26">
        <v>469206</v>
      </c>
      <c r="P41" s="26">
        <v>369759</v>
      </c>
      <c r="Q41" s="26">
        <v>1236060</v>
      </c>
      <c r="R41" s="26">
        <v>469092</v>
      </c>
      <c r="S41" s="26">
        <v>384998</v>
      </c>
      <c r="T41" s="26">
        <v>2242820</v>
      </c>
      <c r="U41" s="26">
        <v>3096910</v>
      </c>
      <c r="V41" s="26">
        <v>5918321</v>
      </c>
      <c r="W41" s="26">
        <v>6420781</v>
      </c>
      <c r="X41" s="26">
        <v>-502460</v>
      </c>
      <c r="Y41" s="106">
        <v>-7.83</v>
      </c>
      <c r="Z41" s="121">
        <v>6420781</v>
      </c>
    </row>
    <row r="42" spans="1:26" ht="13.5">
      <c r="A42" s="101" t="s">
        <v>87</v>
      </c>
      <c r="B42" s="108"/>
      <c r="C42" s="119">
        <f aca="true" t="shared" si="8" ref="C42:X42">SUM(C43:C46)</f>
        <v>356818787</v>
      </c>
      <c r="D42" s="120">
        <f t="shared" si="8"/>
        <v>381292798</v>
      </c>
      <c r="E42" s="66">
        <f t="shared" si="8"/>
        <v>381046297</v>
      </c>
      <c r="F42" s="66">
        <f t="shared" si="8"/>
        <v>19928626</v>
      </c>
      <c r="G42" s="66">
        <f t="shared" si="8"/>
        <v>30022634</v>
      </c>
      <c r="H42" s="66">
        <f t="shared" si="8"/>
        <v>21654817</v>
      </c>
      <c r="I42" s="66">
        <f t="shared" si="8"/>
        <v>71606077</v>
      </c>
      <c r="J42" s="66">
        <f t="shared" si="8"/>
        <v>30575158</v>
      </c>
      <c r="K42" s="66">
        <f t="shared" si="8"/>
        <v>25077543</v>
      </c>
      <c r="L42" s="66">
        <f t="shared" si="8"/>
        <v>24158646</v>
      </c>
      <c r="M42" s="66">
        <f t="shared" si="8"/>
        <v>79811347</v>
      </c>
      <c r="N42" s="66">
        <f t="shared" si="8"/>
        <v>23973259</v>
      </c>
      <c r="O42" s="66">
        <f t="shared" si="8"/>
        <v>23849075</v>
      </c>
      <c r="P42" s="66">
        <f t="shared" si="8"/>
        <v>18497932</v>
      </c>
      <c r="Q42" s="66">
        <f t="shared" si="8"/>
        <v>66320266</v>
      </c>
      <c r="R42" s="66">
        <f t="shared" si="8"/>
        <v>19053819</v>
      </c>
      <c r="S42" s="66">
        <f t="shared" si="8"/>
        <v>24150861</v>
      </c>
      <c r="T42" s="66">
        <f t="shared" si="8"/>
        <v>174781424</v>
      </c>
      <c r="U42" s="66">
        <f t="shared" si="8"/>
        <v>217986104</v>
      </c>
      <c r="V42" s="66">
        <f t="shared" si="8"/>
        <v>435723794</v>
      </c>
      <c r="W42" s="66">
        <f t="shared" si="8"/>
        <v>381046297</v>
      </c>
      <c r="X42" s="66">
        <f t="shared" si="8"/>
        <v>54677497</v>
      </c>
      <c r="Y42" s="103">
        <f>+IF(W42&lt;&gt;0,+(X42/W42)*100,0)</f>
        <v>14.349305433612441</v>
      </c>
      <c r="Z42" s="119">
        <f>SUM(Z43:Z46)</f>
        <v>381046297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>
        <v>305708689</v>
      </c>
      <c r="D44" s="122">
        <v>307591324</v>
      </c>
      <c r="E44" s="26">
        <v>326858651</v>
      </c>
      <c r="F44" s="26">
        <v>18112941</v>
      </c>
      <c r="G44" s="26">
        <v>26095810</v>
      </c>
      <c r="H44" s="26">
        <v>18514404</v>
      </c>
      <c r="I44" s="26">
        <v>62723155</v>
      </c>
      <c r="J44" s="26">
        <v>27971567</v>
      </c>
      <c r="K44" s="26">
        <v>21187788</v>
      </c>
      <c r="L44" s="26">
        <v>18792463</v>
      </c>
      <c r="M44" s="26">
        <v>67951818</v>
      </c>
      <c r="N44" s="26">
        <v>21411185</v>
      </c>
      <c r="O44" s="26">
        <v>20221763</v>
      </c>
      <c r="P44" s="26">
        <v>15655425</v>
      </c>
      <c r="Q44" s="26">
        <v>57288373</v>
      </c>
      <c r="R44" s="26">
        <v>16451043</v>
      </c>
      <c r="S44" s="26">
        <v>21204924</v>
      </c>
      <c r="T44" s="26">
        <v>156472395</v>
      </c>
      <c r="U44" s="26">
        <v>194128362</v>
      </c>
      <c r="V44" s="26">
        <v>382091708</v>
      </c>
      <c r="W44" s="26">
        <v>326858651</v>
      </c>
      <c r="X44" s="26">
        <v>55233057</v>
      </c>
      <c r="Y44" s="106">
        <v>16.9</v>
      </c>
      <c r="Z44" s="121">
        <v>326858651</v>
      </c>
    </row>
    <row r="45" spans="1:26" ht="13.5">
      <c r="A45" s="104" t="s">
        <v>90</v>
      </c>
      <c r="B45" s="102"/>
      <c r="C45" s="123">
        <v>51110098</v>
      </c>
      <c r="D45" s="124">
        <v>73701474</v>
      </c>
      <c r="E45" s="125">
        <v>54187646</v>
      </c>
      <c r="F45" s="125">
        <v>1815685</v>
      </c>
      <c r="G45" s="125">
        <v>3926824</v>
      </c>
      <c r="H45" s="125">
        <v>3140413</v>
      </c>
      <c r="I45" s="125">
        <v>8882922</v>
      </c>
      <c r="J45" s="125">
        <v>2603591</v>
      </c>
      <c r="K45" s="125">
        <v>3889755</v>
      </c>
      <c r="L45" s="125">
        <v>5366183</v>
      </c>
      <c r="M45" s="125">
        <v>11859529</v>
      </c>
      <c r="N45" s="125">
        <v>2562074</v>
      </c>
      <c r="O45" s="125">
        <v>3627312</v>
      </c>
      <c r="P45" s="125">
        <v>2842507</v>
      </c>
      <c r="Q45" s="125">
        <v>9031893</v>
      </c>
      <c r="R45" s="125">
        <v>2602776</v>
      </c>
      <c r="S45" s="125">
        <v>2945937</v>
      </c>
      <c r="T45" s="125">
        <v>18309029</v>
      </c>
      <c r="U45" s="125">
        <v>23857742</v>
      </c>
      <c r="V45" s="125">
        <v>53632086</v>
      </c>
      <c r="W45" s="125">
        <v>54187646</v>
      </c>
      <c r="X45" s="125">
        <v>-555560</v>
      </c>
      <c r="Y45" s="107">
        <v>-1.03</v>
      </c>
      <c r="Z45" s="123">
        <v>54187646</v>
      </c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>
        <v>1631203</v>
      </c>
      <c r="D47" s="120">
        <v>5334776</v>
      </c>
      <c r="E47" s="66">
        <v>4503345</v>
      </c>
      <c r="F47" s="66">
        <v>97710</v>
      </c>
      <c r="G47" s="66">
        <v>126175</v>
      </c>
      <c r="H47" s="66">
        <v>65285</v>
      </c>
      <c r="I47" s="66">
        <v>289170</v>
      </c>
      <c r="J47" s="66">
        <v>371325</v>
      </c>
      <c r="K47" s="66">
        <v>304056</v>
      </c>
      <c r="L47" s="66">
        <v>229169</v>
      </c>
      <c r="M47" s="66">
        <v>904550</v>
      </c>
      <c r="N47" s="66">
        <v>266584</v>
      </c>
      <c r="O47" s="66">
        <v>295580</v>
      </c>
      <c r="P47" s="66">
        <v>239231</v>
      </c>
      <c r="Q47" s="66">
        <v>801395</v>
      </c>
      <c r="R47" s="66">
        <v>249358</v>
      </c>
      <c r="S47" s="66">
        <v>282605</v>
      </c>
      <c r="T47" s="66">
        <v>2003181</v>
      </c>
      <c r="U47" s="66">
        <v>2535144</v>
      </c>
      <c r="V47" s="66">
        <v>4530259</v>
      </c>
      <c r="W47" s="66">
        <v>4503345</v>
      </c>
      <c r="X47" s="66">
        <v>26914</v>
      </c>
      <c r="Y47" s="103">
        <v>0.6</v>
      </c>
      <c r="Z47" s="119">
        <v>4503345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651071102</v>
      </c>
      <c r="D48" s="139">
        <f t="shared" si="9"/>
        <v>632920055</v>
      </c>
      <c r="E48" s="39">
        <f t="shared" si="9"/>
        <v>623283367</v>
      </c>
      <c r="F48" s="39">
        <f t="shared" si="9"/>
        <v>31210753</v>
      </c>
      <c r="G48" s="39">
        <f t="shared" si="9"/>
        <v>57178521</v>
      </c>
      <c r="H48" s="39">
        <f t="shared" si="9"/>
        <v>37056835</v>
      </c>
      <c r="I48" s="39">
        <f t="shared" si="9"/>
        <v>125446109</v>
      </c>
      <c r="J48" s="39">
        <f t="shared" si="9"/>
        <v>49069396</v>
      </c>
      <c r="K48" s="39">
        <f t="shared" si="9"/>
        <v>46689475</v>
      </c>
      <c r="L48" s="39">
        <f t="shared" si="9"/>
        <v>38002639</v>
      </c>
      <c r="M48" s="39">
        <f t="shared" si="9"/>
        <v>133761510</v>
      </c>
      <c r="N48" s="39">
        <f t="shared" si="9"/>
        <v>35404441</v>
      </c>
      <c r="O48" s="39">
        <f t="shared" si="9"/>
        <v>36070826</v>
      </c>
      <c r="P48" s="39">
        <f t="shared" si="9"/>
        <v>36587797</v>
      </c>
      <c r="Q48" s="39">
        <f t="shared" si="9"/>
        <v>108063064</v>
      </c>
      <c r="R48" s="39">
        <f t="shared" si="9"/>
        <v>30515727</v>
      </c>
      <c r="S48" s="39">
        <f t="shared" si="9"/>
        <v>38054340</v>
      </c>
      <c r="T48" s="39">
        <f t="shared" si="9"/>
        <v>235597616</v>
      </c>
      <c r="U48" s="39">
        <f t="shared" si="9"/>
        <v>304167683</v>
      </c>
      <c r="V48" s="39">
        <f t="shared" si="9"/>
        <v>671438366</v>
      </c>
      <c r="W48" s="39">
        <f t="shared" si="9"/>
        <v>623283367</v>
      </c>
      <c r="X48" s="39">
        <f t="shared" si="9"/>
        <v>48154999</v>
      </c>
      <c r="Y48" s="140">
        <f>+IF(W48&lt;&gt;0,+(X48/W48)*100,0)</f>
        <v>7.726020226045917</v>
      </c>
      <c r="Z48" s="138">
        <f>+Z28+Z32+Z38+Z42+Z47</f>
        <v>623283367</v>
      </c>
    </row>
    <row r="49" spans="1:26" ht="13.5">
      <c r="A49" s="114" t="s">
        <v>48</v>
      </c>
      <c r="B49" s="115"/>
      <c r="C49" s="141">
        <f aca="true" t="shared" si="10" ref="C49:X49">+C25-C48</f>
        <v>186664070</v>
      </c>
      <c r="D49" s="142">
        <f t="shared" si="10"/>
        <v>435986</v>
      </c>
      <c r="E49" s="143">
        <f t="shared" si="10"/>
        <v>0</v>
      </c>
      <c r="F49" s="143">
        <f t="shared" si="10"/>
        <v>7779561</v>
      </c>
      <c r="G49" s="143">
        <f t="shared" si="10"/>
        <v>-34660676</v>
      </c>
      <c r="H49" s="143">
        <f t="shared" si="10"/>
        <v>-5231846</v>
      </c>
      <c r="I49" s="143">
        <f t="shared" si="10"/>
        <v>-32112961</v>
      </c>
      <c r="J49" s="143">
        <f t="shared" si="10"/>
        <v>-26567089</v>
      </c>
      <c r="K49" s="143">
        <f t="shared" si="10"/>
        <v>-22553769</v>
      </c>
      <c r="L49" s="143">
        <f t="shared" si="10"/>
        <v>-9971987</v>
      </c>
      <c r="M49" s="143">
        <f t="shared" si="10"/>
        <v>-59092845</v>
      </c>
      <c r="N49" s="143">
        <f t="shared" si="10"/>
        <v>-7950036</v>
      </c>
      <c r="O49" s="143">
        <f t="shared" si="10"/>
        <v>-12042438</v>
      </c>
      <c r="P49" s="143">
        <f t="shared" si="10"/>
        <v>-17023677</v>
      </c>
      <c r="Q49" s="143">
        <f t="shared" si="10"/>
        <v>-37016151</v>
      </c>
      <c r="R49" s="143">
        <f t="shared" si="10"/>
        <v>-11786925</v>
      </c>
      <c r="S49" s="143">
        <f t="shared" si="10"/>
        <v>8101032</v>
      </c>
      <c r="T49" s="143">
        <f t="shared" si="10"/>
        <v>131546136</v>
      </c>
      <c r="U49" s="143">
        <f t="shared" si="10"/>
        <v>127860243</v>
      </c>
      <c r="V49" s="143">
        <f t="shared" si="10"/>
        <v>-361714</v>
      </c>
      <c r="W49" s="143">
        <f>IF(E25=E48,0,W25-W48)</f>
        <v>0</v>
      </c>
      <c r="X49" s="143">
        <f t="shared" si="10"/>
        <v>-361714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184990540</v>
      </c>
      <c r="D8" s="122">
        <v>275055638</v>
      </c>
      <c r="E8" s="26">
        <v>275055638</v>
      </c>
      <c r="F8" s="26">
        <v>29996190</v>
      </c>
      <c r="G8" s="26">
        <v>7055798</v>
      </c>
      <c r="H8" s="26">
        <v>23482425</v>
      </c>
      <c r="I8" s="26">
        <v>60534413</v>
      </c>
      <c r="J8" s="26">
        <v>2933714</v>
      </c>
      <c r="K8" s="26">
        <v>9524541</v>
      </c>
      <c r="L8" s="26">
        <v>6428961</v>
      </c>
      <c r="M8" s="26">
        <v>18887216</v>
      </c>
      <c r="N8" s="26">
        <v>17958650</v>
      </c>
      <c r="O8" s="26">
        <v>16107297</v>
      </c>
      <c r="P8" s="26">
        <v>10304395</v>
      </c>
      <c r="Q8" s="26">
        <v>44370342</v>
      </c>
      <c r="R8" s="26">
        <v>12579290</v>
      </c>
      <c r="S8" s="26">
        <v>22238945</v>
      </c>
      <c r="T8" s="26">
        <v>39440867</v>
      </c>
      <c r="U8" s="26">
        <v>74259102</v>
      </c>
      <c r="V8" s="26">
        <v>198051073</v>
      </c>
      <c r="W8" s="26">
        <v>275055638</v>
      </c>
      <c r="X8" s="26">
        <v>-77004565</v>
      </c>
      <c r="Y8" s="106">
        <v>-28</v>
      </c>
      <c r="Z8" s="121">
        <v>275055638</v>
      </c>
    </row>
    <row r="9" spans="1:26" ht="13.5">
      <c r="A9" s="159" t="s">
        <v>104</v>
      </c>
      <c r="B9" s="158" t="s">
        <v>95</v>
      </c>
      <c r="C9" s="121">
        <v>61738918</v>
      </c>
      <c r="D9" s="122">
        <v>73330610</v>
      </c>
      <c r="E9" s="26">
        <v>73330611</v>
      </c>
      <c r="F9" s="26">
        <v>8207664</v>
      </c>
      <c r="G9" s="26">
        <v>4091993</v>
      </c>
      <c r="H9" s="26">
        <v>8146280</v>
      </c>
      <c r="I9" s="26">
        <v>20445937</v>
      </c>
      <c r="J9" s="26">
        <v>3822763</v>
      </c>
      <c r="K9" s="26">
        <v>5937853</v>
      </c>
      <c r="L9" s="26">
        <v>7151562</v>
      </c>
      <c r="M9" s="26">
        <v>16912178</v>
      </c>
      <c r="N9" s="26">
        <v>6894987</v>
      </c>
      <c r="O9" s="26">
        <v>6451640</v>
      </c>
      <c r="P9" s="26">
        <v>5905489</v>
      </c>
      <c r="Q9" s="26">
        <v>19252116</v>
      </c>
      <c r="R9" s="26">
        <v>6018524</v>
      </c>
      <c r="S9" s="26">
        <v>6406675</v>
      </c>
      <c r="T9" s="26">
        <v>12751027</v>
      </c>
      <c r="U9" s="26">
        <v>25176226</v>
      </c>
      <c r="V9" s="26">
        <v>81786457</v>
      </c>
      <c r="W9" s="26">
        <v>73330611</v>
      </c>
      <c r="X9" s="26">
        <v>8455846</v>
      </c>
      <c r="Y9" s="106">
        <v>11.53</v>
      </c>
      <c r="Z9" s="121">
        <v>73330611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792249</v>
      </c>
      <c r="D12" s="122">
        <v>0</v>
      </c>
      <c r="E12" s="26">
        <v>1414918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64828</v>
      </c>
      <c r="O12" s="26">
        <v>5314</v>
      </c>
      <c r="P12" s="26">
        <v>6314</v>
      </c>
      <c r="Q12" s="26">
        <v>76456</v>
      </c>
      <c r="R12" s="26">
        <v>0</v>
      </c>
      <c r="S12" s="26">
        <v>70002</v>
      </c>
      <c r="T12" s="26">
        <v>1010180</v>
      </c>
      <c r="U12" s="26">
        <v>1080182</v>
      </c>
      <c r="V12" s="26">
        <v>1156638</v>
      </c>
      <c r="W12" s="26">
        <v>1414918</v>
      </c>
      <c r="X12" s="26">
        <v>-258280</v>
      </c>
      <c r="Y12" s="106">
        <v>-18.25</v>
      </c>
      <c r="Z12" s="121">
        <v>1414918</v>
      </c>
    </row>
    <row r="13" spans="1:26" ht="13.5">
      <c r="A13" s="157" t="s">
        <v>108</v>
      </c>
      <c r="B13" s="161"/>
      <c r="C13" s="121">
        <v>9885446</v>
      </c>
      <c r="D13" s="122">
        <v>18898266</v>
      </c>
      <c r="E13" s="26">
        <v>7983000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28323</v>
      </c>
      <c r="L13" s="26">
        <v>0</v>
      </c>
      <c r="M13" s="26">
        <v>28323</v>
      </c>
      <c r="N13" s="26">
        <v>42327</v>
      </c>
      <c r="O13" s="26">
        <v>0</v>
      </c>
      <c r="P13" s="26">
        <v>37590</v>
      </c>
      <c r="Q13" s="26">
        <v>79917</v>
      </c>
      <c r="R13" s="26">
        <v>0</v>
      </c>
      <c r="S13" s="26">
        <v>88759</v>
      </c>
      <c r="T13" s="26">
        <v>1951904</v>
      </c>
      <c r="U13" s="26">
        <v>2040663</v>
      </c>
      <c r="V13" s="26">
        <v>2148903</v>
      </c>
      <c r="W13" s="26">
        <v>7983000</v>
      </c>
      <c r="X13" s="26">
        <v>-5834097</v>
      </c>
      <c r="Y13" s="106">
        <v>-73.08</v>
      </c>
      <c r="Z13" s="121">
        <v>7983000</v>
      </c>
    </row>
    <row r="14" spans="1:26" ht="13.5">
      <c r="A14" s="157" t="s">
        <v>109</v>
      </c>
      <c r="B14" s="161"/>
      <c r="C14" s="121">
        <v>38474537</v>
      </c>
      <c r="D14" s="122">
        <v>1199899</v>
      </c>
      <c r="E14" s="26">
        <v>1199899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-15155</v>
      </c>
      <c r="M14" s="26">
        <v>-15155</v>
      </c>
      <c r="N14" s="26">
        <v>-1568</v>
      </c>
      <c r="O14" s="26">
        <v>0</v>
      </c>
      <c r="P14" s="26">
        <v>0</v>
      </c>
      <c r="Q14" s="26">
        <v>-1568</v>
      </c>
      <c r="R14" s="26">
        <v>0</v>
      </c>
      <c r="S14" s="26">
        <v>14313287</v>
      </c>
      <c r="T14" s="26">
        <v>12908600</v>
      </c>
      <c r="U14" s="26">
        <v>27221887</v>
      </c>
      <c r="V14" s="26">
        <v>27205164</v>
      </c>
      <c r="W14" s="26">
        <v>1199899</v>
      </c>
      <c r="X14" s="26">
        <v>26005265</v>
      </c>
      <c r="Y14" s="106">
        <v>2167.29</v>
      </c>
      <c r="Z14" s="121">
        <v>1199899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-905719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526279023</v>
      </c>
      <c r="D19" s="122">
        <v>260553684</v>
      </c>
      <c r="E19" s="26">
        <v>261193076</v>
      </c>
      <c r="F19" s="26">
        <v>0</v>
      </c>
      <c r="G19" s="26">
        <v>11286489</v>
      </c>
      <c r="H19" s="26">
        <v>0</v>
      </c>
      <c r="I19" s="26">
        <v>11286489</v>
      </c>
      <c r="J19" s="26">
        <v>15314618</v>
      </c>
      <c r="K19" s="26">
        <v>8194816</v>
      </c>
      <c r="L19" s="26">
        <v>6204087</v>
      </c>
      <c r="M19" s="26">
        <v>29713521</v>
      </c>
      <c r="N19" s="26">
        <v>2100025</v>
      </c>
      <c r="O19" s="26">
        <v>1455222</v>
      </c>
      <c r="P19" s="26">
        <v>0</v>
      </c>
      <c r="Q19" s="26">
        <v>3555247</v>
      </c>
      <c r="R19" s="26">
        <v>0</v>
      </c>
      <c r="S19" s="26">
        <v>2641975</v>
      </c>
      <c r="T19" s="26">
        <v>295200021</v>
      </c>
      <c r="U19" s="26">
        <v>297841996</v>
      </c>
      <c r="V19" s="26">
        <v>342397253</v>
      </c>
      <c r="W19" s="26">
        <v>261193076</v>
      </c>
      <c r="X19" s="26">
        <v>81204177</v>
      </c>
      <c r="Y19" s="106">
        <v>31.09</v>
      </c>
      <c r="Z19" s="121">
        <v>261193076</v>
      </c>
    </row>
    <row r="20" spans="1:26" ht="13.5">
      <c r="A20" s="157" t="s">
        <v>34</v>
      </c>
      <c r="B20" s="161" t="s">
        <v>95</v>
      </c>
      <c r="C20" s="121">
        <v>16480178</v>
      </c>
      <c r="D20" s="122">
        <v>4317944</v>
      </c>
      <c r="E20" s="20">
        <v>3106225</v>
      </c>
      <c r="F20" s="20">
        <v>786460</v>
      </c>
      <c r="G20" s="20">
        <v>83565</v>
      </c>
      <c r="H20" s="20">
        <v>196284</v>
      </c>
      <c r="I20" s="20">
        <v>1066309</v>
      </c>
      <c r="J20" s="20">
        <v>431212</v>
      </c>
      <c r="K20" s="20">
        <v>450173</v>
      </c>
      <c r="L20" s="20">
        <v>283721</v>
      </c>
      <c r="M20" s="20">
        <v>1165106</v>
      </c>
      <c r="N20" s="20">
        <v>395156</v>
      </c>
      <c r="O20" s="20">
        <v>8915</v>
      </c>
      <c r="P20" s="20">
        <v>3310332</v>
      </c>
      <c r="Q20" s="20">
        <v>3714403</v>
      </c>
      <c r="R20" s="20">
        <v>130988</v>
      </c>
      <c r="S20" s="20">
        <v>395729</v>
      </c>
      <c r="T20" s="20">
        <v>3881153</v>
      </c>
      <c r="U20" s="20">
        <v>4407870</v>
      </c>
      <c r="V20" s="20">
        <v>10353688</v>
      </c>
      <c r="W20" s="20">
        <v>3106225</v>
      </c>
      <c r="X20" s="20">
        <v>7247463</v>
      </c>
      <c r="Y20" s="160">
        <v>233.32</v>
      </c>
      <c r="Z20" s="96">
        <v>3106225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837735172</v>
      </c>
      <c r="D22" s="165">
        <f t="shared" si="0"/>
        <v>633356041</v>
      </c>
      <c r="E22" s="166">
        <f t="shared" si="0"/>
        <v>623283367</v>
      </c>
      <c r="F22" s="166">
        <f t="shared" si="0"/>
        <v>38990314</v>
      </c>
      <c r="G22" s="166">
        <f t="shared" si="0"/>
        <v>22517845</v>
      </c>
      <c r="H22" s="166">
        <f t="shared" si="0"/>
        <v>31824989</v>
      </c>
      <c r="I22" s="166">
        <f t="shared" si="0"/>
        <v>93333148</v>
      </c>
      <c r="J22" s="166">
        <f t="shared" si="0"/>
        <v>22502307</v>
      </c>
      <c r="K22" s="166">
        <f t="shared" si="0"/>
        <v>24135706</v>
      </c>
      <c r="L22" s="166">
        <f t="shared" si="0"/>
        <v>20053176</v>
      </c>
      <c r="M22" s="166">
        <f t="shared" si="0"/>
        <v>66691189</v>
      </c>
      <c r="N22" s="166">
        <f t="shared" si="0"/>
        <v>27454405</v>
      </c>
      <c r="O22" s="166">
        <f t="shared" si="0"/>
        <v>24028388</v>
      </c>
      <c r="P22" s="166">
        <f t="shared" si="0"/>
        <v>19564120</v>
      </c>
      <c r="Q22" s="166">
        <f t="shared" si="0"/>
        <v>71046913</v>
      </c>
      <c r="R22" s="166">
        <f t="shared" si="0"/>
        <v>18728802</v>
      </c>
      <c r="S22" s="166">
        <f t="shared" si="0"/>
        <v>46155372</v>
      </c>
      <c r="T22" s="166">
        <f t="shared" si="0"/>
        <v>367143752</v>
      </c>
      <c r="U22" s="166">
        <f t="shared" si="0"/>
        <v>432027926</v>
      </c>
      <c r="V22" s="166">
        <f t="shared" si="0"/>
        <v>663099176</v>
      </c>
      <c r="W22" s="166">
        <f t="shared" si="0"/>
        <v>623283367</v>
      </c>
      <c r="X22" s="166">
        <f t="shared" si="0"/>
        <v>39815809</v>
      </c>
      <c r="Y22" s="167">
        <f>+IF(W22&lt;&gt;0,+(X22/W22)*100,0)</f>
        <v>6.3880750085859415</v>
      </c>
      <c r="Z22" s="164">
        <f>SUM(Z5:Z21)</f>
        <v>623283367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194765871</v>
      </c>
      <c r="D25" s="122">
        <v>219856639</v>
      </c>
      <c r="E25" s="26">
        <v>221115268</v>
      </c>
      <c r="F25" s="26">
        <v>17382004</v>
      </c>
      <c r="G25" s="26">
        <v>25884945</v>
      </c>
      <c r="H25" s="26">
        <v>17166812</v>
      </c>
      <c r="I25" s="26">
        <v>60433761</v>
      </c>
      <c r="J25" s="26">
        <v>16843461</v>
      </c>
      <c r="K25" s="26">
        <v>17839968</v>
      </c>
      <c r="L25" s="26">
        <v>18244825</v>
      </c>
      <c r="M25" s="26">
        <v>52928254</v>
      </c>
      <c r="N25" s="26">
        <v>17427915</v>
      </c>
      <c r="O25" s="26">
        <v>17479719</v>
      </c>
      <c r="P25" s="26">
        <v>16616837</v>
      </c>
      <c r="Q25" s="26">
        <v>51524471</v>
      </c>
      <c r="R25" s="26">
        <v>17075433</v>
      </c>
      <c r="S25" s="26">
        <v>17205333</v>
      </c>
      <c r="T25" s="26">
        <v>27909044</v>
      </c>
      <c r="U25" s="26">
        <v>62189810</v>
      </c>
      <c r="V25" s="26">
        <v>227076296</v>
      </c>
      <c r="W25" s="26">
        <v>221115268</v>
      </c>
      <c r="X25" s="26">
        <v>5961028</v>
      </c>
      <c r="Y25" s="106">
        <v>2.7</v>
      </c>
      <c r="Z25" s="121">
        <v>221115268</v>
      </c>
    </row>
    <row r="26" spans="1:26" ht="13.5">
      <c r="A26" s="159" t="s">
        <v>37</v>
      </c>
      <c r="B26" s="158"/>
      <c r="C26" s="121">
        <v>6466540</v>
      </c>
      <c r="D26" s="122">
        <v>6199346</v>
      </c>
      <c r="E26" s="26">
        <v>6199345</v>
      </c>
      <c r="F26" s="26">
        <v>0</v>
      </c>
      <c r="G26" s="26">
        <v>0</v>
      </c>
      <c r="H26" s="26">
        <v>0</v>
      </c>
      <c r="I26" s="26">
        <v>0</v>
      </c>
      <c r="J26" s="26">
        <v>524529</v>
      </c>
      <c r="K26" s="26">
        <v>529408</v>
      </c>
      <c r="L26" s="26">
        <v>528231</v>
      </c>
      <c r="M26" s="26">
        <v>1582168</v>
      </c>
      <c r="N26" s="26">
        <v>687674</v>
      </c>
      <c r="O26" s="26">
        <v>527059</v>
      </c>
      <c r="P26" s="26">
        <v>515953</v>
      </c>
      <c r="Q26" s="26">
        <v>1730686</v>
      </c>
      <c r="R26" s="26">
        <v>519095</v>
      </c>
      <c r="S26" s="26">
        <v>448449</v>
      </c>
      <c r="T26" s="26">
        <v>1572769</v>
      </c>
      <c r="U26" s="26">
        <v>2540313</v>
      </c>
      <c r="V26" s="26">
        <v>5853167</v>
      </c>
      <c r="W26" s="26">
        <v>6199345</v>
      </c>
      <c r="X26" s="26">
        <v>-346178</v>
      </c>
      <c r="Y26" s="106">
        <v>-5.58</v>
      </c>
      <c r="Z26" s="121">
        <v>6199345</v>
      </c>
    </row>
    <row r="27" spans="1:26" ht="13.5">
      <c r="A27" s="159" t="s">
        <v>117</v>
      </c>
      <c r="B27" s="158" t="s">
        <v>98</v>
      </c>
      <c r="C27" s="121">
        <v>18177847</v>
      </c>
      <c r="D27" s="122">
        <v>5000000</v>
      </c>
      <c r="E27" s="26">
        <v>7380000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46518687</v>
      </c>
      <c r="U27" s="26">
        <v>46518687</v>
      </c>
      <c r="V27" s="26">
        <v>46518687</v>
      </c>
      <c r="W27" s="26">
        <v>7380000</v>
      </c>
      <c r="X27" s="26">
        <v>39138687</v>
      </c>
      <c r="Y27" s="106">
        <v>530.33</v>
      </c>
      <c r="Z27" s="121">
        <v>7380000</v>
      </c>
    </row>
    <row r="28" spans="1:26" ht="13.5">
      <c r="A28" s="159" t="s">
        <v>38</v>
      </c>
      <c r="B28" s="158" t="s">
        <v>95</v>
      </c>
      <c r="C28" s="121">
        <v>44718176</v>
      </c>
      <c r="D28" s="122">
        <v>58542711</v>
      </c>
      <c r="E28" s="26">
        <v>45971824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43673233</v>
      </c>
      <c r="U28" s="26">
        <v>43673233</v>
      </c>
      <c r="V28" s="26">
        <v>43673233</v>
      </c>
      <c r="W28" s="26">
        <v>45971824</v>
      </c>
      <c r="X28" s="26">
        <v>-2298591</v>
      </c>
      <c r="Y28" s="106">
        <v>-5</v>
      </c>
      <c r="Z28" s="121">
        <v>45971824</v>
      </c>
    </row>
    <row r="29" spans="1:26" ht="13.5">
      <c r="A29" s="159" t="s">
        <v>39</v>
      </c>
      <c r="B29" s="158"/>
      <c r="C29" s="121">
        <v>9300073</v>
      </c>
      <c r="D29" s="122">
        <v>18896621</v>
      </c>
      <c r="E29" s="26">
        <v>15396621</v>
      </c>
      <c r="F29" s="26">
        <v>-1260993</v>
      </c>
      <c r="G29" s="26">
        <v>0</v>
      </c>
      <c r="H29" s="26">
        <v>0</v>
      </c>
      <c r="I29" s="26">
        <v>-1260993</v>
      </c>
      <c r="J29" s="26">
        <v>0</v>
      </c>
      <c r="K29" s="26">
        <v>0</v>
      </c>
      <c r="L29" s="26">
        <v>2606543</v>
      </c>
      <c r="M29" s="26">
        <v>2606543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25041852</v>
      </c>
      <c r="U29" s="26">
        <v>25041852</v>
      </c>
      <c r="V29" s="26">
        <v>26387402</v>
      </c>
      <c r="W29" s="26">
        <v>15396621</v>
      </c>
      <c r="X29" s="26">
        <v>10990781</v>
      </c>
      <c r="Y29" s="106">
        <v>71.38</v>
      </c>
      <c r="Z29" s="121">
        <v>15396621</v>
      </c>
    </row>
    <row r="30" spans="1:26" ht="13.5">
      <c r="A30" s="159" t="s">
        <v>118</v>
      </c>
      <c r="B30" s="158" t="s">
        <v>95</v>
      </c>
      <c r="C30" s="121">
        <v>25672081</v>
      </c>
      <c r="D30" s="122">
        <v>30000000</v>
      </c>
      <c r="E30" s="26">
        <v>34037640</v>
      </c>
      <c r="F30" s="26">
        <v>2292849</v>
      </c>
      <c r="G30" s="26">
        <v>3755254</v>
      </c>
      <c r="H30" s="26">
        <v>2871110</v>
      </c>
      <c r="I30" s="26">
        <v>8919213</v>
      </c>
      <c r="J30" s="26">
        <v>2349832</v>
      </c>
      <c r="K30" s="26">
        <v>4639889</v>
      </c>
      <c r="L30" s="26">
        <v>854106</v>
      </c>
      <c r="M30" s="26">
        <v>7843827</v>
      </c>
      <c r="N30" s="26">
        <v>1687919</v>
      </c>
      <c r="O30" s="26">
        <v>2378168</v>
      </c>
      <c r="P30" s="26">
        <v>2564053</v>
      </c>
      <c r="Q30" s="26">
        <v>6630140</v>
      </c>
      <c r="R30" s="26">
        <v>25142</v>
      </c>
      <c r="S30" s="26">
        <v>4850215</v>
      </c>
      <c r="T30" s="26">
        <v>3647768</v>
      </c>
      <c r="U30" s="26">
        <v>8523125</v>
      </c>
      <c r="V30" s="26">
        <v>31916305</v>
      </c>
      <c r="W30" s="26">
        <v>34037640</v>
      </c>
      <c r="X30" s="26">
        <v>-2121335</v>
      </c>
      <c r="Y30" s="106">
        <v>-6.23</v>
      </c>
      <c r="Z30" s="121">
        <v>34037640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840038</v>
      </c>
      <c r="Q31" s="26">
        <v>840038</v>
      </c>
      <c r="R31" s="26">
        <v>0</v>
      </c>
      <c r="S31" s="26">
        <v>0</v>
      </c>
      <c r="T31" s="26">
        <v>0</v>
      </c>
      <c r="U31" s="26">
        <v>0</v>
      </c>
      <c r="V31" s="26">
        <v>840038</v>
      </c>
      <c r="W31" s="26">
        <v>0</v>
      </c>
      <c r="X31" s="26">
        <v>840038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16712687</v>
      </c>
      <c r="D32" s="122">
        <v>24044000</v>
      </c>
      <c r="E32" s="26">
        <v>21367800</v>
      </c>
      <c r="F32" s="26">
        <v>1219558</v>
      </c>
      <c r="G32" s="26">
        <v>2088977</v>
      </c>
      <c r="H32" s="26">
        <v>943541</v>
      </c>
      <c r="I32" s="26">
        <v>4252076</v>
      </c>
      <c r="J32" s="26">
        <v>1087632</v>
      </c>
      <c r="K32" s="26">
        <v>1315605</v>
      </c>
      <c r="L32" s="26">
        <v>1337322</v>
      </c>
      <c r="M32" s="26">
        <v>3740559</v>
      </c>
      <c r="N32" s="26">
        <v>698105</v>
      </c>
      <c r="O32" s="26">
        <v>1806636</v>
      </c>
      <c r="P32" s="26">
        <v>1754697</v>
      </c>
      <c r="Q32" s="26">
        <v>4259438</v>
      </c>
      <c r="R32" s="26">
        <v>192883</v>
      </c>
      <c r="S32" s="26">
        <v>2526012</v>
      </c>
      <c r="T32" s="26">
        <v>2683766</v>
      </c>
      <c r="U32" s="26">
        <v>5402661</v>
      </c>
      <c r="V32" s="26">
        <v>17654734</v>
      </c>
      <c r="W32" s="26">
        <v>21367800</v>
      </c>
      <c r="X32" s="26">
        <v>-3713066</v>
      </c>
      <c r="Y32" s="106">
        <v>-17.38</v>
      </c>
      <c r="Z32" s="121">
        <v>21367800</v>
      </c>
    </row>
    <row r="33" spans="1:26" ht="13.5">
      <c r="A33" s="159" t="s">
        <v>41</v>
      </c>
      <c r="B33" s="158"/>
      <c r="C33" s="121">
        <v>215868942</v>
      </c>
      <c r="D33" s="122">
        <v>113764522</v>
      </c>
      <c r="E33" s="26">
        <v>129358510</v>
      </c>
      <c r="F33" s="26">
        <v>3606735</v>
      </c>
      <c r="G33" s="26">
        <v>13320535</v>
      </c>
      <c r="H33" s="26">
        <v>7708025</v>
      </c>
      <c r="I33" s="26">
        <v>24635295</v>
      </c>
      <c r="J33" s="26">
        <v>18679371</v>
      </c>
      <c r="K33" s="26">
        <v>13838165</v>
      </c>
      <c r="L33" s="26">
        <v>6972514</v>
      </c>
      <c r="M33" s="26">
        <v>39490050</v>
      </c>
      <c r="N33" s="26">
        <v>8107455</v>
      </c>
      <c r="O33" s="26">
        <v>5804411</v>
      </c>
      <c r="P33" s="26">
        <v>8674562</v>
      </c>
      <c r="Q33" s="26">
        <v>22586428</v>
      </c>
      <c r="R33" s="26">
        <v>4258902</v>
      </c>
      <c r="S33" s="26">
        <v>6880671</v>
      </c>
      <c r="T33" s="26">
        <v>49226186</v>
      </c>
      <c r="U33" s="26">
        <v>60365759</v>
      </c>
      <c r="V33" s="26">
        <v>147077532</v>
      </c>
      <c r="W33" s="26">
        <v>129358510</v>
      </c>
      <c r="X33" s="26">
        <v>17719022</v>
      </c>
      <c r="Y33" s="106">
        <v>13.7</v>
      </c>
      <c r="Z33" s="121">
        <v>129358510</v>
      </c>
    </row>
    <row r="34" spans="1:26" ht="13.5">
      <c r="A34" s="159" t="s">
        <v>42</v>
      </c>
      <c r="B34" s="158" t="s">
        <v>122</v>
      </c>
      <c r="C34" s="121">
        <v>119360311</v>
      </c>
      <c r="D34" s="122">
        <v>156616216</v>
      </c>
      <c r="E34" s="26">
        <v>142456359</v>
      </c>
      <c r="F34" s="26">
        <v>7970600</v>
      </c>
      <c r="G34" s="26">
        <v>12128810</v>
      </c>
      <c r="H34" s="26">
        <v>8367347</v>
      </c>
      <c r="I34" s="26">
        <v>28466757</v>
      </c>
      <c r="J34" s="26">
        <v>9584571</v>
      </c>
      <c r="K34" s="26">
        <v>8526440</v>
      </c>
      <c r="L34" s="26">
        <v>7459098</v>
      </c>
      <c r="M34" s="26">
        <v>25570109</v>
      </c>
      <c r="N34" s="26">
        <v>6795373</v>
      </c>
      <c r="O34" s="26">
        <v>8074833</v>
      </c>
      <c r="P34" s="26">
        <v>5621657</v>
      </c>
      <c r="Q34" s="26">
        <v>20491863</v>
      </c>
      <c r="R34" s="26">
        <v>8444272</v>
      </c>
      <c r="S34" s="26">
        <v>6143660</v>
      </c>
      <c r="T34" s="26">
        <v>35324311</v>
      </c>
      <c r="U34" s="26">
        <v>49912243</v>
      </c>
      <c r="V34" s="26">
        <v>124440972</v>
      </c>
      <c r="W34" s="26">
        <v>142456359</v>
      </c>
      <c r="X34" s="26">
        <v>-18015387</v>
      </c>
      <c r="Y34" s="106">
        <v>-12.65</v>
      </c>
      <c r="Z34" s="121">
        <v>142456359</v>
      </c>
    </row>
    <row r="35" spans="1:26" ht="13.5">
      <c r="A35" s="157" t="s">
        <v>123</v>
      </c>
      <c r="B35" s="161"/>
      <c r="C35" s="121">
        <v>28574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651071102</v>
      </c>
      <c r="D36" s="165">
        <f t="shared" si="1"/>
        <v>632920055</v>
      </c>
      <c r="E36" s="166">
        <f t="shared" si="1"/>
        <v>623283367</v>
      </c>
      <c r="F36" s="166">
        <f t="shared" si="1"/>
        <v>31210753</v>
      </c>
      <c r="G36" s="166">
        <f t="shared" si="1"/>
        <v>57178521</v>
      </c>
      <c r="H36" s="166">
        <f t="shared" si="1"/>
        <v>37056835</v>
      </c>
      <c r="I36" s="166">
        <f t="shared" si="1"/>
        <v>125446109</v>
      </c>
      <c r="J36" s="166">
        <f t="shared" si="1"/>
        <v>49069396</v>
      </c>
      <c r="K36" s="166">
        <f t="shared" si="1"/>
        <v>46689475</v>
      </c>
      <c r="L36" s="166">
        <f t="shared" si="1"/>
        <v>38002639</v>
      </c>
      <c r="M36" s="166">
        <f t="shared" si="1"/>
        <v>133761510</v>
      </c>
      <c r="N36" s="166">
        <f t="shared" si="1"/>
        <v>35404441</v>
      </c>
      <c r="O36" s="166">
        <f t="shared" si="1"/>
        <v>36070826</v>
      </c>
      <c r="P36" s="166">
        <f t="shared" si="1"/>
        <v>36587797</v>
      </c>
      <c r="Q36" s="166">
        <f t="shared" si="1"/>
        <v>108063064</v>
      </c>
      <c r="R36" s="166">
        <f t="shared" si="1"/>
        <v>30515727</v>
      </c>
      <c r="S36" s="166">
        <f t="shared" si="1"/>
        <v>38054340</v>
      </c>
      <c r="T36" s="166">
        <f t="shared" si="1"/>
        <v>235597616</v>
      </c>
      <c r="U36" s="166">
        <f t="shared" si="1"/>
        <v>304167683</v>
      </c>
      <c r="V36" s="166">
        <f t="shared" si="1"/>
        <v>671438366</v>
      </c>
      <c r="W36" s="166">
        <f t="shared" si="1"/>
        <v>623283367</v>
      </c>
      <c r="X36" s="166">
        <f t="shared" si="1"/>
        <v>48154999</v>
      </c>
      <c r="Y36" s="167">
        <f>+IF(W36&lt;&gt;0,+(X36/W36)*100,0)</f>
        <v>7.726020226045917</v>
      </c>
      <c r="Z36" s="164">
        <f>SUM(Z25:Z35)</f>
        <v>623283367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186664070</v>
      </c>
      <c r="D38" s="176">
        <f t="shared" si="2"/>
        <v>435986</v>
      </c>
      <c r="E38" s="72">
        <f t="shared" si="2"/>
        <v>0</v>
      </c>
      <c r="F38" s="72">
        <f t="shared" si="2"/>
        <v>7779561</v>
      </c>
      <c r="G38" s="72">
        <f t="shared" si="2"/>
        <v>-34660676</v>
      </c>
      <c r="H38" s="72">
        <f t="shared" si="2"/>
        <v>-5231846</v>
      </c>
      <c r="I38" s="72">
        <f t="shared" si="2"/>
        <v>-32112961</v>
      </c>
      <c r="J38" s="72">
        <f t="shared" si="2"/>
        <v>-26567089</v>
      </c>
      <c r="K38" s="72">
        <f t="shared" si="2"/>
        <v>-22553769</v>
      </c>
      <c r="L38" s="72">
        <f t="shared" si="2"/>
        <v>-17949463</v>
      </c>
      <c r="M38" s="72">
        <f t="shared" si="2"/>
        <v>-67070321</v>
      </c>
      <c r="N38" s="72">
        <f t="shared" si="2"/>
        <v>-7950036</v>
      </c>
      <c r="O38" s="72">
        <f t="shared" si="2"/>
        <v>-12042438</v>
      </c>
      <c r="P38" s="72">
        <f t="shared" si="2"/>
        <v>-17023677</v>
      </c>
      <c r="Q38" s="72">
        <f t="shared" si="2"/>
        <v>-37016151</v>
      </c>
      <c r="R38" s="72">
        <f t="shared" si="2"/>
        <v>-11786925</v>
      </c>
      <c r="S38" s="72">
        <f t="shared" si="2"/>
        <v>8101032</v>
      </c>
      <c r="T38" s="72">
        <f t="shared" si="2"/>
        <v>131546136</v>
      </c>
      <c r="U38" s="72">
        <f t="shared" si="2"/>
        <v>127860243</v>
      </c>
      <c r="V38" s="72">
        <f t="shared" si="2"/>
        <v>-8339190</v>
      </c>
      <c r="W38" s="72">
        <f>IF(E22=E36,0,W22-W36)</f>
        <v>0</v>
      </c>
      <c r="X38" s="72">
        <f t="shared" si="2"/>
        <v>-8339190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7977476</v>
      </c>
      <c r="M39" s="26">
        <v>7977476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7977476</v>
      </c>
      <c r="W39" s="26">
        <v>0</v>
      </c>
      <c r="X39" s="26">
        <v>7977476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186664070</v>
      </c>
      <c r="D42" s="183">
        <f t="shared" si="3"/>
        <v>435986</v>
      </c>
      <c r="E42" s="54">
        <f t="shared" si="3"/>
        <v>0</v>
      </c>
      <c r="F42" s="54">
        <f t="shared" si="3"/>
        <v>7779561</v>
      </c>
      <c r="G42" s="54">
        <f t="shared" si="3"/>
        <v>-34660676</v>
      </c>
      <c r="H42" s="54">
        <f t="shared" si="3"/>
        <v>-5231846</v>
      </c>
      <c r="I42" s="54">
        <f t="shared" si="3"/>
        <v>-32112961</v>
      </c>
      <c r="J42" s="54">
        <f t="shared" si="3"/>
        <v>-26567089</v>
      </c>
      <c r="K42" s="54">
        <f t="shared" si="3"/>
        <v>-22553769</v>
      </c>
      <c r="L42" s="54">
        <f t="shared" si="3"/>
        <v>-9971987</v>
      </c>
      <c r="M42" s="54">
        <f t="shared" si="3"/>
        <v>-59092845</v>
      </c>
      <c r="N42" s="54">
        <f t="shared" si="3"/>
        <v>-7950036</v>
      </c>
      <c r="O42" s="54">
        <f t="shared" si="3"/>
        <v>-12042438</v>
      </c>
      <c r="P42" s="54">
        <f t="shared" si="3"/>
        <v>-17023677</v>
      </c>
      <c r="Q42" s="54">
        <f t="shared" si="3"/>
        <v>-37016151</v>
      </c>
      <c r="R42" s="54">
        <f t="shared" si="3"/>
        <v>-11786925</v>
      </c>
      <c r="S42" s="54">
        <f t="shared" si="3"/>
        <v>8101032</v>
      </c>
      <c r="T42" s="54">
        <f t="shared" si="3"/>
        <v>131546136</v>
      </c>
      <c r="U42" s="54">
        <f t="shared" si="3"/>
        <v>127860243</v>
      </c>
      <c r="V42" s="54">
        <f t="shared" si="3"/>
        <v>-361714</v>
      </c>
      <c r="W42" s="54">
        <f t="shared" si="3"/>
        <v>0</v>
      </c>
      <c r="X42" s="54">
        <f t="shared" si="3"/>
        <v>-361714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186664070</v>
      </c>
      <c r="D44" s="187">
        <f t="shared" si="4"/>
        <v>435986</v>
      </c>
      <c r="E44" s="43">
        <f t="shared" si="4"/>
        <v>0</v>
      </c>
      <c r="F44" s="43">
        <f t="shared" si="4"/>
        <v>7779561</v>
      </c>
      <c r="G44" s="43">
        <f t="shared" si="4"/>
        <v>-34660676</v>
      </c>
      <c r="H44" s="43">
        <f t="shared" si="4"/>
        <v>-5231846</v>
      </c>
      <c r="I44" s="43">
        <f t="shared" si="4"/>
        <v>-32112961</v>
      </c>
      <c r="J44" s="43">
        <f t="shared" si="4"/>
        <v>-26567089</v>
      </c>
      <c r="K44" s="43">
        <f t="shared" si="4"/>
        <v>-22553769</v>
      </c>
      <c r="L44" s="43">
        <f t="shared" si="4"/>
        <v>-9971987</v>
      </c>
      <c r="M44" s="43">
        <f t="shared" si="4"/>
        <v>-59092845</v>
      </c>
      <c r="N44" s="43">
        <f t="shared" si="4"/>
        <v>-7950036</v>
      </c>
      <c r="O44" s="43">
        <f t="shared" si="4"/>
        <v>-12042438</v>
      </c>
      <c r="P44" s="43">
        <f t="shared" si="4"/>
        <v>-17023677</v>
      </c>
      <c r="Q44" s="43">
        <f t="shared" si="4"/>
        <v>-37016151</v>
      </c>
      <c r="R44" s="43">
        <f t="shared" si="4"/>
        <v>-11786925</v>
      </c>
      <c r="S44" s="43">
        <f t="shared" si="4"/>
        <v>8101032</v>
      </c>
      <c r="T44" s="43">
        <f t="shared" si="4"/>
        <v>131546136</v>
      </c>
      <c r="U44" s="43">
        <f t="shared" si="4"/>
        <v>127860243</v>
      </c>
      <c r="V44" s="43">
        <f t="shared" si="4"/>
        <v>-361714</v>
      </c>
      <c r="W44" s="43">
        <f t="shared" si="4"/>
        <v>0</v>
      </c>
      <c r="X44" s="43">
        <f t="shared" si="4"/>
        <v>-361714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186664070</v>
      </c>
      <c r="D46" s="183">
        <f t="shared" si="5"/>
        <v>435986</v>
      </c>
      <c r="E46" s="54">
        <f t="shared" si="5"/>
        <v>0</v>
      </c>
      <c r="F46" s="54">
        <f t="shared" si="5"/>
        <v>7779561</v>
      </c>
      <c r="G46" s="54">
        <f t="shared" si="5"/>
        <v>-34660676</v>
      </c>
      <c r="H46" s="54">
        <f t="shared" si="5"/>
        <v>-5231846</v>
      </c>
      <c r="I46" s="54">
        <f t="shared" si="5"/>
        <v>-32112961</v>
      </c>
      <c r="J46" s="54">
        <f t="shared" si="5"/>
        <v>-26567089</v>
      </c>
      <c r="K46" s="54">
        <f t="shared" si="5"/>
        <v>-22553769</v>
      </c>
      <c r="L46" s="54">
        <f t="shared" si="5"/>
        <v>-9971987</v>
      </c>
      <c r="M46" s="54">
        <f t="shared" si="5"/>
        <v>-59092845</v>
      </c>
      <c r="N46" s="54">
        <f t="shared" si="5"/>
        <v>-7950036</v>
      </c>
      <c r="O46" s="54">
        <f t="shared" si="5"/>
        <v>-12042438</v>
      </c>
      <c r="P46" s="54">
        <f t="shared" si="5"/>
        <v>-17023677</v>
      </c>
      <c r="Q46" s="54">
        <f t="shared" si="5"/>
        <v>-37016151</v>
      </c>
      <c r="R46" s="54">
        <f t="shared" si="5"/>
        <v>-11786925</v>
      </c>
      <c r="S46" s="54">
        <f t="shared" si="5"/>
        <v>8101032</v>
      </c>
      <c r="T46" s="54">
        <f t="shared" si="5"/>
        <v>131546136</v>
      </c>
      <c r="U46" s="54">
        <f t="shared" si="5"/>
        <v>127860243</v>
      </c>
      <c r="V46" s="54">
        <f t="shared" si="5"/>
        <v>-361714</v>
      </c>
      <c r="W46" s="54">
        <f t="shared" si="5"/>
        <v>0</v>
      </c>
      <c r="X46" s="54">
        <f t="shared" si="5"/>
        <v>-361714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186664070</v>
      </c>
      <c r="D48" s="194">
        <f t="shared" si="6"/>
        <v>435986</v>
      </c>
      <c r="E48" s="195">
        <f t="shared" si="6"/>
        <v>0</v>
      </c>
      <c r="F48" s="195">
        <f t="shared" si="6"/>
        <v>7779561</v>
      </c>
      <c r="G48" s="196">
        <f t="shared" si="6"/>
        <v>-34660676</v>
      </c>
      <c r="H48" s="196">
        <f t="shared" si="6"/>
        <v>-5231846</v>
      </c>
      <c r="I48" s="196">
        <f t="shared" si="6"/>
        <v>-32112961</v>
      </c>
      <c r="J48" s="196">
        <f t="shared" si="6"/>
        <v>-26567089</v>
      </c>
      <c r="K48" s="196">
        <f t="shared" si="6"/>
        <v>-22553769</v>
      </c>
      <c r="L48" s="195">
        <f t="shared" si="6"/>
        <v>-9971987</v>
      </c>
      <c r="M48" s="195">
        <f t="shared" si="6"/>
        <v>-59092845</v>
      </c>
      <c r="N48" s="196">
        <f t="shared" si="6"/>
        <v>-7950036</v>
      </c>
      <c r="O48" s="196">
        <f t="shared" si="6"/>
        <v>-12042438</v>
      </c>
      <c r="P48" s="196">
        <f t="shared" si="6"/>
        <v>-17023677</v>
      </c>
      <c r="Q48" s="196">
        <f t="shared" si="6"/>
        <v>-37016151</v>
      </c>
      <c r="R48" s="196">
        <f t="shared" si="6"/>
        <v>-11786925</v>
      </c>
      <c r="S48" s="195">
        <f t="shared" si="6"/>
        <v>8101032</v>
      </c>
      <c r="T48" s="195">
        <f t="shared" si="6"/>
        <v>131546136</v>
      </c>
      <c r="U48" s="196">
        <f t="shared" si="6"/>
        <v>127860243</v>
      </c>
      <c r="V48" s="196">
        <f t="shared" si="6"/>
        <v>-361714</v>
      </c>
      <c r="W48" s="196">
        <f t="shared" si="6"/>
        <v>0</v>
      </c>
      <c r="X48" s="196">
        <f t="shared" si="6"/>
        <v>-361714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11940951</v>
      </c>
      <c r="D5" s="120">
        <f t="shared" si="0"/>
        <v>13450000</v>
      </c>
      <c r="E5" s="66">
        <f t="shared" si="0"/>
        <v>12350000</v>
      </c>
      <c r="F5" s="66">
        <f t="shared" si="0"/>
        <v>60349</v>
      </c>
      <c r="G5" s="66">
        <f t="shared" si="0"/>
        <v>298653</v>
      </c>
      <c r="H5" s="66">
        <f t="shared" si="0"/>
        <v>350983</v>
      </c>
      <c r="I5" s="66">
        <f t="shared" si="0"/>
        <v>709985</v>
      </c>
      <c r="J5" s="66">
        <f t="shared" si="0"/>
        <v>818742</v>
      </c>
      <c r="K5" s="66">
        <f t="shared" si="0"/>
        <v>1755615</v>
      </c>
      <c r="L5" s="66">
        <f t="shared" si="0"/>
        <v>654456</v>
      </c>
      <c r="M5" s="66">
        <f t="shared" si="0"/>
        <v>3228813</v>
      </c>
      <c r="N5" s="66">
        <f t="shared" si="0"/>
        <v>662900</v>
      </c>
      <c r="O5" s="66">
        <f t="shared" si="0"/>
        <v>-398983</v>
      </c>
      <c r="P5" s="66">
        <f t="shared" si="0"/>
        <v>494896</v>
      </c>
      <c r="Q5" s="66">
        <f t="shared" si="0"/>
        <v>758813</v>
      </c>
      <c r="R5" s="66">
        <f t="shared" si="0"/>
        <v>130133</v>
      </c>
      <c r="S5" s="66">
        <f t="shared" si="0"/>
        <v>907500</v>
      </c>
      <c r="T5" s="66">
        <f t="shared" si="0"/>
        <v>882409</v>
      </c>
      <c r="U5" s="66">
        <f t="shared" si="0"/>
        <v>1920042</v>
      </c>
      <c r="V5" s="66">
        <f t="shared" si="0"/>
        <v>6617653</v>
      </c>
      <c r="W5" s="66">
        <f t="shared" si="0"/>
        <v>12350000</v>
      </c>
      <c r="X5" s="66">
        <f t="shared" si="0"/>
        <v>-5732347</v>
      </c>
      <c r="Y5" s="103">
        <f>+IF(W5&lt;&gt;0,+(X5/W5)*100,0)</f>
        <v>-46.415765182186234</v>
      </c>
      <c r="Z5" s="119">
        <f>SUM(Z6:Z8)</f>
        <v>12350000</v>
      </c>
    </row>
    <row r="6" spans="1:26" ht="13.5">
      <c r="A6" s="104" t="s">
        <v>74</v>
      </c>
      <c r="B6" s="102"/>
      <c r="C6" s="121">
        <v>2623945</v>
      </c>
      <c r="D6" s="122">
        <v>2000000</v>
      </c>
      <c r="E6" s="26">
        <v>2000000</v>
      </c>
      <c r="F6" s="26"/>
      <c r="G6" s="26">
        <v>19290</v>
      </c>
      <c r="H6" s="26"/>
      <c r="I6" s="26">
        <v>19290</v>
      </c>
      <c r="J6" s="26">
        <v>460112</v>
      </c>
      <c r="K6" s="26">
        <v>1256289</v>
      </c>
      <c r="L6" s="26"/>
      <c r="M6" s="26">
        <v>1716401</v>
      </c>
      <c r="N6" s="26"/>
      <c r="O6" s="26"/>
      <c r="P6" s="26">
        <v>282126</v>
      </c>
      <c r="Q6" s="26">
        <v>282126</v>
      </c>
      <c r="R6" s="26">
        <v>130133</v>
      </c>
      <c r="S6" s="26"/>
      <c r="T6" s="26"/>
      <c r="U6" s="26">
        <v>130133</v>
      </c>
      <c r="V6" s="26">
        <v>2147950</v>
      </c>
      <c r="W6" s="26">
        <v>2000000</v>
      </c>
      <c r="X6" s="26">
        <v>147950</v>
      </c>
      <c r="Y6" s="106">
        <v>7.4</v>
      </c>
      <c r="Z6" s="28">
        <v>2000000</v>
      </c>
    </row>
    <row r="7" spans="1:26" ht="13.5">
      <c r="A7" s="104" t="s">
        <v>75</v>
      </c>
      <c r="B7" s="102"/>
      <c r="C7" s="123">
        <v>70263</v>
      </c>
      <c r="D7" s="124"/>
      <c r="E7" s="125"/>
      <c r="F7" s="125"/>
      <c r="G7" s="125"/>
      <c r="H7" s="125"/>
      <c r="I7" s="125"/>
      <c r="J7" s="125">
        <v>1960</v>
      </c>
      <c r="K7" s="125"/>
      <c r="L7" s="125"/>
      <c r="M7" s="125">
        <v>1960</v>
      </c>
      <c r="N7" s="125"/>
      <c r="O7" s="125"/>
      <c r="P7" s="125"/>
      <c r="Q7" s="125"/>
      <c r="R7" s="125"/>
      <c r="S7" s="125"/>
      <c r="T7" s="125"/>
      <c r="U7" s="125"/>
      <c r="V7" s="125">
        <v>1960</v>
      </c>
      <c r="W7" s="125"/>
      <c r="X7" s="125">
        <v>1960</v>
      </c>
      <c r="Y7" s="107"/>
      <c r="Z7" s="200"/>
    </row>
    <row r="8" spans="1:26" ht="13.5">
      <c r="A8" s="104" t="s">
        <v>76</v>
      </c>
      <c r="B8" s="102"/>
      <c r="C8" s="121">
        <v>9246743</v>
      </c>
      <c r="D8" s="122">
        <v>11450000</v>
      </c>
      <c r="E8" s="26">
        <v>10350000</v>
      </c>
      <c r="F8" s="26">
        <v>60349</v>
      </c>
      <c r="G8" s="26">
        <v>279363</v>
      </c>
      <c r="H8" s="26">
        <v>350983</v>
      </c>
      <c r="I8" s="26">
        <v>690695</v>
      </c>
      <c r="J8" s="26">
        <v>356670</v>
      </c>
      <c r="K8" s="26">
        <v>499326</v>
      </c>
      <c r="L8" s="26">
        <v>654456</v>
      </c>
      <c r="M8" s="26">
        <v>1510452</v>
      </c>
      <c r="N8" s="26">
        <v>662900</v>
      </c>
      <c r="O8" s="26">
        <v>-398983</v>
      </c>
      <c r="P8" s="26">
        <v>212770</v>
      </c>
      <c r="Q8" s="26">
        <v>476687</v>
      </c>
      <c r="R8" s="26"/>
      <c r="S8" s="26">
        <v>907500</v>
      </c>
      <c r="T8" s="26">
        <v>882409</v>
      </c>
      <c r="U8" s="26">
        <v>1789909</v>
      </c>
      <c r="V8" s="26">
        <v>4467743</v>
      </c>
      <c r="W8" s="26">
        <v>10350000</v>
      </c>
      <c r="X8" s="26">
        <v>-5882257</v>
      </c>
      <c r="Y8" s="106">
        <v>-56.83</v>
      </c>
      <c r="Z8" s="28">
        <v>10350000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26631863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94065</v>
      </c>
      <c r="Q9" s="66">
        <f t="shared" si="1"/>
        <v>94065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94065</v>
      </c>
      <c r="W9" s="66">
        <f t="shared" si="1"/>
        <v>26631863</v>
      </c>
      <c r="X9" s="66">
        <f t="shared" si="1"/>
        <v>-26537798</v>
      </c>
      <c r="Y9" s="103">
        <f>+IF(W9&lt;&gt;0,+(X9/W9)*100,0)</f>
        <v>-99.64679526926074</v>
      </c>
      <c r="Z9" s="68">
        <f>SUM(Z10:Z14)</f>
        <v>26631863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>
        <v>23631863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v>94065</v>
      </c>
      <c r="Q11" s="26">
        <v>94065</v>
      </c>
      <c r="R11" s="26"/>
      <c r="S11" s="26"/>
      <c r="T11" s="26"/>
      <c r="U11" s="26"/>
      <c r="V11" s="26">
        <v>94065</v>
      </c>
      <c r="W11" s="26">
        <v>23631863</v>
      </c>
      <c r="X11" s="26">
        <v>-23537798</v>
      </c>
      <c r="Y11" s="106">
        <v>-99.6</v>
      </c>
      <c r="Z11" s="28">
        <v>23631863</v>
      </c>
    </row>
    <row r="12" spans="1:26" ht="13.5">
      <c r="A12" s="104" t="s">
        <v>80</v>
      </c>
      <c r="B12" s="102"/>
      <c r="C12" s="121"/>
      <c r="D12" s="122"/>
      <c r="E12" s="26">
        <v>3000000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3000000</v>
      </c>
      <c r="X12" s="26">
        <v>-3000000</v>
      </c>
      <c r="Y12" s="106">
        <v>-100</v>
      </c>
      <c r="Z12" s="28">
        <v>3000000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67966328</v>
      </c>
      <c r="D15" s="120">
        <f t="shared" si="2"/>
        <v>6704542</v>
      </c>
      <c r="E15" s="66">
        <f t="shared" si="2"/>
        <v>0</v>
      </c>
      <c r="F15" s="66">
        <f t="shared" si="2"/>
        <v>7932</v>
      </c>
      <c r="G15" s="66">
        <f t="shared" si="2"/>
        <v>157152</v>
      </c>
      <c r="H15" s="66">
        <f t="shared" si="2"/>
        <v>655210</v>
      </c>
      <c r="I15" s="66">
        <f t="shared" si="2"/>
        <v>820294</v>
      </c>
      <c r="J15" s="66">
        <f t="shared" si="2"/>
        <v>397140</v>
      </c>
      <c r="K15" s="66">
        <f t="shared" si="2"/>
        <v>2410536</v>
      </c>
      <c r="L15" s="66">
        <f t="shared" si="2"/>
        <v>0</v>
      </c>
      <c r="M15" s="66">
        <f t="shared" si="2"/>
        <v>2807676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3627970</v>
      </c>
      <c r="W15" s="66">
        <f t="shared" si="2"/>
        <v>0</v>
      </c>
      <c r="X15" s="66">
        <f t="shared" si="2"/>
        <v>3627970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>
        <v>67966328</v>
      </c>
      <c r="D16" s="122">
        <v>6704542</v>
      </c>
      <c r="E16" s="26"/>
      <c r="F16" s="26">
        <v>7932</v>
      </c>
      <c r="G16" s="26">
        <v>157152</v>
      </c>
      <c r="H16" s="26">
        <v>655210</v>
      </c>
      <c r="I16" s="26">
        <v>820294</v>
      </c>
      <c r="J16" s="26">
        <v>397140</v>
      </c>
      <c r="K16" s="26">
        <v>2410536</v>
      </c>
      <c r="L16" s="26"/>
      <c r="M16" s="26">
        <v>2807676</v>
      </c>
      <c r="N16" s="26"/>
      <c r="O16" s="26"/>
      <c r="P16" s="26"/>
      <c r="Q16" s="26"/>
      <c r="R16" s="26"/>
      <c r="S16" s="26"/>
      <c r="T16" s="26"/>
      <c r="U16" s="26"/>
      <c r="V16" s="26">
        <v>3627970</v>
      </c>
      <c r="W16" s="26"/>
      <c r="X16" s="26">
        <v>3627970</v>
      </c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296385360</v>
      </c>
      <c r="D19" s="120">
        <f t="shared" si="3"/>
        <v>379359258</v>
      </c>
      <c r="E19" s="66">
        <f t="shared" si="3"/>
        <v>276720818</v>
      </c>
      <c r="F19" s="66">
        <f t="shared" si="3"/>
        <v>8794480</v>
      </c>
      <c r="G19" s="66">
        <f t="shared" si="3"/>
        <v>30042547</v>
      </c>
      <c r="H19" s="66">
        <f t="shared" si="3"/>
        <v>15466442</v>
      </c>
      <c r="I19" s="66">
        <f t="shared" si="3"/>
        <v>54303469</v>
      </c>
      <c r="J19" s="66">
        <f t="shared" si="3"/>
        <v>25542495</v>
      </c>
      <c r="K19" s="66">
        <f t="shared" si="3"/>
        <v>15497818</v>
      </c>
      <c r="L19" s="66">
        <f t="shared" si="3"/>
        <v>24603491</v>
      </c>
      <c r="M19" s="66">
        <f t="shared" si="3"/>
        <v>65643804</v>
      </c>
      <c r="N19" s="66">
        <f t="shared" si="3"/>
        <v>6793931</v>
      </c>
      <c r="O19" s="66">
        <f t="shared" si="3"/>
        <v>6291694</v>
      </c>
      <c r="P19" s="66">
        <f t="shared" si="3"/>
        <v>4234966</v>
      </c>
      <c r="Q19" s="66">
        <f t="shared" si="3"/>
        <v>17320591</v>
      </c>
      <c r="R19" s="66">
        <f t="shared" si="3"/>
        <v>6601177</v>
      </c>
      <c r="S19" s="66">
        <f t="shared" si="3"/>
        <v>24693422</v>
      </c>
      <c r="T19" s="66">
        <f t="shared" si="3"/>
        <v>19950170</v>
      </c>
      <c r="U19" s="66">
        <f t="shared" si="3"/>
        <v>51244769</v>
      </c>
      <c r="V19" s="66">
        <f t="shared" si="3"/>
        <v>188512633</v>
      </c>
      <c r="W19" s="66">
        <f t="shared" si="3"/>
        <v>276720818</v>
      </c>
      <c r="X19" s="66">
        <f t="shared" si="3"/>
        <v>-88208185</v>
      </c>
      <c r="Y19" s="103">
        <f>+IF(W19&lt;&gt;0,+(X19/W19)*100,0)</f>
        <v>-31.876237443039066</v>
      </c>
      <c r="Z19" s="68">
        <f>SUM(Z20:Z23)</f>
        <v>276720818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>
        <v>236061109</v>
      </c>
      <c r="D21" s="122">
        <v>277239201</v>
      </c>
      <c r="E21" s="26">
        <v>216932118</v>
      </c>
      <c r="F21" s="26">
        <v>6234001</v>
      </c>
      <c r="G21" s="26">
        <v>26163390</v>
      </c>
      <c r="H21" s="26">
        <v>9508068</v>
      </c>
      <c r="I21" s="26">
        <v>41905459</v>
      </c>
      <c r="J21" s="26">
        <v>19317349</v>
      </c>
      <c r="K21" s="26"/>
      <c r="L21" s="26">
        <v>18867474</v>
      </c>
      <c r="M21" s="26">
        <v>38184823</v>
      </c>
      <c r="N21" s="26">
        <v>5077416</v>
      </c>
      <c r="O21" s="26">
        <v>4415171</v>
      </c>
      <c r="P21" s="26">
        <v>-1929290</v>
      </c>
      <c r="Q21" s="26">
        <v>7563297</v>
      </c>
      <c r="R21" s="26">
        <v>1472981</v>
      </c>
      <c r="S21" s="26">
        <v>21794937</v>
      </c>
      <c r="T21" s="26">
        <v>12909350</v>
      </c>
      <c r="U21" s="26">
        <v>36177268</v>
      </c>
      <c r="V21" s="26">
        <v>123830847</v>
      </c>
      <c r="W21" s="26">
        <v>216932118</v>
      </c>
      <c r="X21" s="26">
        <v>-93101271</v>
      </c>
      <c r="Y21" s="106">
        <v>-42.92</v>
      </c>
      <c r="Z21" s="28">
        <v>216932118</v>
      </c>
    </row>
    <row r="22" spans="1:26" ht="13.5">
      <c r="A22" s="104" t="s">
        <v>90</v>
      </c>
      <c r="B22" s="102"/>
      <c r="C22" s="123">
        <v>60324251</v>
      </c>
      <c r="D22" s="124">
        <v>102120057</v>
      </c>
      <c r="E22" s="125">
        <v>59788700</v>
      </c>
      <c r="F22" s="125">
        <v>2560479</v>
      </c>
      <c r="G22" s="125">
        <v>3879157</v>
      </c>
      <c r="H22" s="125">
        <v>5958374</v>
      </c>
      <c r="I22" s="125">
        <v>12398010</v>
      </c>
      <c r="J22" s="125">
        <v>6225146</v>
      </c>
      <c r="K22" s="125">
        <v>15497818</v>
      </c>
      <c r="L22" s="125">
        <v>5736017</v>
      </c>
      <c r="M22" s="125">
        <v>27458981</v>
      </c>
      <c r="N22" s="125">
        <v>1716515</v>
      </c>
      <c r="O22" s="125">
        <v>1876523</v>
      </c>
      <c r="P22" s="125">
        <v>6164256</v>
      </c>
      <c r="Q22" s="125">
        <v>9757294</v>
      </c>
      <c r="R22" s="125">
        <v>5128196</v>
      </c>
      <c r="S22" s="125">
        <v>2898485</v>
      </c>
      <c r="T22" s="125">
        <v>7040820</v>
      </c>
      <c r="U22" s="125">
        <v>15067501</v>
      </c>
      <c r="V22" s="125">
        <v>64681786</v>
      </c>
      <c r="W22" s="125">
        <v>59788700</v>
      </c>
      <c r="X22" s="125">
        <v>4893086</v>
      </c>
      <c r="Y22" s="107">
        <v>8.18</v>
      </c>
      <c r="Z22" s="200">
        <v>59788700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>
        <v>2718177</v>
      </c>
      <c r="D24" s="120"/>
      <c r="E24" s="66"/>
      <c r="F24" s="66"/>
      <c r="G24" s="66"/>
      <c r="H24" s="66"/>
      <c r="I24" s="66"/>
      <c r="J24" s="66"/>
      <c r="K24" s="66"/>
      <c r="L24" s="66">
        <v>386770</v>
      </c>
      <c r="M24" s="66">
        <v>386770</v>
      </c>
      <c r="N24" s="66"/>
      <c r="O24" s="66"/>
      <c r="P24" s="66"/>
      <c r="Q24" s="66"/>
      <c r="R24" s="66"/>
      <c r="S24" s="66"/>
      <c r="T24" s="66"/>
      <c r="U24" s="66"/>
      <c r="V24" s="66">
        <v>386770</v>
      </c>
      <c r="W24" s="66"/>
      <c r="X24" s="66">
        <v>386770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379010816</v>
      </c>
      <c r="D25" s="206">
        <f t="shared" si="4"/>
        <v>399513800</v>
      </c>
      <c r="E25" s="195">
        <f t="shared" si="4"/>
        <v>315702681</v>
      </c>
      <c r="F25" s="195">
        <f t="shared" si="4"/>
        <v>8862761</v>
      </c>
      <c r="G25" s="195">
        <f t="shared" si="4"/>
        <v>30498352</v>
      </c>
      <c r="H25" s="195">
        <f t="shared" si="4"/>
        <v>16472635</v>
      </c>
      <c r="I25" s="195">
        <f t="shared" si="4"/>
        <v>55833748</v>
      </c>
      <c r="J25" s="195">
        <f t="shared" si="4"/>
        <v>26758377</v>
      </c>
      <c r="K25" s="195">
        <f t="shared" si="4"/>
        <v>19663969</v>
      </c>
      <c r="L25" s="195">
        <f t="shared" si="4"/>
        <v>25644717</v>
      </c>
      <c r="M25" s="195">
        <f t="shared" si="4"/>
        <v>72067063</v>
      </c>
      <c r="N25" s="195">
        <f t="shared" si="4"/>
        <v>7456831</v>
      </c>
      <c r="O25" s="195">
        <f t="shared" si="4"/>
        <v>5892711</v>
      </c>
      <c r="P25" s="195">
        <f t="shared" si="4"/>
        <v>4823927</v>
      </c>
      <c r="Q25" s="195">
        <f t="shared" si="4"/>
        <v>18173469</v>
      </c>
      <c r="R25" s="195">
        <f t="shared" si="4"/>
        <v>6731310</v>
      </c>
      <c r="S25" s="195">
        <f t="shared" si="4"/>
        <v>25600922</v>
      </c>
      <c r="T25" s="195">
        <f t="shared" si="4"/>
        <v>20832579</v>
      </c>
      <c r="U25" s="195">
        <f t="shared" si="4"/>
        <v>53164811</v>
      </c>
      <c r="V25" s="195">
        <f t="shared" si="4"/>
        <v>199239091</v>
      </c>
      <c r="W25" s="195">
        <f t="shared" si="4"/>
        <v>315702681</v>
      </c>
      <c r="X25" s="195">
        <f t="shared" si="4"/>
        <v>-116463590</v>
      </c>
      <c r="Y25" s="207">
        <f>+IF(W25&lt;&gt;0,+(X25/W25)*100,0)</f>
        <v>-36.89027588587378</v>
      </c>
      <c r="Z25" s="208">
        <f>+Z5+Z9+Z15+Z19+Z24</f>
        <v>315702681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208457236</v>
      </c>
      <c r="D28" s="122">
        <v>232934360</v>
      </c>
      <c r="E28" s="26">
        <v>207662081</v>
      </c>
      <c r="F28" s="26">
        <v>660172</v>
      </c>
      <c r="G28" s="26">
        <v>19882269</v>
      </c>
      <c r="H28" s="26">
        <v>6535846</v>
      </c>
      <c r="I28" s="26">
        <v>27078287</v>
      </c>
      <c r="J28" s="26">
        <v>11441211</v>
      </c>
      <c r="K28" s="26">
        <v>13253522</v>
      </c>
      <c r="L28" s="26">
        <v>8229778</v>
      </c>
      <c r="M28" s="26">
        <v>32924511</v>
      </c>
      <c r="N28" s="26">
        <v>3164320</v>
      </c>
      <c r="O28" s="26">
        <v>5075434</v>
      </c>
      <c r="P28" s="26">
        <v>4138305</v>
      </c>
      <c r="Q28" s="26">
        <v>12378059</v>
      </c>
      <c r="R28" s="26">
        <v>193486</v>
      </c>
      <c r="S28" s="26">
        <v>20563481</v>
      </c>
      <c r="T28" s="26">
        <v>11005121</v>
      </c>
      <c r="U28" s="26">
        <v>31762088</v>
      </c>
      <c r="V28" s="26">
        <v>104142945</v>
      </c>
      <c r="W28" s="26">
        <v>207662081</v>
      </c>
      <c r="X28" s="26">
        <v>-103519136</v>
      </c>
      <c r="Y28" s="106">
        <v>-49.85</v>
      </c>
      <c r="Z28" s="121">
        <v>207662081</v>
      </c>
    </row>
    <row r="29" spans="1:26" ht="13.5">
      <c r="A29" s="210" t="s">
        <v>137</v>
      </c>
      <c r="B29" s="102"/>
      <c r="C29" s="121">
        <v>52999378</v>
      </c>
      <c r="D29" s="122"/>
      <c r="E29" s="26"/>
      <c r="F29" s="26"/>
      <c r="G29" s="26"/>
      <c r="H29" s="26"/>
      <c r="I29" s="26"/>
      <c r="J29" s="26">
        <v>695819</v>
      </c>
      <c r="K29" s="26"/>
      <c r="L29" s="26"/>
      <c r="M29" s="26">
        <v>695819</v>
      </c>
      <c r="N29" s="26"/>
      <c r="O29" s="26"/>
      <c r="P29" s="26">
        <v>1307864</v>
      </c>
      <c r="Q29" s="26">
        <v>1307864</v>
      </c>
      <c r="R29" s="26"/>
      <c r="S29" s="26"/>
      <c r="T29" s="26"/>
      <c r="U29" s="26"/>
      <c r="V29" s="26">
        <v>2003683</v>
      </c>
      <c r="W29" s="26"/>
      <c r="X29" s="26">
        <v>2003683</v>
      </c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>
        <v>461478</v>
      </c>
      <c r="O31" s="26"/>
      <c r="P31" s="26"/>
      <c r="Q31" s="26">
        <v>461478</v>
      </c>
      <c r="R31" s="26"/>
      <c r="S31" s="26"/>
      <c r="T31" s="26"/>
      <c r="U31" s="26"/>
      <c r="V31" s="26">
        <v>461478</v>
      </c>
      <c r="W31" s="26"/>
      <c r="X31" s="26">
        <v>461478</v>
      </c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261456614</v>
      </c>
      <c r="D32" s="187">
        <f t="shared" si="5"/>
        <v>232934360</v>
      </c>
      <c r="E32" s="43">
        <f t="shared" si="5"/>
        <v>207662081</v>
      </c>
      <c r="F32" s="43">
        <f t="shared" si="5"/>
        <v>660172</v>
      </c>
      <c r="G32" s="43">
        <f t="shared" si="5"/>
        <v>19882269</v>
      </c>
      <c r="H32" s="43">
        <f t="shared" si="5"/>
        <v>6535846</v>
      </c>
      <c r="I32" s="43">
        <f t="shared" si="5"/>
        <v>27078287</v>
      </c>
      <c r="J32" s="43">
        <f t="shared" si="5"/>
        <v>12137030</v>
      </c>
      <c r="K32" s="43">
        <f t="shared" si="5"/>
        <v>13253522</v>
      </c>
      <c r="L32" s="43">
        <f t="shared" si="5"/>
        <v>8229778</v>
      </c>
      <c r="M32" s="43">
        <f t="shared" si="5"/>
        <v>33620330</v>
      </c>
      <c r="N32" s="43">
        <f t="shared" si="5"/>
        <v>3625798</v>
      </c>
      <c r="O32" s="43">
        <f t="shared" si="5"/>
        <v>5075434</v>
      </c>
      <c r="P32" s="43">
        <f t="shared" si="5"/>
        <v>5446169</v>
      </c>
      <c r="Q32" s="43">
        <f t="shared" si="5"/>
        <v>14147401</v>
      </c>
      <c r="R32" s="43">
        <f t="shared" si="5"/>
        <v>193486</v>
      </c>
      <c r="S32" s="43">
        <f t="shared" si="5"/>
        <v>20563481</v>
      </c>
      <c r="T32" s="43">
        <f t="shared" si="5"/>
        <v>11005121</v>
      </c>
      <c r="U32" s="43">
        <f t="shared" si="5"/>
        <v>31762088</v>
      </c>
      <c r="V32" s="43">
        <f t="shared" si="5"/>
        <v>106608106</v>
      </c>
      <c r="W32" s="43">
        <f t="shared" si="5"/>
        <v>207662081</v>
      </c>
      <c r="X32" s="43">
        <f t="shared" si="5"/>
        <v>-101053975</v>
      </c>
      <c r="Y32" s="188">
        <f>+IF(W32&lt;&gt;0,+(X32/W32)*100,0)</f>
        <v>-48.662699763660754</v>
      </c>
      <c r="Z32" s="45">
        <f>SUM(Z28:Z31)</f>
        <v>207662081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>
        <v>82437305</v>
      </c>
      <c r="D34" s="122">
        <v>95551540</v>
      </c>
      <c r="E34" s="26">
        <v>60305000</v>
      </c>
      <c r="F34" s="26">
        <v>5340499</v>
      </c>
      <c r="G34" s="26">
        <v>7506232</v>
      </c>
      <c r="H34" s="26">
        <v>5295984</v>
      </c>
      <c r="I34" s="26">
        <v>18142715</v>
      </c>
      <c r="J34" s="26">
        <v>11550369</v>
      </c>
      <c r="K34" s="26">
        <v>3308894</v>
      </c>
      <c r="L34" s="26">
        <v>13243900</v>
      </c>
      <c r="M34" s="26">
        <v>28103163</v>
      </c>
      <c r="N34" s="26">
        <v>2126462</v>
      </c>
      <c r="O34" s="26">
        <v>1094195</v>
      </c>
      <c r="P34" s="26">
        <v>-1992726</v>
      </c>
      <c r="Q34" s="26">
        <v>1227931</v>
      </c>
      <c r="R34" s="26">
        <v>4710132</v>
      </c>
      <c r="S34" s="26">
        <v>2433560</v>
      </c>
      <c r="T34" s="26">
        <v>8850590</v>
      </c>
      <c r="U34" s="26">
        <v>15994282</v>
      </c>
      <c r="V34" s="26">
        <v>63468091</v>
      </c>
      <c r="W34" s="26">
        <v>60305000</v>
      </c>
      <c r="X34" s="26">
        <v>3163091</v>
      </c>
      <c r="Y34" s="106">
        <v>5.25</v>
      </c>
      <c r="Z34" s="28">
        <v>60305000</v>
      </c>
    </row>
    <row r="35" spans="1:26" ht="13.5">
      <c r="A35" s="213" t="s">
        <v>52</v>
      </c>
      <c r="B35" s="102"/>
      <c r="C35" s="121">
        <v>35116897</v>
      </c>
      <c r="D35" s="122">
        <v>71027900</v>
      </c>
      <c r="E35" s="26">
        <v>47735600</v>
      </c>
      <c r="F35" s="26">
        <v>2862090</v>
      </c>
      <c r="G35" s="26">
        <v>3109851</v>
      </c>
      <c r="H35" s="26">
        <v>4640805</v>
      </c>
      <c r="I35" s="26">
        <v>10612746</v>
      </c>
      <c r="J35" s="26">
        <v>3070978</v>
      </c>
      <c r="K35" s="26">
        <v>3101553</v>
      </c>
      <c r="L35" s="26">
        <v>4171039</v>
      </c>
      <c r="M35" s="26">
        <v>10343570</v>
      </c>
      <c r="N35" s="26">
        <v>1704571</v>
      </c>
      <c r="O35" s="26">
        <v>-276918</v>
      </c>
      <c r="P35" s="26">
        <v>1370484</v>
      </c>
      <c r="Q35" s="26">
        <v>2798137</v>
      </c>
      <c r="R35" s="26">
        <v>1827692</v>
      </c>
      <c r="S35" s="26">
        <v>2603881</v>
      </c>
      <c r="T35" s="26">
        <v>976868</v>
      </c>
      <c r="U35" s="26">
        <v>5408441</v>
      </c>
      <c r="V35" s="26">
        <v>29162894</v>
      </c>
      <c r="W35" s="26">
        <v>47735600</v>
      </c>
      <c r="X35" s="26">
        <v>-18572706</v>
      </c>
      <c r="Y35" s="106">
        <v>-38.91</v>
      </c>
      <c r="Z35" s="28">
        <v>47735600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379010816</v>
      </c>
      <c r="D36" s="194">
        <f t="shared" si="6"/>
        <v>399513800</v>
      </c>
      <c r="E36" s="196">
        <f t="shared" si="6"/>
        <v>315702681</v>
      </c>
      <c r="F36" s="196">
        <f t="shared" si="6"/>
        <v>8862761</v>
      </c>
      <c r="G36" s="196">
        <f t="shared" si="6"/>
        <v>30498352</v>
      </c>
      <c r="H36" s="196">
        <f t="shared" si="6"/>
        <v>16472635</v>
      </c>
      <c r="I36" s="196">
        <f t="shared" si="6"/>
        <v>55833748</v>
      </c>
      <c r="J36" s="196">
        <f t="shared" si="6"/>
        <v>26758377</v>
      </c>
      <c r="K36" s="196">
        <f t="shared" si="6"/>
        <v>19663969</v>
      </c>
      <c r="L36" s="196">
        <f t="shared" si="6"/>
        <v>25644717</v>
      </c>
      <c r="M36" s="196">
        <f t="shared" si="6"/>
        <v>72067063</v>
      </c>
      <c r="N36" s="196">
        <f t="shared" si="6"/>
        <v>7456831</v>
      </c>
      <c r="O36" s="196">
        <f t="shared" si="6"/>
        <v>5892711</v>
      </c>
      <c r="P36" s="196">
        <f t="shared" si="6"/>
        <v>4823927</v>
      </c>
      <c r="Q36" s="196">
        <f t="shared" si="6"/>
        <v>18173469</v>
      </c>
      <c r="R36" s="196">
        <f t="shared" si="6"/>
        <v>6731310</v>
      </c>
      <c r="S36" s="196">
        <f t="shared" si="6"/>
        <v>25600922</v>
      </c>
      <c r="T36" s="196">
        <f t="shared" si="6"/>
        <v>20832579</v>
      </c>
      <c r="U36" s="196">
        <f t="shared" si="6"/>
        <v>53164811</v>
      </c>
      <c r="V36" s="196">
        <f t="shared" si="6"/>
        <v>199239091</v>
      </c>
      <c r="W36" s="196">
        <f t="shared" si="6"/>
        <v>315702681</v>
      </c>
      <c r="X36" s="196">
        <f t="shared" si="6"/>
        <v>-116463590</v>
      </c>
      <c r="Y36" s="197">
        <f>+IF(W36&lt;&gt;0,+(X36/W36)*100,0)</f>
        <v>-36.89027588587378</v>
      </c>
      <c r="Z36" s="215">
        <f>SUM(Z32:Z35)</f>
        <v>315702681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152736683</v>
      </c>
      <c r="D6" s="25">
        <v>14075135</v>
      </c>
      <c r="E6" s="26">
        <v>14075136</v>
      </c>
      <c r="F6" s="26">
        <v>1172928</v>
      </c>
      <c r="G6" s="26">
        <v>1172928</v>
      </c>
      <c r="H6" s="26">
        <v>1172928</v>
      </c>
      <c r="I6" s="26">
        <v>3518784</v>
      </c>
      <c r="J6" s="26">
        <v>1172928</v>
      </c>
      <c r="K6" s="26">
        <v>1172928</v>
      </c>
      <c r="L6" s="26">
        <v>1172928</v>
      </c>
      <c r="M6" s="26">
        <v>3518784</v>
      </c>
      <c r="N6" s="26">
        <v>1172928</v>
      </c>
      <c r="O6" s="26">
        <v>1172928</v>
      </c>
      <c r="P6" s="26">
        <v>1172928</v>
      </c>
      <c r="Q6" s="26">
        <v>3518784</v>
      </c>
      <c r="R6" s="26">
        <v>1172928</v>
      </c>
      <c r="S6" s="26">
        <v>1172928</v>
      </c>
      <c r="T6" s="26">
        <v>1172928</v>
      </c>
      <c r="U6" s="26">
        <v>3518784</v>
      </c>
      <c r="V6" s="26">
        <v>14075136</v>
      </c>
      <c r="W6" s="26">
        <v>14075136</v>
      </c>
      <c r="X6" s="26"/>
      <c r="Y6" s="106"/>
      <c r="Z6" s="28">
        <v>14075136</v>
      </c>
    </row>
    <row r="7" spans="1:26" ht="13.5">
      <c r="A7" s="225" t="s">
        <v>146</v>
      </c>
      <c r="B7" s="158" t="s">
        <v>71</v>
      </c>
      <c r="C7" s="121"/>
      <c r="D7" s="25">
        <v>122958000</v>
      </c>
      <c r="E7" s="26">
        <v>122958000</v>
      </c>
      <c r="F7" s="26">
        <v>10246500</v>
      </c>
      <c r="G7" s="26">
        <v>10246500</v>
      </c>
      <c r="H7" s="26">
        <v>10246500</v>
      </c>
      <c r="I7" s="26">
        <v>30739500</v>
      </c>
      <c r="J7" s="26">
        <v>10246500</v>
      </c>
      <c r="K7" s="26">
        <v>10246500</v>
      </c>
      <c r="L7" s="26">
        <v>10246500</v>
      </c>
      <c r="M7" s="26">
        <v>30739500</v>
      </c>
      <c r="N7" s="26">
        <v>10246500</v>
      </c>
      <c r="O7" s="26">
        <v>10246500</v>
      </c>
      <c r="P7" s="26">
        <v>10246500</v>
      </c>
      <c r="Q7" s="26">
        <v>30739500</v>
      </c>
      <c r="R7" s="26">
        <v>10246500</v>
      </c>
      <c r="S7" s="26">
        <v>10246500</v>
      </c>
      <c r="T7" s="26">
        <v>10246500</v>
      </c>
      <c r="U7" s="26">
        <v>30739500</v>
      </c>
      <c r="V7" s="26">
        <v>122958000</v>
      </c>
      <c r="W7" s="26">
        <v>122958000</v>
      </c>
      <c r="X7" s="26"/>
      <c r="Y7" s="106"/>
      <c r="Z7" s="28">
        <v>122958000</v>
      </c>
    </row>
    <row r="8" spans="1:26" ht="13.5">
      <c r="A8" s="225" t="s">
        <v>147</v>
      </c>
      <c r="B8" s="158" t="s">
        <v>71</v>
      </c>
      <c r="C8" s="121">
        <v>45275748</v>
      </c>
      <c r="D8" s="25">
        <v>61910000</v>
      </c>
      <c r="E8" s="26">
        <v>61910173</v>
      </c>
      <c r="F8" s="26">
        <v>5159181</v>
      </c>
      <c r="G8" s="26">
        <v>5159181</v>
      </c>
      <c r="H8" s="26">
        <v>5159181</v>
      </c>
      <c r="I8" s="26">
        <v>15477543</v>
      </c>
      <c r="J8" s="26">
        <v>5159181</v>
      </c>
      <c r="K8" s="26">
        <v>5159181</v>
      </c>
      <c r="L8" s="26">
        <v>5159181</v>
      </c>
      <c r="M8" s="26">
        <v>15477543</v>
      </c>
      <c r="N8" s="26">
        <v>5159181</v>
      </c>
      <c r="O8" s="26">
        <v>5159181</v>
      </c>
      <c r="P8" s="26">
        <v>5159181</v>
      </c>
      <c r="Q8" s="26">
        <v>15477543</v>
      </c>
      <c r="R8" s="26">
        <v>5159181</v>
      </c>
      <c r="S8" s="26">
        <v>5159181</v>
      </c>
      <c r="T8" s="26">
        <v>5159181</v>
      </c>
      <c r="U8" s="26">
        <v>15477543</v>
      </c>
      <c r="V8" s="26">
        <v>61910172</v>
      </c>
      <c r="W8" s="26">
        <v>61910173</v>
      </c>
      <c r="X8" s="26">
        <v>-1</v>
      </c>
      <c r="Y8" s="106"/>
      <c r="Z8" s="28">
        <v>61910173</v>
      </c>
    </row>
    <row r="9" spans="1:26" ht="13.5">
      <c r="A9" s="225" t="s">
        <v>148</v>
      </c>
      <c r="B9" s="158"/>
      <c r="C9" s="121">
        <v>28913863</v>
      </c>
      <c r="D9" s="25">
        <v>99105196</v>
      </c>
      <c r="E9" s="26">
        <v>99105196</v>
      </c>
      <c r="F9" s="26">
        <v>8265651</v>
      </c>
      <c r="G9" s="26">
        <v>8265651</v>
      </c>
      <c r="H9" s="26">
        <v>8265651</v>
      </c>
      <c r="I9" s="26">
        <v>24796953</v>
      </c>
      <c r="J9" s="26">
        <v>8265651</v>
      </c>
      <c r="K9" s="26">
        <v>8265651</v>
      </c>
      <c r="L9" s="26">
        <v>8265651</v>
      </c>
      <c r="M9" s="26">
        <v>24796953</v>
      </c>
      <c r="N9" s="26">
        <v>8265651</v>
      </c>
      <c r="O9" s="26">
        <v>8265651</v>
      </c>
      <c r="P9" s="26">
        <v>8265651</v>
      </c>
      <c r="Q9" s="26">
        <v>24796953</v>
      </c>
      <c r="R9" s="26">
        <v>8265651</v>
      </c>
      <c r="S9" s="26">
        <v>8265651</v>
      </c>
      <c r="T9" s="26">
        <v>8265651</v>
      </c>
      <c r="U9" s="26">
        <v>24796953</v>
      </c>
      <c r="V9" s="26">
        <v>99187812</v>
      </c>
      <c r="W9" s="26">
        <v>99105196</v>
      </c>
      <c r="X9" s="26">
        <v>82616</v>
      </c>
      <c r="Y9" s="106">
        <v>0.08</v>
      </c>
      <c r="Z9" s="28">
        <v>99105196</v>
      </c>
    </row>
    <row r="10" spans="1:26" ht="13.5">
      <c r="A10" s="225" t="s">
        <v>149</v>
      </c>
      <c r="B10" s="158"/>
      <c r="C10" s="121">
        <v>11158</v>
      </c>
      <c r="D10" s="25">
        <v>7917</v>
      </c>
      <c r="E10" s="26">
        <v>7917</v>
      </c>
      <c r="F10" s="125">
        <v>659</v>
      </c>
      <c r="G10" s="125">
        <v>659</v>
      </c>
      <c r="H10" s="125">
        <v>659</v>
      </c>
      <c r="I10" s="26">
        <v>1977</v>
      </c>
      <c r="J10" s="125">
        <v>659</v>
      </c>
      <c r="K10" s="125">
        <v>659</v>
      </c>
      <c r="L10" s="26">
        <v>659</v>
      </c>
      <c r="M10" s="125">
        <v>1977</v>
      </c>
      <c r="N10" s="125">
        <v>659</v>
      </c>
      <c r="O10" s="125">
        <v>659</v>
      </c>
      <c r="P10" s="26">
        <v>659</v>
      </c>
      <c r="Q10" s="125">
        <v>1977</v>
      </c>
      <c r="R10" s="125">
        <v>659</v>
      </c>
      <c r="S10" s="26">
        <v>659</v>
      </c>
      <c r="T10" s="125">
        <v>659</v>
      </c>
      <c r="U10" s="125">
        <v>1977</v>
      </c>
      <c r="V10" s="125">
        <v>7908</v>
      </c>
      <c r="W10" s="26">
        <v>7917</v>
      </c>
      <c r="X10" s="125">
        <v>-9</v>
      </c>
      <c r="Y10" s="107">
        <v>-0.11</v>
      </c>
      <c r="Z10" s="200">
        <v>7917</v>
      </c>
    </row>
    <row r="11" spans="1:26" ht="13.5">
      <c r="A11" s="225" t="s">
        <v>150</v>
      </c>
      <c r="B11" s="158" t="s">
        <v>95</v>
      </c>
      <c r="C11" s="121">
        <v>8548027</v>
      </c>
      <c r="D11" s="25">
        <v>8281997</v>
      </c>
      <c r="E11" s="26">
        <v>8281997</v>
      </c>
      <c r="F11" s="26">
        <v>690166</v>
      </c>
      <c r="G11" s="26">
        <v>690166</v>
      </c>
      <c r="H11" s="26">
        <v>690166</v>
      </c>
      <c r="I11" s="26">
        <v>2070498</v>
      </c>
      <c r="J11" s="26">
        <v>690166</v>
      </c>
      <c r="K11" s="26">
        <v>690166</v>
      </c>
      <c r="L11" s="26">
        <v>690166</v>
      </c>
      <c r="M11" s="26">
        <v>2070498</v>
      </c>
      <c r="N11" s="26">
        <v>690166</v>
      </c>
      <c r="O11" s="26">
        <v>690166</v>
      </c>
      <c r="P11" s="26">
        <v>690166</v>
      </c>
      <c r="Q11" s="26">
        <v>2070498</v>
      </c>
      <c r="R11" s="26">
        <v>690166</v>
      </c>
      <c r="S11" s="26">
        <v>690166</v>
      </c>
      <c r="T11" s="26">
        <v>690166</v>
      </c>
      <c r="U11" s="26">
        <v>2070498</v>
      </c>
      <c r="V11" s="26">
        <v>8281992</v>
      </c>
      <c r="W11" s="26">
        <v>8281997</v>
      </c>
      <c r="X11" s="26">
        <v>-5</v>
      </c>
      <c r="Y11" s="106"/>
      <c r="Z11" s="28">
        <v>8281997</v>
      </c>
    </row>
    <row r="12" spans="1:26" ht="13.5">
      <c r="A12" s="226" t="s">
        <v>55</v>
      </c>
      <c r="B12" s="227"/>
      <c r="C12" s="138">
        <f aca="true" t="shared" si="0" ref="C12:X12">SUM(C6:C11)</f>
        <v>235485479</v>
      </c>
      <c r="D12" s="38">
        <f t="shared" si="0"/>
        <v>306338245</v>
      </c>
      <c r="E12" s="39">
        <f t="shared" si="0"/>
        <v>306338419</v>
      </c>
      <c r="F12" s="39">
        <f t="shared" si="0"/>
        <v>25535085</v>
      </c>
      <c r="G12" s="39">
        <f t="shared" si="0"/>
        <v>25535085</v>
      </c>
      <c r="H12" s="39">
        <f t="shared" si="0"/>
        <v>25535085</v>
      </c>
      <c r="I12" s="39">
        <f t="shared" si="0"/>
        <v>76605255</v>
      </c>
      <c r="J12" s="39">
        <f t="shared" si="0"/>
        <v>25535085</v>
      </c>
      <c r="K12" s="39">
        <f t="shared" si="0"/>
        <v>25535085</v>
      </c>
      <c r="L12" s="39">
        <f t="shared" si="0"/>
        <v>25535085</v>
      </c>
      <c r="M12" s="39">
        <f t="shared" si="0"/>
        <v>76605255</v>
      </c>
      <c r="N12" s="39">
        <f t="shared" si="0"/>
        <v>25535085</v>
      </c>
      <c r="O12" s="39">
        <f t="shared" si="0"/>
        <v>25535085</v>
      </c>
      <c r="P12" s="39">
        <f t="shared" si="0"/>
        <v>25535085</v>
      </c>
      <c r="Q12" s="39">
        <f t="shared" si="0"/>
        <v>76605255</v>
      </c>
      <c r="R12" s="39">
        <f t="shared" si="0"/>
        <v>25535085</v>
      </c>
      <c r="S12" s="39">
        <f t="shared" si="0"/>
        <v>25535085</v>
      </c>
      <c r="T12" s="39">
        <f t="shared" si="0"/>
        <v>25535085</v>
      </c>
      <c r="U12" s="39">
        <f t="shared" si="0"/>
        <v>76605255</v>
      </c>
      <c r="V12" s="39">
        <f t="shared" si="0"/>
        <v>306421020</v>
      </c>
      <c r="W12" s="39">
        <f t="shared" si="0"/>
        <v>306338419</v>
      </c>
      <c r="X12" s="39">
        <f t="shared" si="0"/>
        <v>82601</v>
      </c>
      <c r="Y12" s="140">
        <f>+IF(W12&lt;&gt;0,+(X12/W12)*100,0)</f>
        <v>0.02696397019663407</v>
      </c>
      <c r="Z12" s="40">
        <f>SUM(Z6:Z11)</f>
        <v>306338419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28789</v>
      </c>
      <c r="D15" s="25">
        <v>82625</v>
      </c>
      <c r="E15" s="26">
        <v>82625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v>82625</v>
      </c>
      <c r="X15" s="26">
        <v>-82625</v>
      </c>
      <c r="Y15" s="106">
        <v>-100</v>
      </c>
      <c r="Z15" s="28">
        <v>82625</v>
      </c>
    </row>
    <row r="16" spans="1:26" ht="13.5">
      <c r="A16" s="225" t="s">
        <v>153</v>
      </c>
      <c r="B16" s="158"/>
      <c r="C16" s="121">
        <v>100</v>
      </c>
      <c r="D16" s="25"/>
      <c r="E16" s="26">
        <v>13776686</v>
      </c>
      <c r="F16" s="125">
        <v>1148057</v>
      </c>
      <c r="G16" s="125">
        <v>1148057</v>
      </c>
      <c r="H16" s="125">
        <v>1148057</v>
      </c>
      <c r="I16" s="26">
        <v>3444171</v>
      </c>
      <c r="J16" s="125">
        <v>1148057</v>
      </c>
      <c r="K16" s="125">
        <v>1148057</v>
      </c>
      <c r="L16" s="26">
        <v>1148057</v>
      </c>
      <c r="M16" s="125">
        <v>3444171</v>
      </c>
      <c r="N16" s="125">
        <v>1148057</v>
      </c>
      <c r="O16" s="125">
        <v>1148057</v>
      </c>
      <c r="P16" s="26">
        <v>1148057</v>
      </c>
      <c r="Q16" s="125">
        <v>3444171</v>
      </c>
      <c r="R16" s="125">
        <v>1148057</v>
      </c>
      <c r="S16" s="26">
        <v>1148057</v>
      </c>
      <c r="T16" s="125">
        <v>1148057</v>
      </c>
      <c r="U16" s="125">
        <v>3444171</v>
      </c>
      <c r="V16" s="125">
        <v>13776684</v>
      </c>
      <c r="W16" s="26">
        <v>13776686</v>
      </c>
      <c r="X16" s="125">
        <v>-2</v>
      </c>
      <c r="Y16" s="107"/>
      <c r="Z16" s="200">
        <v>13776686</v>
      </c>
    </row>
    <row r="17" spans="1:26" ht="13.5">
      <c r="A17" s="225" t="s">
        <v>154</v>
      </c>
      <c r="B17" s="158"/>
      <c r="C17" s="121"/>
      <c r="D17" s="25">
        <v>892128146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>
        <v>13776686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1240220620</v>
      </c>
      <c r="D19" s="25"/>
      <c r="E19" s="26">
        <v>900103657</v>
      </c>
      <c r="F19" s="26">
        <v>75008638</v>
      </c>
      <c r="G19" s="26">
        <v>75008638</v>
      </c>
      <c r="H19" s="26">
        <v>75008638</v>
      </c>
      <c r="I19" s="26">
        <v>225025914</v>
      </c>
      <c r="J19" s="26">
        <v>75008638</v>
      </c>
      <c r="K19" s="26">
        <v>75008638</v>
      </c>
      <c r="L19" s="26">
        <v>75008638</v>
      </c>
      <c r="M19" s="26">
        <v>225025914</v>
      </c>
      <c r="N19" s="26">
        <v>75008638</v>
      </c>
      <c r="O19" s="26">
        <v>75008638</v>
      </c>
      <c r="P19" s="26">
        <v>75008638</v>
      </c>
      <c r="Q19" s="26">
        <v>225025914</v>
      </c>
      <c r="R19" s="26">
        <v>75008638</v>
      </c>
      <c r="S19" s="26">
        <v>75008638</v>
      </c>
      <c r="T19" s="26">
        <v>75008638</v>
      </c>
      <c r="U19" s="26">
        <v>225025914</v>
      </c>
      <c r="V19" s="26">
        <v>900103656</v>
      </c>
      <c r="W19" s="26">
        <v>900103657</v>
      </c>
      <c r="X19" s="26">
        <v>-1</v>
      </c>
      <c r="Y19" s="106"/>
      <c r="Z19" s="28">
        <v>900103657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12155890</v>
      </c>
      <c r="D22" s="25">
        <v>7975511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1252405399</v>
      </c>
      <c r="D24" s="42">
        <f t="shared" si="1"/>
        <v>913962968</v>
      </c>
      <c r="E24" s="43">
        <f t="shared" si="1"/>
        <v>913962968</v>
      </c>
      <c r="F24" s="43">
        <f t="shared" si="1"/>
        <v>76156695</v>
      </c>
      <c r="G24" s="43">
        <f t="shared" si="1"/>
        <v>76156695</v>
      </c>
      <c r="H24" s="43">
        <f t="shared" si="1"/>
        <v>76156695</v>
      </c>
      <c r="I24" s="43">
        <f t="shared" si="1"/>
        <v>228470085</v>
      </c>
      <c r="J24" s="43">
        <f t="shared" si="1"/>
        <v>76156695</v>
      </c>
      <c r="K24" s="43">
        <f t="shared" si="1"/>
        <v>76156695</v>
      </c>
      <c r="L24" s="43">
        <f t="shared" si="1"/>
        <v>76156695</v>
      </c>
      <c r="M24" s="43">
        <f t="shared" si="1"/>
        <v>228470085</v>
      </c>
      <c r="N24" s="43">
        <f t="shared" si="1"/>
        <v>76156695</v>
      </c>
      <c r="O24" s="43">
        <f t="shared" si="1"/>
        <v>76156695</v>
      </c>
      <c r="P24" s="43">
        <f t="shared" si="1"/>
        <v>76156695</v>
      </c>
      <c r="Q24" s="43">
        <f t="shared" si="1"/>
        <v>228470085</v>
      </c>
      <c r="R24" s="43">
        <f t="shared" si="1"/>
        <v>76156695</v>
      </c>
      <c r="S24" s="43">
        <f t="shared" si="1"/>
        <v>76156695</v>
      </c>
      <c r="T24" s="43">
        <f t="shared" si="1"/>
        <v>76156695</v>
      </c>
      <c r="U24" s="43">
        <f t="shared" si="1"/>
        <v>228470085</v>
      </c>
      <c r="V24" s="43">
        <f t="shared" si="1"/>
        <v>913880340</v>
      </c>
      <c r="W24" s="43">
        <f t="shared" si="1"/>
        <v>913962968</v>
      </c>
      <c r="X24" s="43">
        <f t="shared" si="1"/>
        <v>-82628</v>
      </c>
      <c r="Y24" s="188">
        <f>+IF(W24&lt;&gt;0,+(X24/W24)*100,0)</f>
        <v>-0.009040628875895549</v>
      </c>
      <c r="Z24" s="45">
        <f>SUM(Z15:Z23)</f>
        <v>913962968</v>
      </c>
    </row>
    <row r="25" spans="1:26" ht="13.5">
      <c r="A25" s="226" t="s">
        <v>161</v>
      </c>
      <c r="B25" s="227"/>
      <c r="C25" s="138">
        <f aca="true" t="shared" si="2" ref="C25:X25">+C12+C24</f>
        <v>1487890878</v>
      </c>
      <c r="D25" s="38">
        <f t="shared" si="2"/>
        <v>1220301213</v>
      </c>
      <c r="E25" s="39">
        <f t="shared" si="2"/>
        <v>1220301387</v>
      </c>
      <c r="F25" s="39">
        <f t="shared" si="2"/>
        <v>101691780</v>
      </c>
      <c r="G25" s="39">
        <f t="shared" si="2"/>
        <v>101691780</v>
      </c>
      <c r="H25" s="39">
        <f t="shared" si="2"/>
        <v>101691780</v>
      </c>
      <c r="I25" s="39">
        <f t="shared" si="2"/>
        <v>305075340</v>
      </c>
      <c r="J25" s="39">
        <f t="shared" si="2"/>
        <v>101691780</v>
      </c>
      <c r="K25" s="39">
        <f t="shared" si="2"/>
        <v>101691780</v>
      </c>
      <c r="L25" s="39">
        <f t="shared" si="2"/>
        <v>101691780</v>
      </c>
      <c r="M25" s="39">
        <f t="shared" si="2"/>
        <v>305075340</v>
      </c>
      <c r="N25" s="39">
        <f t="shared" si="2"/>
        <v>101691780</v>
      </c>
      <c r="O25" s="39">
        <f t="shared" si="2"/>
        <v>101691780</v>
      </c>
      <c r="P25" s="39">
        <f t="shared" si="2"/>
        <v>101691780</v>
      </c>
      <c r="Q25" s="39">
        <f t="shared" si="2"/>
        <v>305075340</v>
      </c>
      <c r="R25" s="39">
        <f t="shared" si="2"/>
        <v>101691780</v>
      </c>
      <c r="S25" s="39">
        <f t="shared" si="2"/>
        <v>101691780</v>
      </c>
      <c r="T25" s="39">
        <f t="shared" si="2"/>
        <v>101691780</v>
      </c>
      <c r="U25" s="39">
        <f t="shared" si="2"/>
        <v>305075340</v>
      </c>
      <c r="V25" s="39">
        <f t="shared" si="2"/>
        <v>1220301360</v>
      </c>
      <c r="W25" s="39">
        <f t="shared" si="2"/>
        <v>1220301387</v>
      </c>
      <c r="X25" s="39">
        <f t="shared" si="2"/>
        <v>-27</v>
      </c>
      <c r="Y25" s="140">
        <f>+IF(W25&lt;&gt;0,+(X25/W25)*100,0)</f>
        <v>-2.2125681645234413E-06</v>
      </c>
      <c r="Z25" s="40">
        <f>+Z12+Z24</f>
        <v>1220301387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4465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34288791</v>
      </c>
      <c r="D30" s="25">
        <v>8950723</v>
      </c>
      <c r="E30" s="26">
        <v>8950723</v>
      </c>
      <c r="F30" s="26">
        <v>745893</v>
      </c>
      <c r="G30" s="26">
        <v>745893</v>
      </c>
      <c r="H30" s="26">
        <v>745893</v>
      </c>
      <c r="I30" s="26">
        <v>2237679</v>
      </c>
      <c r="J30" s="26">
        <v>745893</v>
      </c>
      <c r="K30" s="26">
        <v>745893</v>
      </c>
      <c r="L30" s="26">
        <v>745893</v>
      </c>
      <c r="M30" s="26">
        <v>2237679</v>
      </c>
      <c r="N30" s="26">
        <v>745893</v>
      </c>
      <c r="O30" s="26">
        <v>745893</v>
      </c>
      <c r="P30" s="26">
        <v>745893</v>
      </c>
      <c r="Q30" s="26">
        <v>2237679</v>
      </c>
      <c r="R30" s="26">
        <v>745893</v>
      </c>
      <c r="S30" s="26">
        <v>745893</v>
      </c>
      <c r="T30" s="26">
        <v>745893</v>
      </c>
      <c r="U30" s="26">
        <v>2237679</v>
      </c>
      <c r="V30" s="26">
        <v>8950716</v>
      </c>
      <c r="W30" s="26">
        <v>8950723</v>
      </c>
      <c r="X30" s="26">
        <v>-7</v>
      </c>
      <c r="Y30" s="106"/>
      <c r="Z30" s="28">
        <v>8950723</v>
      </c>
    </row>
    <row r="31" spans="1:26" ht="13.5">
      <c r="A31" s="225" t="s">
        <v>165</v>
      </c>
      <c r="B31" s="158"/>
      <c r="C31" s="121">
        <v>17765540</v>
      </c>
      <c r="D31" s="25">
        <v>19265644</v>
      </c>
      <c r="E31" s="26">
        <v>19265644</v>
      </c>
      <c r="F31" s="26">
        <v>1605470</v>
      </c>
      <c r="G31" s="26">
        <v>1605470</v>
      </c>
      <c r="H31" s="26">
        <v>1605470</v>
      </c>
      <c r="I31" s="26">
        <v>4816410</v>
      </c>
      <c r="J31" s="26">
        <v>1605470</v>
      </c>
      <c r="K31" s="26">
        <v>1605470</v>
      </c>
      <c r="L31" s="26">
        <v>1605470</v>
      </c>
      <c r="M31" s="26">
        <v>4816410</v>
      </c>
      <c r="N31" s="26">
        <v>1605470</v>
      </c>
      <c r="O31" s="26">
        <v>1605470</v>
      </c>
      <c r="P31" s="26">
        <v>1605470</v>
      </c>
      <c r="Q31" s="26">
        <v>4816410</v>
      </c>
      <c r="R31" s="26">
        <v>1605470</v>
      </c>
      <c r="S31" s="26">
        <v>1605470</v>
      </c>
      <c r="T31" s="26">
        <v>1605470</v>
      </c>
      <c r="U31" s="26">
        <v>4816410</v>
      </c>
      <c r="V31" s="26">
        <v>19265640</v>
      </c>
      <c r="W31" s="26">
        <v>19265644</v>
      </c>
      <c r="X31" s="26">
        <v>-4</v>
      </c>
      <c r="Y31" s="106"/>
      <c r="Z31" s="28">
        <v>19265644</v>
      </c>
    </row>
    <row r="32" spans="1:26" ht="13.5">
      <c r="A32" s="225" t="s">
        <v>166</v>
      </c>
      <c r="B32" s="158" t="s">
        <v>93</v>
      </c>
      <c r="C32" s="121">
        <v>316093943</v>
      </c>
      <c r="D32" s="25">
        <v>212481150</v>
      </c>
      <c r="E32" s="26">
        <v>212481150</v>
      </c>
      <c r="F32" s="26">
        <v>17706762</v>
      </c>
      <c r="G32" s="26">
        <v>17706762</v>
      </c>
      <c r="H32" s="26">
        <v>17706762</v>
      </c>
      <c r="I32" s="26">
        <v>53120286</v>
      </c>
      <c r="J32" s="26">
        <v>17706762</v>
      </c>
      <c r="K32" s="26">
        <v>17706762</v>
      </c>
      <c r="L32" s="26">
        <v>17706762</v>
      </c>
      <c r="M32" s="26">
        <v>53120286</v>
      </c>
      <c r="N32" s="26">
        <v>17706762</v>
      </c>
      <c r="O32" s="26">
        <v>17706762</v>
      </c>
      <c r="P32" s="26">
        <v>17706762</v>
      </c>
      <c r="Q32" s="26">
        <v>53120286</v>
      </c>
      <c r="R32" s="26">
        <v>17706762</v>
      </c>
      <c r="S32" s="26">
        <v>17706762</v>
      </c>
      <c r="T32" s="26">
        <v>17706762</v>
      </c>
      <c r="U32" s="26">
        <v>53120286</v>
      </c>
      <c r="V32" s="26">
        <v>212481144</v>
      </c>
      <c r="W32" s="26">
        <v>212481150</v>
      </c>
      <c r="X32" s="26">
        <v>-6</v>
      </c>
      <c r="Y32" s="106"/>
      <c r="Z32" s="28">
        <v>212481150</v>
      </c>
    </row>
    <row r="33" spans="1:26" ht="13.5">
      <c r="A33" s="225" t="s">
        <v>167</v>
      </c>
      <c r="B33" s="158"/>
      <c r="C33" s="121">
        <v>2158779</v>
      </c>
      <c r="D33" s="25">
        <v>2051077</v>
      </c>
      <c r="E33" s="26">
        <v>2051077</v>
      </c>
      <c r="F33" s="26">
        <v>170923</v>
      </c>
      <c r="G33" s="26">
        <v>170923</v>
      </c>
      <c r="H33" s="26">
        <v>170923</v>
      </c>
      <c r="I33" s="26">
        <v>512769</v>
      </c>
      <c r="J33" s="26">
        <v>170923</v>
      </c>
      <c r="K33" s="26">
        <v>170923</v>
      </c>
      <c r="L33" s="26">
        <v>170923</v>
      </c>
      <c r="M33" s="26">
        <v>512769</v>
      </c>
      <c r="N33" s="26">
        <v>170923</v>
      </c>
      <c r="O33" s="26">
        <v>170923</v>
      </c>
      <c r="P33" s="26">
        <v>170923</v>
      </c>
      <c r="Q33" s="26">
        <v>512769</v>
      </c>
      <c r="R33" s="26">
        <v>170923</v>
      </c>
      <c r="S33" s="26">
        <v>170923</v>
      </c>
      <c r="T33" s="26">
        <v>170923</v>
      </c>
      <c r="U33" s="26">
        <v>512769</v>
      </c>
      <c r="V33" s="26">
        <v>2051076</v>
      </c>
      <c r="W33" s="26">
        <v>2051077</v>
      </c>
      <c r="X33" s="26">
        <v>-1</v>
      </c>
      <c r="Y33" s="106"/>
      <c r="Z33" s="28">
        <v>2051077</v>
      </c>
    </row>
    <row r="34" spans="1:26" ht="13.5">
      <c r="A34" s="226" t="s">
        <v>57</v>
      </c>
      <c r="B34" s="227"/>
      <c r="C34" s="138">
        <f aca="true" t="shared" si="3" ref="C34:X34">SUM(C29:C33)</f>
        <v>370311518</v>
      </c>
      <c r="D34" s="38">
        <f t="shared" si="3"/>
        <v>242748594</v>
      </c>
      <c r="E34" s="39">
        <f t="shared" si="3"/>
        <v>242748594</v>
      </c>
      <c r="F34" s="39">
        <f t="shared" si="3"/>
        <v>20229048</v>
      </c>
      <c r="G34" s="39">
        <f t="shared" si="3"/>
        <v>20229048</v>
      </c>
      <c r="H34" s="39">
        <f t="shared" si="3"/>
        <v>20229048</v>
      </c>
      <c r="I34" s="39">
        <f t="shared" si="3"/>
        <v>60687144</v>
      </c>
      <c r="J34" s="39">
        <f t="shared" si="3"/>
        <v>20229048</v>
      </c>
      <c r="K34" s="39">
        <f t="shared" si="3"/>
        <v>20229048</v>
      </c>
      <c r="L34" s="39">
        <f t="shared" si="3"/>
        <v>20229048</v>
      </c>
      <c r="M34" s="39">
        <f t="shared" si="3"/>
        <v>60687144</v>
      </c>
      <c r="N34" s="39">
        <f t="shared" si="3"/>
        <v>20229048</v>
      </c>
      <c r="O34" s="39">
        <f t="shared" si="3"/>
        <v>20229048</v>
      </c>
      <c r="P34" s="39">
        <f t="shared" si="3"/>
        <v>20229048</v>
      </c>
      <c r="Q34" s="39">
        <f t="shared" si="3"/>
        <v>60687144</v>
      </c>
      <c r="R34" s="39">
        <f t="shared" si="3"/>
        <v>20229048</v>
      </c>
      <c r="S34" s="39">
        <f t="shared" si="3"/>
        <v>20229048</v>
      </c>
      <c r="T34" s="39">
        <f t="shared" si="3"/>
        <v>20229048</v>
      </c>
      <c r="U34" s="39">
        <f t="shared" si="3"/>
        <v>60687144</v>
      </c>
      <c r="V34" s="39">
        <f t="shared" si="3"/>
        <v>242748576</v>
      </c>
      <c r="W34" s="39">
        <f t="shared" si="3"/>
        <v>242748594</v>
      </c>
      <c r="X34" s="39">
        <f t="shared" si="3"/>
        <v>-18</v>
      </c>
      <c r="Y34" s="140">
        <f>+IF(W34&lt;&gt;0,+(X34/W34)*100,0)</f>
        <v>-7.415078993207269E-06</v>
      </c>
      <c r="Z34" s="40">
        <f>SUM(Z29:Z33)</f>
        <v>242748594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221274202</v>
      </c>
      <c r="D37" s="25">
        <v>109470000</v>
      </c>
      <c r="E37" s="26">
        <v>109470000</v>
      </c>
      <c r="F37" s="26">
        <v>9122500</v>
      </c>
      <c r="G37" s="26">
        <v>9122500</v>
      </c>
      <c r="H37" s="26">
        <v>9122500</v>
      </c>
      <c r="I37" s="26">
        <v>27367500</v>
      </c>
      <c r="J37" s="26">
        <v>9122500</v>
      </c>
      <c r="K37" s="26">
        <v>9122500</v>
      </c>
      <c r="L37" s="26">
        <v>9122500</v>
      </c>
      <c r="M37" s="26">
        <v>27367500</v>
      </c>
      <c r="N37" s="26">
        <v>9122500</v>
      </c>
      <c r="O37" s="26">
        <v>9122500</v>
      </c>
      <c r="P37" s="26">
        <v>9122500</v>
      </c>
      <c r="Q37" s="26">
        <v>27367500</v>
      </c>
      <c r="R37" s="26">
        <v>9122500</v>
      </c>
      <c r="S37" s="26">
        <v>9122500</v>
      </c>
      <c r="T37" s="26">
        <v>9122500</v>
      </c>
      <c r="U37" s="26">
        <v>27367500</v>
      </c>
      <c r="V37" s="26">
        <v>109470000</v>
      </c>
      <c r="W37" s="26">
        <v>109470000</v>
      </c>
      <c r="X37" s="26"/>
      <c r="Y37" s="106"/>
      <c r="Z37" s="28">
        <v>109470000</v>
      </c>
    </row>
    <row r="38" spans="1:26" ht="13.5">
      <c r="A38" s="225" t="s">
        <v>167</v>
      </c>
      <c r="B38" s="158"/>
      <c r="C38" s="121">
        <v>27516965</v>
      </c>
      <c r="D38" s="25">
        <v>30940740</v>
      </c>
      <c r="E38" s="26">
        <v>30940740</v>
      </c>
      <c r="F38" s="26">
        <v>2578395</v>
      </c>
      <c r="G38" s="26">
        <v>2578395</v>
      </c>
      <c r="H38" s="26">
        <v>2578395</v>
      </c>
      <c r="I38" s="26">
        <v>7735185</v>
      </c>
      <c r="J38" s="26">
        <v>2578395</v>
      </c>
      <c r="K38" s="26">
        <v>2578395</v>
      </c>
      <c r="L38" s="26">
        <v>2578395</v>
      </c>
      <c r="M38" s="26">
        <v>7735185</v>
      </c>
      <c r="N38" s="26">
        <v>2578395</v>
      </c>
      <c r="O38" s="26">
        <v>2578395</v>
      </c>
      <c r="P38" s="26">
        <v>2578395</v>
      </c>
      <c r="Q38" s="26">
        <v>7735185</v>
      </c>
      <c r="R38" s="26">
        <v>2578395</v>
      </c>
      <c r="S38" s="26">
        <v>2578395</v>
      </c>
      <c r="T38" s="26">
        <v>2578395</v>
      </c>
      <c r="U38" s="26">
        <v>7735185</v>
      </c>
      <c r="V38" s="26">
        <v>30940740</v>
      </c>
      <c r="W38" s="26">
        <v>30940740</v>
      </c>
      <c r="X38" s="26"/>
      <c r="Y38" s="106"/>
      <c r="Z38" s="28">
        <v>30940740</v>
      </c>
    </row>
    <row r="39" spans="1:26" ht="13.5">
      <c r="A39" s="226" t="s">
        <v>58</v>
      </c>
      <c r="B39" s="229"/>
      <c r="C39" s="138">
        <f aca="true" t="shared" si="4" ref="C39:X39">SUM(C37:C38)</f>
        <v>248791167</v>
      </c>
      <c r="D39" s="42">
        <f t="shared" si="4"/>
        <v>140410740</v>
      </c>
      <c r="E39" s="43">
        <f t="shared" si="4"/>
        <v>140410740</v>
      </c>
      <c r="F39" s="43">
        <f t="shared" si="4"/>
        <v>11700895</v>
      </c>
      <c r="G39" s="43">
        <f t="shared" si="4"/>
        <v>11700895</v>
      </c>
      <c r="H39" s="43">
        <f t="shared" si="4"/>
        <v>11700895</v>
      </c>
      <c r="I39" s="43">
        <f t="shared" si="4"/>
        <v>35102685</v>
      </c>
      <c r="J39" s="43">
        <f t="shared" si="4"/>
        <v>11700895</v>
      </c>
      <c r="K39" s="43">
        <f t="shared" si="4"/>
        <v>11700895</v>
      </c>
      <c r="L39" s="43">
        <f t="shared" si="4"/>
        <v>11700895</v>
      </c>
      <c r="M39" s="43">
        <f t="shared" si="4"/>
        <v>35102685</v>
      </c>
      <c r="N39" s="43">
        <f t="shared" si="4"/>
        <v>11700895</v>
      </c>
      <c r="O39" s="43">
        <f t="shared" si="4"/>
        <v>11700895</v>
      </c>
      <c r="P39" s="43">
        <f t="shared" si="4"/>
        <v>11700895</v>
      </c>
      <c r="Q39" s="43">
        <f t="shared" si="4"/>
        <v>35102685</v>
      </c>
      <c r="R39" s="43">
        <f t="shared" si="4"/>
        <v>11700895</v>
      </c>
      <c r="S39" s="43">
        <f t="shared" si="4"/>
        <v>11700895</v>
      </c>
      <c r="T39" s="43">
        <f t="shared" si="4"/>
        <v>11700895</v>
      </c>
      <c r="U39" s="43">
        <f t="shared" si="4"/>
        <v>35102685</v>
      </c>
      <c r="V39" s="43">
        <f t="shared" si="4"/>
        <v>140410740</v>
      </c>
      <c r="W39" s="43">
        <f t="shared" si="4"/>
        <v>140410740</v>
      </c>
      <c r="X39" s="43">
        <f t="shared" si="4"/>
        <v>0</v>
      </c>
      <c r="Y39" s="188">
        <f>+IF(W39&lt;&gt;0,+(X39/W39)*100,0)</f>
        <v>0</v>
      </c>
      <c r="Z39" s="45">
        <f>SUM(Z37:Z38)</f>
        <v>140410740</v>
      </c>
    </row>
    <row r="40" spans="1:26" ht="13.5">
      <c r="A40" s="226" t="s">
        <v>169</v>
      </c>
      <c r="B40" s="227"/>
      <c r="C40" s="138">
        <f aca="true" t="shared" si="5" ref="C40:X40">+C34+C39</f>
        <v>619102685</v>
      </c>
      <c r="D40" s="38">
        <f t="shared" si="5"/>
        <v>383159334</v>
      </c>
      <c r="E40" s="39">
        <f t="shared" si="5"/>
        <v>383159334</v>
      </c>
      <c r="F40" s="39">
        <f t="shared" si="5"/>
        <v>31929943</v>
      </c>
      <c r="G40" s="39">
        <f t="shared" si="5"/>
        <v>31929943</v>
      </c>
      <c r="H40" s="39">
        <f t="shared" si="5"/>
        <v>31929943</v>
      </c>
      <c r="I40" s="39">
        <f t="shared" si="5"/>
        <v>95789829</v>
      </c>
      <c r="J40" s="39">
        <f t="shared" si="5"/>
        <v>31929943</v>
      </c>
      <c r="K40" s="39">
        <f t="shared" si="5"/>
        <v>31929943</v>
      </c>
      <c r="L40" s="39">
        <f t="shared" si="5"/>
        <v>31929943</v>
      </c>
      <c r="M40" s="39">
        <f t="shared" si="5"/>
        <v>95789829</v>
      </c>
      <c r="N40" s="39">
        <f t="shared" si="5"/>
        <v>31929943</v>
      </c>
      <c r="O40" s="39">
        <f t="shared" si="5"/>
        <v>31929943</v>
      </c>
      <c r="P40" s="39">
        <f t="shared" si="5"/>
        <v>31929943</v>
      </c>
      <c r="Q40" s="39">
        <f t="shared" si="5"/>
        <v>95789829</v>
      </c>
      <c r="R40" s="39">
        <f t="shared" si="5"/>
        <v>31929943</v>
      </c>
      <c r="S40" s="39">
        <f t="shared" si="5"/>
        <v>31929943</v>
      </c>
      <c r="T40" s="39">
        <f t="shared" si="5"/>
        <v>31929943</v>
      </c>
      <c r="U40" s="39">
        <f t="shared" si="5"/>
        <v>95789829</v>
      </c>
      <c r="V40" s="39">
        <f t="shared" si="5"/>
        <v>383159316</v>
      </c>
      <c r="W40" s="39">
        <f t="shared" si="5"/>
        <v>383159334</v>
      </c>
      <c r="X40" s="39">
        <f t="shared" si="5"/>
        <v>-18</v>
      </c>
      <c r="Y40" s="140">
        <f>+IF(W40&lt;&gt;0,+(X40/W40)*100,0)</f>
        <v>-4.697784551426326E-06</v>
      </c>
      <c r="Z40" s="40">
        <f>+Z34+Z39</f>
        <v>383159334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868788193</v>
      </c>
      <c r="D42" s="234">
        <f t="shared" si="6"/>
        <v>837141879</v>
      </c>
      <c r="E42" s="235">
        <f t="shared" si="6"/>
        <v>837142053</v>
      </c>
      <c r="F42" s="235">
        <f t="shared" si="6"/>
        <v>69761837</v>
      </c>
      <c r="G42" s="235">
        <f t="shared" si="6"/>
        <v>69761837</v>
      </c>
      <c r="H42" s="235">
        <f t="shared" si="6"/>
        <v>69761837</v>
      </c>
      <c r="I42" s="235">
        <f t="shared" si="6"/>
        <v>209285511</v>
      </c>
      <c r="J42" s="235">
        <f t="shared" si="6"/>
        <v>69761837</v>
      </c>
      <c r="K42" s="235">
        <f t="shared" si="6"/>
        <v>69761837</v>
      </c>
      <c r="L42" s="235">
        <f t="shared" si="6"/>
        <v>69761837</v>
      </c>
      <c r="M42" s="235">
        <f t="shared" si="6"/>
        <v>209285511</v>
      </c>
      <c r="N42" s="235">
        <f t="shared" si="6"/>
        <v>69761837</v>
      </c>
      <c r="O42" s="235">
        <f t="shared" si="6"/>
        <v>69761837</v>
      </c>
      <c r="P42" s="235">
        <f t="shared" si="6"/>
        <v>69761837</v>
      </c>
      <c r="Q42" s="235">
        <f t="shared" si="6"/>
        <v>209285511</v>
      </c>
      <c r="R42" s="235">
        <f t="shared" si="6"/>
        <v>69761837</v>
      </c>
      <c r="S42" s="235">
        <f t="shared" si="6"/>
        <v>69761837</v>
      </c>
      <c r="T42" s="235">
        <f t="shared" si="6"/>
        <v>69761837</v>
      </c>
      <c r="U42" s="235">
        <f t="shared" si="6"/>
        <v>209285511</v>
      </c>
      <c r="V42" s="235">
        <f t="shared" si="6"/>
        <v>837142044</v>
      </c>
      <c r="W42" s="235">
        <f t="shared" si="6"/>
        <v>837142053</v>
      </c>
      <c r="X42" s="235">
        <f t="shared" si="6"/>
        <v>-9</v>
      </c>
      <c r="Y42" s="236">
        <f>+IF(W42&lt;&gt;0,+(X42/W42)*100,0)</f>
        <v>-1.075086356938755E-06</v>
      </c>
      <c r="Z42" s="237">
        <f>+Z25-Z40</f>
        <v>837142053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868788193</v>
      </c>
      <c r="D45" s="25">
        <v>603825600</v>
      </c>
      <c r="E45" s="26">
        <v>603825774</v>
      </c>
      <c r="F45" s="26">
        <v>50318814</v>
      </c>
      <c r="G45" s="26">
        <v>50318814</v>
      </c>
      <c r="H45" s="26">
        <v>50318814</v>
      </c>
      <c r="I45" s="26">
        <v>150956442</v>
      </c>
      <c r="J45" s="26">
        <v>50318814</v>
      </c>
      <c r="K45" s="26">
        <v>50318814</v>
      </c>
      <c r="L45" s="26">
        <v>50318814</v>
      </c>
      <c r="M45" s="26">
        <v>150956442</v>
      </c>
      <c r="N45" s="26">
        <v>50318814</v>
      </c>
      <c r="O45" s="26">
        <v>50318814</v>
      </c>
      <c r="P45" s="26">
        <v>50318814</v>
      </c>
      <c r="Q45" s="26">
        <v>150956442</v>
      </c>
      <c r="R45" s="26">
        <v>50318814</v>
      </c>
      <c r="S45" s="26">
        <v>50318814</v>
      </c>
      <c r="T45" s="26">
        <v>50318814</v>
      </c>
      <c r="U45" s="26">
        <v>150956442</v>
      </c>
      <c r="V45" s="26">
        <v>603825768</v>
      </c>
      <c r="W45" s="26">
        <v>603825774</v>
      </c>
      <c r="X45" s="26">
        <v>-6</v>
      </c>
      <c r="Y45" s="105"/>
      <c r="Z45" s="28">
        <v>603825774</v>
      </c>
    </row>
    <row r="46" spans="1:26" ht="13.5">
      <c r="A46" s="225" t="s">
        <v>173</v>
      </c>
      <c r="B46" s="158" t="s">
        <v>93</v>
      </c>
      <c r="C46" s="121"/>
      <c r="D46" s="25">
        <v>233316279</v>
      </c>
      <c r="E46" s="26">
        <v>233316279</v>
      </c>
      <c r="F46" s="26">
        <v>19443023</v>
      </c>
      <c r="G46" s="26">
        <v>19443023</v>
      </c>
      <c r="H46" s="26">
        <v>19443023</v>
      </c>
      <c r="I46" s="26">
        <v>58329069</v>
      </c>
      <c r="J46" s="26">
        <v>19443023</v>
      </c>
      <c r="K46" s="26">
        <v>19443023</v>
      </c>
      <c r="L46" s="26">
        <v>19443023</v>
      </c>
      <c r="M46" s="26">
        <v>58329069</v>
      </c>
      <c r="N46" s="26">
        <v>19443023</v>
      </c>
      <c r="O46" s="26">
        <v>19443023</v>
      </c>
      <c r="P46" s="26">
        <v>19443023</v>
      </c>
      <c r="Q46" s="26">
        <v>58329069</v>
      </c>
      <c r="R46" s="26">
        <v>19443023</v>
      </c>
      <c r="S46" s="26">
        <v>19443023</v>
      </c>
      <c r="T46" s="26">
        <v>19443023</v>
      </c>
      <c r="U46" s="26">
        <v>58329069</v>
      </c>
      <c r="V46" s="26">
        <v>233316276</v>
      </c>
      <c r="W46" s="26">
        <v>233316279</v>
      </c>
      <c r="X46" s="26">
        <v>-3</v>
      </c>
      <c r="Y46" s="105"/>
      <c r="Z46" s="28">
        <v>233316279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868788193</v>
      </c>
      <c r="D48" s="240">
        <f t="shared" si="7"/>
        <v>837141879</v>
      </c>
      <c r="E48" s="195">
        <f t="shared" si="7"/>
        <v>837142053</v>
      </c>
      <c r="F48" s="195">
        <f t="shared" si="7"/>
        <v>69761837</v>
      </c>
      <c r="G48" s="195">
        <f t="shared" si="7"/>
        <v>69761837</v>
      </c>
      <c r="H48" s="195">
        <f t="shared" si="7"/>
        <v>69761837</v>
      </c>
      <c r="I48" s="195">
        <f t="shared" si="7"/>
        <v>209285511</v>
      </c>
      <c r="J48" s="195">
        <f t="shared" si="7"/>
        <v>69761837</v>
      </c>
      <c r="K48" s="195">
        <f t="shared" si="7"/>
        <v>69761837</v>
      </c>
      <c r="L48" s="195">
        <f t="shared" si="7"/>
        <v>69761837</v>
      </c>
      <c r="M48" s="195">
        <f t="shared" si="7"/>
        <v>209285511</v>
      </c>
      <c r="N48" s="195">
        <f t="shared" si="7"/>
        <v>69761837</v>
      </c>
      <c r="O48" s="195">
        <f t="shared" si="7"/>
        <v>69761837</v>
      </c>
      <c r="P48" s="195">
        <f t="shared" si="7"/>
        <v>69761837</v>
      </c>
      <c r="Q48" s="195">
        <f t="shared" si="7"/>
        <v>209285511</v>
      </c>
      <c r="R48" s="195">
        <f t="shared" si="7"/>
        <v>69761837</v>
      </c>
      <c r="S48" s="195">
        <f t="shared" si="7"/>
        <v>69761837</v>
      </c>
      <c r="T48" s="195">
        <f t="shared" si="7"/>
        <v>69761837</v>
      </c>
      <c r="U48" s="195">
        <f t="shared" si="7"/>
        <v>209285511</v>
      </c>
      <c r="V48" s="195">
        <f t="shared" si="7"/>
        <v>837142044</v>
      </c>
      <c r="W48" s="195">
        <f t="shared" si="7"/>
        <v>837142053</v>
      </c>
      <c r="X48" s="195">
        <f t="shared" si="7"/>
        <v>-9</v>
      </c>
      <c r="Y48" s="241">
        <f>+IF(W48&lt;&gt;0,+(X48/W48)*100,0)</f>
        <v>-1.075086356938755E-06</v>
      </c>
      <c r="Z48" s="208">
        <f>SUM(Z45:Z47)</f>
        <v>837142053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356864489</v>
      </c>
      <c r="D6" s="25">
        <v>633341</v>
      </c>
      <c r="E6" s="26">
        <v>352907191</v>
      </c>
      <c r="F6" s="26">
        <v>20630745</v>
      </c>
      <c r="G6" s="26">
        <v>28220527</v>
      </c>
      <c r="H6" s="26">
        <v>18401892</v>
      </c>
      <c r="I6" s="26">
        <v>67253164</v>
      </c>
      <c r="J6" s="26">
        <v>19259826</v>
      </c>
      <c r="K6" s="26">
        <v>24369198</v>
      </c>
      <c r="L6" s="26">
        <v>19387603</v>
      </c>
      <c r="M6" s="26">
        <v>63016627</v>
      </c>
      <c r="N6" s="26">
        <v>17423771</v>
      </c>
      <c r="O6" s="26">
        <v>34060041</v>
      </c>
      <c r="P6" s="26">
        <v>19253684</v>
      </c>
      <c r="Q6" s="26">
        <v>70737496</v>
      </c>
      <c r="R6" s="26">
        <v>19001540</v>
      </c>
      <c r="S6" s="26">
        <v>21159968</v>
      </c>
      <c r="T6" s="26">
        <v>21232710</v>
      </c>
      <c r="U6" s="26">
        <v>61394218</v>
      </c>
      <c r="V6" s="26">
        <v>262401505</v>
      </c>
      <c r="W6" s="26">
        <v>352907191</v>
      </c>
      <c r="X6" s="26">
        <v>-90505686</v>
      </c>
      <c r="Y6" s="106">
        <v>-25.65</v>
      </c>
      <c r="Z6" s="28">
        <v>352907191</v>
      </c>
    </row>
    <row r="7" spans="1:26" ht="13.5">
      <c r="A7" s="225" t="s">
        <v>180</v>
      </c>
      <c r="B7" s="158" t="s">
        <v>71</v>
      </c>
      <c r="C7" s="121">
        <v>526279024</v>
      </c>
      <c r="D7" s="25"/>
      <c r="E7" s="26">
        <v>261192684</v>
      </c>
      <c r="F7" s="26">
        <v>134266883</v>
      </c>
      <c r="G7" s="26">
        <v>688000</v>
      </c>
      <c r="H7" s="26">
        <v>2417000</v>
      </c>
      <c r="I7" s="26">
        <v>137371883</v>
      </c>
      <c r="J7" s="26">
        <v>446996</v>
      </c>
      <c r="K7" s="26">
        <v>66613505</v>
      </c>
      <c r="L7" s="26">
        <v>47752774</v>
      </c>
      <c r="M7" s="26">
        <v>114813275</v>
      </c>
      <c r="N7" s="26">
        <v>344624</v>
      </c>
      <c r="O7" s="26">
        <v>12652500</v>
      </c>
      <c r="P7" s="26">
        <v>103436562</v>
      </c>
      <c r="Q7" s="26">
        <v>116433686</v>
      </c>
      <c r="R7" s="26">
        <v>30082288</v>
      </c>
      <c r="S7" s="26"/>
      <c r="T7" s="26"/>
      <c r="U7" s="26">
        <v>30082288</v>
      </c>
      <c r="V7" s="26">
        <v>398701132</v>
      </c>
      <c r="W7" s="26">
        <v>261192684</v>
      </c>
      <c r="X7" s="26">
        <v>137508448</v>
      </c>
      <c r="Y7" s="106">
        <v>52.65</v>
      </c>
      <c r="Z7" s="28">
        <v>261192684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48359982</v>
      </c>
      <c r="D9" s="25"/>
      <c r="E9" s="26">
        <v>9183165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9183165</v>
      </c>
      <c r="X9" s="26">
        <v>-9183165</v>
      </c>
      <c r="Y9" s="106">
        <v>-100</v>
      </c>
      <c r="Z9" s="28">
        <v>9183165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-508878046</v>
      </c>
      <c r="D12" s="25">
        <v>-621588</v>
      </c>
      <c r="E12" s="26">
        <v>-478527909</v>
      </c>
      <c r="F12" s="26">
        <v>-14784759</v>
      </c>
      <c r="G12" s="26">
        <v>-20793224</v>
      </c>
      <c r="H12" s="26">
        <v>-14680060</v>
      </c>
      <c r="I12" s="26">
        <v>-50258043</v>
      </c>
      <c r="J12" s="26">
        <v>-17367990</v>
      </c>
      <c r="K12" s="26">
        <v>-15835750</v>
      </c>
      <c r="L12" s="26">
        <v>-18772449</v>
      </c>
      <c r="M12" s="26">
        <v>-51976189</v>
      </c>
      <c r="N12" s="26">
        <v>-18115591</v>
      </c>
      <c r="O12" s="26">
        <v>-10532878</v>
      </c>
      <c r="P12" s="26">
        <v>-18875678</v>
      </c>
      <c r="Q12" s="26">
        <v>-47524147</v>
      </c>
      <c r="R12" s="26">
        <v>-15123169</v>
      </c>
      <c r="S12" s="26">
        <v>-13052326</v>
      </c>
      <c r="T12" s="26">
        <v>-13733405</v>
      </c>
      <c r="U12" s="26">
        <v>-41908900</v>
      </c>
      <c r="V12" s="26">
        <v>-191667279</v>
      </c>
      <c r="W12" s="26">
        <v>-478527909</v>
      </c>
      <c r="X12" s="26">
        <v>286860630</v>
      </c>
      <c r="Y12" s="106">
        <v>-59.95</v>
      </c>
      <c r="Z12" s="28">
        <v>-478527909</v>
      </c>
    </row>
    <row r="13" spans="1:26" ht="13.5">
      <c r="A13" s="225" t="s">
        <v>39</v>
      </c>
      <c r="B13" s="158"/>
      <c r="C13" s="121">
        <v>-9300073</v>
      </c>
      <c r="D13" s="25"/>
      <c r="E13" s="26">
        <v>-15396622</v>
      </c>
      <c r="F13" s="26">
        <v>-72440089</v>
      </c>
      <c r="G13" s="26">
        <v>-56346368</v>
      </c>
      <c r="H13" s="26">
        <v>-93315693</v>
      </c>
      <c r="I13" s="26">
        <v>-222102150</v>
      </c>
      <c r="J13" s="26">
        <v>-36506272</v>
      </c>
      <c r="K13" s="26">
        <v>-41161537</v>
      </c>
      <c r="L13" s="26">
        <v>-61136730</v>
      </c>
      <c r="M13" s="26">
        <v>-138804539</v>
      </c>
      <c r="N13" s="26">
        <v>-21720219</v>
      </c>
      <c r="O13" s="26">
        <v>-29207941</v>
      </c>
      <c r="P13" s="26">
        <v>-61266144</v>
      </c>
      <c r="Q13" s="26">
        <v>-112194304</v>
      </c>
      <c r="R13" s="26">
        <v>-55107019</v>
      </c>
      <c r="S13" s="26">
        <v>-36724115</v>
      </c>
      <c r="T13" s="26">
        <v>-11657597</v>
      </c>
      <c r="U13" s="26">
        <v>-103488731</v>
      </c>
      <c r="V13" s="26">
        <v>-576589724</v>
      </c>
      <c r="W13" s="26">
        <v>-15396622</v>
      </c>
      <c r="X13" s="26">
        <v>-561193102</v>
      </c>
      <c r="Y13" s="106">
        <v>3644.91</v>
      </c>
      <c r="Z13" s="28">
        <v>-15396622</v>
      </c>
    </row>
    <row r="14" spans="1:26" ht="13.5">
      <c r="A14" s="225" t="s">
        <v>41</v>
      </c>
      <c r="B14" s="158" t="s">
        <v>71</v>
      </c>
      <c r="C14" s="121">
        <v>-215868942</v>
      </c>
      <c r="D14" s="25"/>
      <c r="E14" s="26">
        <v>-129358509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v>-129358509</v>
      </c>
      <c r="X14" s="26">
        <v>129358509</v>
      </c>
      <c r="Y14" s="106">
        <v>-100</v>
      </c>
      <c r="Z14" s="28">
        <v>-129358509</v>
      </c>
    </row>
    <row r="15" spans="1:26" ht="13.5">
      <c r="A15" s="226" t="s">
        <v>186</v>
      </c>
      <c r="B15" s="227"/>
      <c r="C15" s="138">
        <f aca="true" t="shared" si="0" ref="C15:X15">SUM(C6:C14)</f>
        <v>197456434</v>
      </c>
      <c r="D15" s="38">
        <f t="shared" si="0"/>
        <v>11753</v>
      </c>
      <c r="E15" s="39">
        <f t="shared" si="0"/>
        <v>0</v>
      </c>
      <c r="F15" s="39">
        <f t="shared" si="0"/>
        <v>67672780</v>
      </c>
      <c r="G15" s="39">
        <f t="shared" si="0"/>
        <v>-48231065</v>
      </c>
      <c r="H15" s="39">
        <f t="shared" si="0"/>
        <v>-87176861</v>
      </c>
      <c r="I15" s="39">
        <f t="shared" si="0"/>
        <v>-67735146</v>
      </c>
      <c r="J15" s="39">
        <f t="shared" si="0"/>
        <v>-34167440</v>
      </c>
      <c r="K15" s="39">
        <f t="shared" si="0"/>
        <v>33985416</v>
      </c>
      <c r="L15" s="39">
        <f t="shared" si="0"/>
        <v>-12768802</v>
      </c>
      <c r="M15" s="39">
        <f t="shared" si="0"/>
        <v>-12950826</v>
      </c>
      <c r="N15" s="39">
        <f t="shared" si="0"/>
        <v>-22067415</v>
      </c>
      <c r="O15" s="39">
        <f t="shared" si="0"/>
        <v>6971722</v>
      </c>
      <c r="P15" s="39">
        <f t="shared" si="0"/>
        <v>42548424</v>
      </c>
      <c r="Q15" s="39">
        <f t="shared" si="0"/>
        <v>27452731</v>
      </c>
      <c r="R15" s="39">
        <f t="shared" si="0"/>
        <v>-21146360</v>
      </c>
      <c r="S15" s="39">
        <f t="shared" si="0"/>
        <v>-28616473</v>
      </c>
      <c r="T15" s="39">
        <f t="shared" si="0"/>
        <v>-4158292</v>
      </c>
      <c r="U15" s="39">
        <f t="shared" si="0"/>
        <v>-53921125</v>
      </c>
      <c r="V15" s="39">
        <f t="shared" si="0"/>
        <v>-107154366</v>
      </c>
      <c r="W15" s="39">
        <f t="shared" si="0"/>
        <v>0</v>
      </c>
      <c r="X15" s="39">
        <f t="shared" si="0"/>
        <v>-107154366</v>
      </c>
      <c r="Y15" s="140">
        <f>+IF(W15&lt;&gt;0,+(X15/W15)*100,0)</f>
        <v>0</v>
      </c>
      <c r="Z15" s="40">
        <f>SUM(Z6:Z14)</f>
        <v>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80000000</v>
      </c>
      <c r="G22" s="26">
        <v>28000000</v>
      </c>
      <c r="H22" s="26">
        <v>-37000000</v>
      </c>
      <c r="I22" s="26">
        <v>71000000</v>
      </c>
      <c r="J22" s="26">
        <v>5002916</v>
      </c>
      <c r="K22" s="26"/>
      <c r="L22" s="26">
        <v>-27265733</v>
      </c>
      <c r="M22" s="26">
        <v>-22262817</v>
      </c>
      <c r="N22" s="26">
        <v>67450664</v>
      </c>
      <c r="O22" s="26">
        <v>717169</v>
      </c>
      <c r="P22" s="26">
        <v>-12547060</v>
      </c>
      <c r="Q22" s="26">
        <v>55620773</v>
      </c>
      <c r="R22" s="26">
        <v>9637843</v>
      </c>
      <c r="S22" s="26">
        <v>9066224</v>
      </c>
      <c r="T22" s="26">
        <v>45343872</v>
      </c>
      <c r="U22" s="26">
        <v>64047939</v>
      </c>
      <c r="V22" s="26">
        <v>168405895</v>
      </c>
      <c r="W22" s="26"/>
      <c r="X22" s="26">
        <v>168405895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-379010816</v>
      </c>
      <c r="D24" s="25"/>
      <c r="E24" s="26"/>
      <c r="F24" s="26">
        <v>-483745</v>
      </c>
      <c r="G24" s="26">
        <v>-483745</v>
      </c>
      <c r="H24" s="26">
        <v>-2503428</v>
      </c>
      <c r="I24" s="26">
        <v>-3470918</v>
      </c>
      <c r="J24" s="26"/>
      <c r="K24" s="26"/>
      <c r="L24" s="26"/>
      <c r="M24" s="26"/>
      <c r="N24" s="26">
        <v>-4000000</v>
      </c>
      <c r="O24" s="26"/>
      <c r="P24" s="26">
        <v>-2513892</v>
      </c>
      <c r="Q24" s="26">
        <v>-6513892</v>
      </c>
      <c r="R24" s="26"/>
      <c r="S24" s="26"/>
      <c r="T24" s="26">
        <v>-22742638</v>
      </c>
      <c r="U24" s="26">
        <v>-22742638</v>
      </c>
      <c r="V24" s="26">
        <v>-32727448</v>
      </c>
      <c r="W24" s="26"/>
      <c r="X24" s="26">
        <v>-32727448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-379010816</v>
      </c>
      <c r="D25" s="38">
        <f t="shared" si="1"/>
        <v>0</v>
      </c>
      <c r="E25" s="39">
        <f t="shared" si="1"/>
        <v>0</v>
      </c>
      <c r="F25" s="39">
        <f t="shared" si="1"/>
        <v>79516255</v>
      </c>
      <c r="G25" s="39">
        <f t="shared" si="1"/>
        <v>27516255</v>
      </c>
      <c r="H25" s="39">
        <f t="shared" si="1"/>
        <v>-39503428</v>
      </c>
      <c r="I25" s="39">
        <f t="shared" si="1"/>
        <v>67529082</v>
      </c>
      <c r="J25" s="39">
        <f t="shared" si="1"/>
        <v>5002916</v>
      </c>
      <c r="K25" s="39">
        <f t="shared" si="1"/>
        <v>0</v>
      </c>
      <c r="L25" s="39">
        <f t="shared" si="1"/>
        <v>-27265733</v>
      </c>
      <c r="M25" s="39">
        <f t="shared" si="1"/>
        <v>-22262817</v>
      </c>
      <c r="N25" s="39">
        <f t="shared" si="1"/>
        <v>63450664</v>
      </c>
      <c r="O25" s="39">
        <f t="shared" si="1"/>
        <v>717169</v>
      </c>
      <c r="P25" s="39">
        <f t="shared" si="1"/>
        <v>-15060952</v>
      </c>
      <c r="Q25" s="39">
        <f t="shared" si="1"/>
        <v>49106881</v>
      </c>
      <c r="R25" s="39">
        <f t="shared" si="1"/>
        <v>9637843</v>
      </c>
      <c r="S25" s="39">
        <f t="shared" si="1"/>
        <v>9066224</v>
      </c>
      <c r="T25" s="39">
        <f t="shared" si="1"/>
        <v>22601234</v>
      </c>
      <c r="U25" s="39">
        <f t="shared" si="1"/>
        <v>41305301</v>
      </c>
      <c r="V25" s="39">
        <f t="shared" si="1"/>
        <v>135678447</v>
      </c>
      <c r="W25" s="39">
        <f t="shared" si="1"/>
        <v>0</v>
      </c>
      <c r="X25" s="39">
        <f t="shared" si="1"/>
        <v>135678447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>
        <v>8000000</v>
      </c>
      <c r="H29" s="26">
        <v>8199317</v>
      </c>
      <c r="I29" s="26">
        <v>16199317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16199317</v>
      </c>
      <c r="W29" s="26"/>
      <c r="X29" s="26">
        <v>16199317</v>
      </c>
      <c r="Y29" s="106"/>
      <c r="Z29" s="28"/>
    </row>
    <row r="30" spans="1:26" ht="13.5">
      <c r="A30" s="225" t="s">
        <v>196</v>
      </c>
      <c r="B30" s="158"/>
      <c r="C30" s="121">
        <v>148666873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-10481864</v>
      </c>
      <c r="D33" s="25"/>
      <c r="E33" s="26"/>
      <c r="F33" s="26">
        <v>-69346</v>
      </c>
      <c r="G33" s="26">
        <v>-69346</v>
      </c>
      <c r="H33" s="26">
        <v>-5132909</v>
      </c>
      <c r="I33" s="26">
        <v>-5271601</v>
      </c>
      <c r="J33" s="26">
        <v>-368874</v>
      </c>
      <c r="K33" s="26">
        <v>-368874</v>
      </c>
      <c r="L33" s="26">
        <v>-2606543</v>
      </c>
      <c r="M33" s="26">
        <v>-3344291</v>
      </c>
      <c r="N33" s="26">
        <v>-4726778</v>
      </c>
      <c r="O33" s="26">
        <v>-263196</v>
      </c>
      <c r="P33" s="26">
        <v>-4240828</v>
      </c>
      <c r="Q33" s="26">
        <v>-9230802</v>
      </c>
      <c r="R33" s="26">
        <v>-296712</v>
      </c>
      <c r="S33" s="26">
        <v>-836277</v>
      </c>
      <c r="T33" s="26">
        <v>-5331210</v>
      </c>
      <c r="U33" s="26">
        <v>-6464199</v>
      </c>
      <c r="V33" s="26">
        <v>-24310893</v>
      </c>
      <c r="W33" s="26"/>
      <c r="X33" s="26">
        <v>-24310893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138185009</v>
      </c>
      <c r="D34" s="38">
        <f t="shared" si="2"/>
        <v>0</v>
      </c>
      <c r="E34" s="39">
        <f t="shared" si="2"/>
        <v>0</v>
      </c>
      <c r="F34" s="39">
        <f t="shared" si="2"/>
        <v>-69346</v>
      </c>
      <c r="G34" s="39">
        <f t="shared" si="2"/>
        <v>7930654</v>
      </c>
      <c r="H34" s="39">
        <f t="shared" si="2"/>
        <v>3066408</v>
      </c>
      <c r="I34" s="39">
        <f t="shared" si="2"/>
        <v>10927716</v>
      </c>
      <c r="J34" s="39">
        <f t="shared" si="2"/>
        <v>-368874</v>
      </c>
      <c r="K34" s="39">
        <f t="shared" si="2"/>
        <v>-368874</v>
      </c>
      <c r="L34" s="39">
        <f t="shared" si="2"/>
        <v>-2606543</v>
      </c>
      <c r="M34" s="39">
        <f t="shared" si="2"/>
        <v>-3344291</v>
      </c>
      <c r="N34" s="39">
        <f t="shared" si="2"/>
        <v>-4726778</v>
      </c>
      <c r="O34" s="39">
        <f t="shared" si="2"/>
        <v>-263196</v>
      </c>
      <c r="P34" s="39">
        <f t="shared" si="2"/>
        <v>-4240828</v>
      </c>
      <c r="Q34" s="39">
        <f t="shared" si="2"/>
        <v>-9230802</v>
      </c>
      <c r="R34" s="39">
        <f t="shared" si="2"/>
        <v>-296712</v>
      </c>
      <c r="S34" s="39">
        <f t="shared" si="2"/>
        <v>-836277</v>
      </c>
      <c r="T34" s="39">
        <f t="shared" si="2"/>
        <v>-5331210</v>
      </c>
      <c r="U34" s="39">
        <f t="shared" si="2"/>
        <v>-6464199</v>
      </c>
      <c r="V34" s="39">
        <f t="shared" si="2"/>
        <v>-8111576</v>
      </c>
      <c r="W34" s="39">
        <f t="shared" si="2"/>
        <v>0</v>
      </c>
      <c r="X34" s="39">
        <f t="shared" si="2"/>
        <v>-8111576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-43369373</v>
      </c>
      <c r="D36" s="65">
        <f t="shared" si="3"/>
        <v>11753</v>
      </c>
      <c r="E36" s="66">
        <f t="shared" si="3"/>
        <v>0</v>
      </c>
      <c r="F36" s="66">
        <f t="shared" si="3"/>
        <v>147119689</v>
      </c>
      <c r="G36" s="66">
        <f t="shared" si="3"/>
        <v>-12784156</v>
      </c>
      <c r="H36" s="66">
        <f t="shared" si="3"/>
        <v>-123613881</v>
      </c>
      <c r="I36" s="66">
        <f t="shared" si="3"/>
        <v>10721652</v>
      </c>
      <c r="J36" s="66">
        <f t="shared" si="3"/>
        <v>-29533398</v>
      </c>
      <c r="K36" s="66">
        <f t="shared" si="3"/>
        <v>33616542</v>
      </c>
      <c r="L36" s="66">
        <f t="shared" si="3"/>
        <v>-42641078</v>
      </c>
      <c r="M36" s="66">
        <f t="shared" si="3"/>
        <v>-38557934</v>
      </c>
      <c r="N36" s="66">
        <f t="shared" si="3"/>
        <v>36656471</v>
      </c>
      <c r="O36" s="66">
        <f t="shared" si="3"/>
        <v>7425695</v>
      </c>
      <c r="P36" s="66">
        <f t="shared" si="3"/>
        <v>23246644</v>
      </c>
      <c r="Q36" s="66">
        <f t="shared" si="3"/>
        <v>67328810</v>
      </c>
      <c r="R36" s="66">
        <f t="shared" si="3"/>
        <v>-11805229</v>
      </c>
      <c r="S36" s="66">
        <f t="shared" si="3"/>
        <v>-20386526</v>
      </c>
      <c r="T36" s="66">
        <f t="shared" si="3"/>
        <v>13111732</v>
      </c>
      <c r="U36" s="66">
        <f t="shared" si="3"/>
        <v>-19080023</v>
      </c>
      <c r="V36" s="66">
        <f t="shared" si="3"/>
        <v>20412505</v>
      </c>
      <c r="W36" s="66">
        <f t="shared" si="3"/>
        <v>0</v>
      </c>
      <c r="X36" s="66">
        <f t="shared" si="3"/>
        <v>20412505</v>
      </c>
      <c r="Y36" s="103">
        <f>+IF(W36&lt;&gt;0,+(X36/W36)*100,0)</f>
        <v>0</v>
      </c>
      <c r="Z36" s="68">
        <f>+Z15+Z25+Z34</f>
        <v>0</v>
      </c>
    </row>
    <row r="37" spans="1:26" ht="13.5">
      <c r="A37" s="225" t="s">
        <v>201</v>
      </c>
      <c r="B37" s="158" t="s">
        <v>95</v>
      </c>
      <c r="C37" s="119">
        <v>196101591</v>
      </c>
      <c r="D37" s="65"/>
      <c r="E37" s="66"/>
      <c r="F37" s="66">
        <v>686313</v>
      </c>
      <c r="G37" s="66">
        <v>147806002</v>
      </c>
      <c r="H37" s="66">
        <v>135021846</v>
      </c>
      <c r="I37" s="66">
        <v>686313</v>
      </c>
      <c r="J37" s="66">
        <v>11407965</v>
      </c>
      <c r="K37" s="66">
        <v>-18125433</v>
      </c>
      <c r="L37" s="66">
        <v>15491109</v>
      </c>
      <c r="M37" s="66">
        <v>11407965</v>
      </c>
      <c r="N37" s="66">
        <v>-27149969</v>
      </c>
      <c r="O37" s="66">
        <v>9506502</v>
      </c>
      <c r="P37" s="66">
        <v>16932197</v>
      </c>
      <c r="Q37" s="66">
        <v>-27149969</v>
      </c>
      <c r="R37" s="66">
        <v>40178841</v>
      </c>
      <c r="S37" s="66">
        <v>28373612</v>
      </c>
      <c r="T37" s="66">
        <v>7987086</v>
      </c>
      <c r="U37" s="66">
        <v>40178841</v>
      </c>
      <c r="V37" s="66">
        <v>686313</v>
      </c>
      <c r="W37" s="66"/>
      <c r="X37" s="66">
        <v>686313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152732218</v>
      </c>
      <c r="D38" s="234">
        <v>11753</v>
      </c>
      <c r="E38" s="235"/>
      <c r="F38" s="235">
        <v>147806002</v>
      </c>
      <c r="G38" s="235">
        <v>135021846</v>
      </c>
      <c r="H38" s="235">
        <v>11407965</v>
      </c>
      <c r="I38" s="235">
        <v>11407965</v>
      </c>
      <c r="J38" s="235">
        <v>-18125433</v>
      </c>
      <c r="K38" s="235">
        <v>15491109</v>
      </c>
      <c r="L38" s="235">
        <v>-27149969</v>
      </c>
      <c r="M38" s="235">
        <v>-27149969</v>
      </c>
      <c r="N38" s="235">
        <v>9506502</v>
      </c>
      <c r="O38" s="235">
        <v>16932197</v>
      </c>
      <c r="P38" s="235">
        <v>40178841</v>
      </c>
      <c r="Q38" s="235">
        <v>40178841</v>
      </c>
      <c r="R38" s="235">
        <v>28373612</v>
      </c>
      <c r="S38" s="235">
        <v>7987086</v>
      </c>
      <c r="T38" s="235">
        <v>21098818</v>
      </c>
      <c r="U38" s="235">
        <v>21098818</v>
      </c>
      <c r="V38" s="235">
        <v>21098818</v>
      </c>
      <c r="W38" s="235"/>
      <c r="X38" s="235">
        <v>21098818</v>
      </c>
      <c r="Y38" s="236"/>
      <c r="Z38" s="237"/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2011-08-12T15:47:46Z</dcterms:created>
  <dcterms:modified xsi:type="dcterms:W3CDTF">2011-08-12T15:47:46Z</dcterms:modified>
  <cp:category/>
  <cp:version/>
  <cp:contentType/>
  <cp:contentStatus/>
</cp:coreProperties>
</file>