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<sst xmlns="http://schemas.openxmlformats.org/spreadsheetml/2006/main" count="497" uniqueCount="248">
  <si>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Umzinyathi(DC24)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</si>
  <si>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</si>
  <si>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</si>
  <si>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</si>
  <si>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</si>
  <si>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</si>
  <si>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</si>
  <si>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</si>
  <si>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</si>
  <si>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</si>
  <si>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</si>
  <si>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</si>
  <si>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</si>
  <si>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</si>
  <si>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</si>
  <si>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</si>
  <si>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</si>
  <si>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</si>
  <si>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</si>
  <si>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</si>
  <si>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</si>
  <si>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</si>
  <si>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</si>
  <si>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</si>
  <si>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</si>
  <si>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</si>
  <si>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</si>
  <si>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</si>
  <si>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</si>
  <si>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</si>
  <si>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</si>
  <si>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</si>
  <si>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</si>
  <si>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</si>
  <si>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</si>
  <si>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</si>
  <si>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</si>
  <si>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</si>
  <si>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</si>
  <si>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</si>
  <si>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</si>
  <si>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</si>
  <si>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</si>
  <si>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</si>
  <si>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</si>
  <si>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</si>
  <si>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</si>
  <si>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</si>
  <si>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</si>
  <si>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</si>
  <si>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</si>
  <si>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</si>
  <si>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</si>
  <si>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</si>
  <si>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</si>
  <si>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</si>
  <si>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</si>
  <si>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</si>
  <si>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</si>
  <si>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</si>
  <si>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</si>
  <si>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</si>
  <si>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</si>
  <si>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</si>
  <si>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</si>
  <si>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</si>
  <si>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</si>
  <si>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</si>
  <si>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</si>
  <si>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Umzinyathi(DC24)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</si>
  <si>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</si>
  <si>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</si>
  <si>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</si>
  <si>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</si>
  <si>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</si>
  <si>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</si>
  <si>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</si>
  <si>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</si>
  <si>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</si>
  <si>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</si>
  <si>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</si>
  <si>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</si>
  <si>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</si>
  <si>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</si>
  <si>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</si>
  <si>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</si>
  <si>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</si>
  <si>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</si>
  <si>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</si>
  <si>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</si>
  <si>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</si>
  <si>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</si>
  <si>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</si>
  <si>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</si>
  <si>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</si>
  <si>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</si>
  <si>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</si>
  <si>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</si>
  <si>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</si>
  <si>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Umzinyathi(DC24)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</si>
  <si>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</si>
  <si>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</si>
  <si>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</si>
  <si>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</si>
  <si>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</si>
  <si>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</si>
  <si>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</si>
  <si>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</si>
  <si>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</si>
  <si>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</si>
  <si>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</si>
  <si>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</si>
  <si>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</si>
  <si>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</si>
  <si>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</si>
  <si>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</si>
  <si>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</si>
  <si>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</si>
  <si>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</si>
  <si>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</si>
  <si>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</si>
  <si>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</si>
  <si>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</si>
  <si>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</si>
  <si>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</si>
  <si>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</si>
  <si>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</si>
  <si>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</si>
  <si>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</si>
  <si>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</si>
  <si>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</si>
  <si>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</si>
  <si>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Umzinyathi(DC24)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</si>
  <si>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</si>
  <si>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</si>
  <si>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</si>
  <si>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</si>
  <si>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</si>
  <si>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</si>
  <si>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</si>
  <si>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</si>
  <si>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</si>
  <si>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Umzinyathi(DC24)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</si>
  <si>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</si>
  <si>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</si>
  <si>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</si>
  <si>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</si>
  <si>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</si>
  <si>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</si>
  <si>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</si>
  <si>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</si>
  <si>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</si>
  <si>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</si>
  <si>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</si>
  <si>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</si>
  <si>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</si>
  <si>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</si>
  <si>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</si>
  <si>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</si>
  <si>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</si>
  <si>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</si>
  <si>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</si>
  <si>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</si>
  <si>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</si>
  <si>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</si>
  <si>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</si>
  <si>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</si>
  <si>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</si>
  <si>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</si>
  <si>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</si>
  <si>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</si>
  <si>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</si>
  <si>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</si>
  <si>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</si>
  <si>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</si>
  <si>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</si>
  <si>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Umzinyathi(DC24)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</si>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</sst>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0</v>
      </c>
      <c r="C6" s="25">
        <v>19000000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8">
        <v>0</v>
      </c>
    </row>
    <row r="7" spans="1:25" ht="13.5">
      <c r="A7" s="24" t="s">
        <v>32</v>
      </c>
      <c r="B7" s="2">
        <v>8339828</v>
      </c>
      <c r="C7" s="25">
        <v>0</v>
      </c>
      <c r="D7" s="26">
        <v>6483500</v>
      </c>
      <c r="E7" s="26">
        <v>242762</v>
      </c>
      <c r="F7" s="26">
        <v>205080</v>
      </c>
      <c r="G7" s="26">
        <v>766641</v>
      </c>
      <c r="H7" s="26">
        <v>1214483</v>
      </c>
      <c r="I7" s="26">
        <v>476591</v>
      </c>
      <c r="J7" s="26">
        <v>485102</v>
      </c>
      <c r="K7" s="26">
        <v>463365</v>
      </c>
      <c r="L7" s="26">
        <v>1425058</v>
      </c>
      <c r="M7" s="26">
        <v>680339</v>
      </c>
      <c r="N7" s="26">
        <v>416009</v>
      </c>
      <c r="O7" s="26">
        <v>369447</v>
      </c>
      <c r="P7" s="26">
        <v>1465795</v>
      </c>
      <c r="Q7" s="26">
        <v>182979</v>
      </c>
      <c r="R7" s="26">
        <v>520162</v>
      </c>
      <c r="S7" s="26">
        <v>653914</v>
      </c>
      <c r="T7" s="26">
        <v>1357055</v>
      </c>
      <c r="U7" s="26">
        <v>5462391</v>
      </c>
      <c r="V7" s="26">
        <v>6483500</v>
      </c>
      <c r="W7" s="26">
        <v>-1021109</v>
      </c>
      <c r="X7" s="27">
        <v>-15.75</v>
      </c>
      <c r="Y7" s="28">
        <v>6483500</v>
      </c>
    </row>
    <row r="8" spans="1:25" ht="13.5">
      <c r="A8" s="24" t="s">
        <v>33</v>
      </c>
      <c r="B8" s="2">
        <v>252017698</v>
      </c>
      <c r="C8" s="25">
        <v>92061000</v>
      </c>
      <c r="D8" s="26">
        <v>139635956</v>
      </c>
      <c r="E8" s="26">
        <v>0</v>
      </c>
      <c r="F8" s="26">
        <v>750000</v>
      </c>
      <c r="G8" s="26">
        <v>417000</v>
      </c>
      <c r="H8" s="26">
        <v>1167000</v>
      </c>
      <c r="I8" s="26">
        <v>0</v>
      </c>
      <c r="J8" s="26">
        <v>37352</v>
      </c>
      <c r="K8" s="26">
        <v>44019942</v>
      </c>
      <c r="L8" s="26">
        <v>44057294</v>
      </c>
      <c r="M8" s="26">
        <v>0</v>
      </c>
      <c r="N8" s="26">
        <v>0</v>
      </c>
      <c r="O8" s="26">
        <v>33492358</v>
      </c>
      <c r="P8" s="26">
        <v>33492358</v>
      </c>
      <c r="Q8" s="26">
        <v>0</v>
      </c>
      <c r="R8" s="26">
        <v>0</v>
      </c>
      <c r="S8" s="26">
        <v>10727</v>
      </c>
      <c r="T8" s="26">
        <v>10727</v>
      </c>
      <c r="U8" s="26">
        <v>78727379</v>
      </c>
      <c r="V8" s="26">
        <v>139635956</v>
      </c>
      <c r="W8" s="26">
        <v>-60908577</v>
      </c>
      <c r="X8" s="27">
        <v>-43.62</v>
      </c>
      <c r="Y8" s="28">
        <v>139635956</v>
      </c>
    </row>
    <row r="9" spans="1:25" ht="13.5">
      <c r="A9" s="24" t="s">
        <v>34</v>
      </c>
      <c r="B9" s="2">
        <v>794630</v>
      </c>
      <c r="C9" s="25">
        <v>28440000</v>
      </c>
      <c r="D9" s="26">
        <v>21956749</v>
      </c>
      <c r="E9" s="26">
        <v>67968</v>
      </c>
      <c r="F9" s="26">
        <v>19474</v>
      </c>
      <c r="G9" s="26">
        <v>19214</v>
      </c>
      <c r="H9" s="26">
        <v>106656</v>
      </c>
      <c r="I9" s="26">
        <v>32448</v>
      </c>
      <c r="J9" s="26">
        <v>31361</v>
      </c>
      <c r="K9" s="26">
        <v>20204</v>
      </c>
      <c r="L9" s="26">
        <v>84013</v>
      </c>
      <c r="M9" s="26">
        <v>42049</v>
      </c>
      <c r="N9" s="26">
        <v>263826</v>
      </c>
      <c r="O9" s="26">
        <v>2079257</v>
      </c>
      <c r="P9" s="26">
        <v>2385132</v>
      </c>
      <c r="Q9" s="26">
        <v>12994199</v>
      </c>
      <c r="R9" s="26">
        <v>12160</v>
      </c>
      <c r="S9" s="26">
        <v>57975</v>
      </c>
      <c r="T9" s="26">
        <v>13064334</v>
      </c>
      <c r="U9" s="26">
        <v>15640135</v>
      </c>
      <c r="V9" s="26">
        <v>21956749</v>
      </c>
      <c r="W9" s="26">
        <v>-6316614</v>
      </c>
      <c r="X9" s="27">
        <v>-28.77</v>
      </c>
      <c r="Y9" s="28">
        <v>21956749</v>
      </c>
    </row>
    <row r="10" spans="1:25" ht="25.5">
      <c r="A10" s="29" t="s">
        <v>212</v>
      </c>
      <c r="B10" s="30">
        <f>SUM(B5:B9)</f>
        <v>261152156</v>
      </c>
      <c r="C10" s="31">
        <f aca="true" t="shared" si="0" ref="C10:Y10">SUM(C5:C9)</f>
        <v>139501000</v>
      </c>
      <c r="D10" s="32">
        <f t="shared" si="0"/>
        <v>168076205</v>
      </c>
      <c r="E10" s="32">
        <f t="shared" si="0"/>
        <v>310730</v>
      </c>
      <c r="F10" s="32">
        <f t="shared" si="0"/>
        <v>974554</v>
      </c>
      <c r="G10" s="32">
        <f t="shared" si="0"/>
        <v>1202855</v>
      </c>
      <c r="H10" s="32">
        <f t="shared" si="0"/>
        <v>2488139</v>
      </c>
      <c r="I10" s="32">
        <f t="shared" si="0"/>
        <v>509039</v>
      </c>
      <c r="J10" s="32">
        <f t="shared" si="0"/>
        <v>553815</v>
      </c>
      <c r="K10" s="32">
        <f t="shared" si="0"/>
        <v>44503511</v>
      </c>
      <c r="L10" s="32">
        <f t="shared" si="0"/>
        <v>45566365</v>
      </c>
      <c r="M10" s="32">
        <f t="shared" si="0"/>
        <v>722388</v>
      </c>
      <c r="N10" s="32">
        <f t="shared" si="0"/>
        <v>679835</v>
      </c>
      <c r="O10" s="32">
        <f t="shared" si="0"/>
        <v>35941062</v>
      </c>
      <c r="P10" s="32">
        <f t="shared" si="0"/>
        <v>37343285</v>
      </c>
      <c r="Q10" s="32">
        <f t="shared" si="0"/>
        <v>13177178</v>
      </c>
      <c r="R10" s="32">
        <f t="shared" si="0"/>
        <v>532322</v>
      </c>
      <c r="S10" s="32">
        <f t="shared" si="0"/>
        <v>722616</v>
      </c>
      <c r="T10" s="32">
        <f t="shared" si="0"/>
        <v>14432116</v>
      </c>
      <c r="U10" s="32">
        <f t="shared" si="0"/>
        <v>99829905</v>
      </c>
      <c r="V10" s="32">
        <f t="shared" si="0"/>
        <v>168076205</v>
      </c>
      <c r="W10" s="32">
        <f t="shared" si="0"/>
        <v>-68246300</v>
      </c>
      <c r="X10" s="33">
        <f>+IF(V10&lt;&gt;0,(W10/V10)*100,0)</f>
        <v>-40.60437942420225</v>
      </c>
      <c r="Y10" s="34">
        <f t="shared" si="0"/>
        <v>168076205</v>
      </c>
    </row>
    <row r="11" spans="1:25" ht="13.5">
      <c r="A11" s="24" t="s">
        <v>36</v>
      </c>
      <c r="B11" s="2">
        <v>27093555</v>
      </c>
      <c r="C11" s="25">
        <v>35973000</v>
      </c>
      <c r="D11" s="26">
        <v>28326552</v>
      </c>
      <c r="E11" s="26">
        <v>1973311</v>
      </c>
      <c r="F11" s="26">
        <v>1832103</v>
      </c>
      <c r="G11" s="26">
        <v>1863532</v>
      </c>
      <c r="H11" s="26">
        <v>5668946</v>
      </c>
      <c r="I11" s="26">
        <v>1838584</v>
      </c>
      <c r="J11" s="26">
        <v>2882863</v>
      </c>
      <c r="K11" s="26">
        <v>1851061</v>
      </c>
      <c r="L11" s="26">
        <v>6572508</v>
      </c>
      <c r="M11" s="26">
        <v>1850351</v>
      </c>
      <c r="N11" s="26">
        <v>1867278</v>
      </c>
      <c r="O11" s="26">
        <v>1967000</v>
      </c>
      <c r="P11" s="26">
        <v>5684629</v>
      </c>
      <c r="Q11" s="26">
        <v>1148635</v>
      </c>
      <c r="R11" s="26">
        <v>2217506</v>
      </c>
      <c r="S11" s="26">
        <v>1495079</v>
      </c>
      <c r="T11" s="26">
        <v>4861220</v>
      </c>
      <c r="U11" s="26">
        <v>22787303</v>
      </c>
      <c r="V11" s="26">
        <v>28326552</v>
      </c>
      <c r="W11" s="26">
        <v>-5539249</v>
      </c>
      <c r="X11" s="27">
        <v>-19.55</v>
      </c>
      <c r="Y11" s="28">
        <v>28326552</v>
      </c>
    </row>
    <row r="12" spans="1:25" ht="13.5">
      <c r="A12" s="24" t="s">
        <v>37</v>
      </c>
      <c r="B12" s="2">
        <v>2008128</v>
      </c>
      <c r="C12" s="25">
        <v>0</v>
      </c>
      <c r="D12" s="26">
        <v>2273710</v>
      </c>
      <c r="E12" s="26">
        <v>164150</v>
      </c>
      <c r="F12" s="26">
        <v>168851</v>
      </c>
      <c r="G12" s="26">
        <v>165554</v>
      </c>
      <c r="H12" s="26">
        <v>498555</v>
      </c>
      <c r="I12" s="26">
        <v>167661</v>
      </c>
      <c r="J12" s="26">
        <v>165554</v>
      </c>
      <c r="K12" s="26">
        <v>165554</v>
      </c>
      <c r="L12" s="26">
        <v>498769</v>
      </c>
      <c r="M12" s="26">
        <v>162065</v>
      </c>
      <c r="N12" s="26">
        <v>235392</v>
      </c>
      <c r="O12" s="26">
        <v>181032</v>
      </c>
      <c r="P12" s="26">
        <v>578489</v>
      </c>
      <c r="Q12" s="26">
        <v>180654</v>
      </c>
      <c r="R12" s="26">
        <v>107901</v>
      </c>
      <c r="S12" s="26">
        <v>178424</v>
      </c>
      <c r="T12" s="26">
        <v>466979</v>
      </c>
      <c r="U12" s="26">
        <v>2042792</v>
      </c>
      <c r="V12" s="26">
        <v>2273710</v>
      </c>
      <c r="W12" s="26">
        <v>-230918</v>
      </c>
      <c r="X12" s="27">
        <v>-10.16</v>
      </c>
      <c r="Y12" s="28">
        <v>2273710</v>
      </c>
    </row>
    <row r="13" spans="1:25" ht="13.5">
      <c r="A13" s="24" t="s">
        <v>213</v>
      </c>
      <c r="B13" s="2">
        <v>4669826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273612</v>
      </c>
      <c r="C14" s="25">
        <v>0</v>
      </c>
      <c r="D14" s="26">
        <v>0</v>
      </c>
      <c r="E14" s="26">
        <v>0</v>
      </c>
      <c r="F14" s="26">
        <v>0</v>
      </c>
      <c r="G14" s="26">
        <v>21</v>
      </c>
      <c r="H14" s="26">
        <v>21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21</v>
      </c>
      <c r="V14" s="26">
        <v>0</v>
      </c>
      <c r="W14" s="26">
        <v>21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295594406</v>
      </c>
      <c r="C17" s="25">
        <v>110893000</v>
      </c>
      <c r="D17" s="26">
        <v>101414829</v>
      </c>
      <c r="E17" s="26">
        <v>2873878</v>
      </c>
      <c r="F17" s="26">
        <v>4100729</v>
      </c>
      <c r="G17" s="26">
        <v>7258478</v>
      </c>
      <c r="H17" s="26">
        <v>14233085</v>
      </c>
      <c r="I17" s="26">
        <v>5274739</v>
      </c>
      <c r="J17" s="26">
        <v>19227668</v>
      </c>
      <c r="K17" s="26">
        <v>4386885</v>
      </c>
      <c r="L17" s="26">
        <v>28889292</v>
      </c>
      <c r="M17" s="26">
        <v>5886057</v>
      </c>
      <c r="N17" s="26">
        <v>11040568</v>
      </c>
      <c r="O17" s="26">
        <v>19285186</v>
      </c>
      <c r="P17" s="26">
        <v>36211811</v>
      </c>
      <c r="Q17" s="26">
        <v>5673392</v>
      </c>
      <c r="R17" s="26">
        <v>8875705</v>
      </c>
      <c r="S17" s="26">
        <v>27964492</v>
      </c>
      <c r="T17" s="26">
        <v>42513589</v>
      </c>
      <c r="U17" s="26">
        <v>121847777</v>
      </c>
      <c r="V17" s="26">
        <v>101414829</v>
      </c>
      <c r="W17" s="26">
        <v>20432948</v>
      </c>
      <c r="X17" s="27">
        <v>20.15</v>
      </c>
      <c r="Y17" s="28">
        <v>101414829</v>
      </c>
    </row>
    <row r="18" spans="1:25" ht="13.5">
      <c r="A18" s="36" t="s">
        <v>43</v>
      </c>
      <c r="B18" s="37">
        <f>SUM(B11:B17)</f>
        <v>329639527</v>
      </c>
      <c r="C18" s="38">
        <f aca="true" t="shared" si="1" ref="C18:Y18">SUM(C11:C17)</f>
        <v>146866000</v>
      </c>
      <c r="D18" s="39">
        <f t="shared" si="1"/>
        <v>132015091</v>
      </c>
      <c r="E18" s="39">
        <f t="shared" si="1"/>
        <v>5011339</v>
      </c>
      <c r="F18" s="39">
        <f t="shared" si="1"/>
        <v>6101683</v>
      </c>
      <c r="G18" s="39">
        <f t="shared" si="1"/>
        <v>9287585</v>
      </c>
      <c r="H18" s="39">
        <f t="shared" si="1"/>
        <v>20400607</v>
      </c>
      <c r="I18" s="39">
        <f t="shared" si="1"/>
        <v>7280984</v>
      </c>
      <c r="J18" s="39">
        <f t="shared" si="1"/>
        <v>22276085</v>
      </c>
      <c r="K18" s="39">
        <f t="shared" si="1"/>
        <v>6403500</v>
      </c>
      <c r="L18" s="39">
        <f t="shared" si="1"/>
        <v>35960569</v>
      </c>
      <c r="M18" s="39">
        <f t="shared" si="1"/>
        <v>7898473</v>
      </c>
      <c r="N18" s="39">
        <f t="shared" si="1"/>
        <v>13143238</v>
      </c>
      <c r="O18" s="39">
        <f t="shared" si="1"/>
        <v>21433218</v>
      </c>
      <c r="P18" s="39">
        <f t="shared" si="1"/>
        <v>42474929</v>
      </c>
      <c r="Q18" s="39">
        <f t="shared" si="1"/>
        <v>7002681</v>
      </c>
      <c r="R18" s="39">
        <f t="shared" si="1"/>
        <v>11201112</v>
      </c>
      <c r="S18" s="39">
        <f t="shared" si="1"/>
        <v>29637995</v>
      </c>
      <c r="T18" s="39">
        <f t="shared" si="1"/>
        <v>47841788</v>
      </c>
      <c r="U18" s="39">
        <f t="shared" si="1"/>
        <v>146677893</v>
      </c>
      <c r="V18" s="39">
        <f t="shared" si="1"/>
        <v>132015091</v>
      </c>
      <c r="W18" s="39">
        <f t="shared" si="1"/>
        <v>14662802</v>
      </c>
      <c r="X18" s="33">
        <f>+IF(V18&lt;&gt;0,(W18/V18)*100,0)</f>
        <v>11.106913527030027</v>
      </c>
      <c r="Y18" s="40">
        <f t="shared" si="1"/>
        <v>132015091</v>
      </c>
    </row>
    <row r="19" spans="1:25" ht="13.5">
      <c r="A19" s="36" t="s">
        <v>44</v>
      </c>
      <c r="B19" s="41">
        <f>+B10-B18</f>
        <v>-68487371</v>
      </c>
      <c r="C19" s="42">
        <f aca="true" t="shared" si="2" ref="C19:Y19">+C10-C18</f>
        <v>-7365000</v>
      </c>
      <c r="D19" s="43">
        <f t="shared" si="2"/>
        <v>36061114</v>
      </c>
      <c r="E19" s="43">
        <f t="shared" si="2"/>
        <v>-4700609</v>
      </c>
      <c r="F19" s="43">
        <f t="shared" si="2"/>
        <v>-5127129</v>
      </c>
      <c r="G19" s="43">
        <f t="shared" si="2"/>
        <v>-8084730</v>
      </c>
      <c r="H19" s="43">
        <f t="shared" si="2"/>
        <v>-17912468</v>
      </c>
      <c r="I19" s="43">
        <f t="shared" si="2"/>
        <v>-6771945</v>
      </c>
      <c r="J19" s="43">
        <f t="shared" si="2"/>
        <v>-21722270</v>
      </c>
      <c r="K19" s="43">
        <f t="shared" si="2"/>
        <v>38100011</v>
      </c>
      <c r="L19" s="43">
        <f t="shared" si="2"/>
        <v>9605796</v>
      </c>
      <c r="M19" s="43">
        <f t="shared" si="2"/>
        <v>-7176085</v>
      </c>
      <c r="N19" s="43">
        <f t="shared" si="2"/>
        <v>-12463403</v>
      </c>
      <c r="O19" s="43">
        <f t="shared" si="2"/>
        <v>14507844</v>
      </c>
      <c r="P19" s="43">
        <f t="shared" si="2"/>
        <v>-5131644</v>
      </c>
      <c r="Q19" s="43">
        <f t="shared" si="2"/>
        <v>6174497</v>
      </c>
      <c r="R19" s="43">
        <f t="shared" si="2"/>
        <v>-10668790</v>
      </c>
      <c r="S19" s="43">
        <f t="shared" si="2"/>
        <v>-28915379</v>
      </c>
      <c r="T19" s="43">
        <f t="shared" si="2"/>
        <v>-33409672</v>
      </c>
      <c r="U19" s="43">
        <f t="shared" si="2"/>
        <v>-46847988</v>
      </c>
      <c r="V19" s="43">
        <f>IF(D10=D18,0,V10-V18)</f>
        <v>36061114</v>
      </c>
      <c r="W19" s="43">
        <f t="shared" si="2"/>
        <v>-82909102</v>
      </c>
      <c r="X19" s="44">
        <f>+IF(V19&lt;&gt;0,(W19/V19)*100,0)</f>
        <v>-229.91275865742807</v>
      </c>
      <c r="Y19" s="45">
        <f t="shared" si="2"/>
        <v>36061114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59321609</v>
      </c>
      <c r="F20" s="26">
        <v>0</v>
      </c>
      <c r="G20" s="26">
        <v>0</v>
      </c>
      <c r="H20" s="26">
        <v>59321609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59321609</v>
      </c>
      <c r="V20" s="26">
        <v>0</v>
      </c>
      <c r="W20" s="26">
        <v>59321609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-68487371</v>
      </c>
      <c r="C22" s="53">
        <f aca="true" t="shared" si="3" ref="C22:Y22">SUM(C19:C21)</f>
        <v>-7365000</v>
      </c>
      <c r="D22" s="54">
        <f t="shared" si="3"/>
        <v>36061114</v>
      </c>
      <c r="E22" s="54">
        <f t="shared" si="3"/>
        <v>54621000</v>
      </c>
      <c r="F22" s="54">
        <f t="shared" si="3"/>
        <v>-5127129</v>
      </c>
      <c r="G22" s="54">
        <f t="shared" si="3"/>
        <v>-8084730</v>
      </c>
      <c r="H22" s="54">
        <f t="shared" si="3"/>
        <v>41409141</v>
      </c>
      <c r="I22" s="54">
        <f t="shared" si="3"/>
        <v>-6771945</v>
      </c>
      <c r="J22" s="54">
        <f t="shared" si="3"/>
        <v>-21722270</v>
      </c>
      <c r="K22" s="54">
        <f t="shared" si="3"/>
        <v>38100011</v>
      </c>
      <c r="L22" s="54">
        <f t="shared" si="3"/>
        <v>9605796</v>
      </c>
      <c r="M22" s="54">
        <f t="shared" si="3"/>
        <v>-7176085</v>
      </c>
      <c r="N22" s="54">
        <f t="shared" si="3"/>
        <v>-12463403</v>
      </c>
      <c r="O22" s="54">
        <f t="shared" si="3"/>
        <v>14507844</v>
      </c>
      <c r="P22" s="54">
        <f t="shared" si="3"/>
        <v>-5131644</v>
      </c>
      <c r="Q22" s="54">
        <f t="shared" si="3"/>
        <v>6174497</v>
      </c>
      <c r="R22" s="54">
        <f t="shared" si="3"/>
        <v>-10668790</v>
      </c>
      <c r="S22" s="54">
        <f t="shared" si="3"/>
        <v>-28915379</v>
      </c>
      <c r="T22" s="54">
        <f t="shared" si="3"/>
        <v>-33409672</v>
      </c>
      <c r="U22" s="54">
        <f t="shared" si="3"/>
        <v>12473621</v>
      </c>
      <c r="V22" s="54">
        <f t="shared" si="3"/>
        <v>36061114</v>
      </c>
      <c r="W22" s="54">
        <f t="shared" si="3"/>
        <v>-23587493</v>
      </c>
      <c r="X22" s="55">
        <f>+IF(V22&lt;&gt;0,(W22/V22)*100,0)</f>
        <v>-65.40977353056815</v>
      </c>
      <c r="Y22" s="56">
        <f t="shared" si="3"/>
        <v>36061114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-68487371</v>
      </c>
      <c r="C24" s="42">
        <f aca="true" t="shared" si="4" ref="C24:Y24">SUM(C22:C23)</f>
        <v>-7365000</v>
      </c>
      <c r="D24" s="43">
        <f t="shared" si="4"/>
        <v>36061114</v>
      </c>
      <c r="E24" s="43">
        <f t="shared" si="4"/>
        <v>54621000</v>
      </c>
      <c r="F24" s="43">
        <f t="shared" si="4"/>
        <v>-5127129</v>
      </c>
      <c r="G24" s="43">
        <f t="shared" si="4"/>
        <v>-8084730</v>
      </c>
      <c r="H24" s="43">
        <f t="shared" si="4"/>
        <v>41409141</v>
      </c>
      <c r="I24" s="43">
        <f t="shared" si="4"/>
        <v>-6771945</v>
      </c>
      <c r="J24" s="43">
        <f t="shared" si="4"/>
        <v>-21722270</v>
      </c>
      <c r="K24" s="43">
        <f t="shared" si="4"/>
        <v>38100011</v>
      </c>
      <c r="L24" s="43">
        <f t="shared" si="4"/>
        <v>9605796</v>
      </c>
      <c r="M24" s="43">
        <f t="shared" si="4"/>
        <v>-7176085</v>
      </c>
      <c r="N24" s="43">
        <f t="shared" si="4"/>
        <v>-12463403</v>
      </c>
      <c r="O24" s="43">
        <f t="shared" si="4"/>
        <v>14507844</v>
      </c>
      <c r="P24" s="43">
        <f t="shared" si="4"/>
        <v>-5131644</v>
      </c>
      <c r="Q24" s="43">
        <f t="shared" si="4"/>
        <v>6174497</v>
      </c>
      <c r="R24" s="43">
        <f t="shared" si="4"/>
        <v>-10668790</v>
      </c>
      <c r="S24" s="43">
        <f t="shared" si="4"/>
        <v>-28915379</v>
      </c>
      <c r="T24" s="43">
        <f t="shared" si="4"/>
        <v>-33409672</v>
      </c>
      <c r="U24" s="43">
        <f t="shared" si="4"/>
        <v>12473621</v>
      </c>
      <c r="V24" s="43">
        <f t="shared" si="4"/>
        <v>36061114</v>
      </c>
      <c r="W24" s="43">
        <f t="shared" si="4"/>
        <v>-23587493</v>
      </c>
      <c r="X24" s="44">
        <f>+IF(V24&lt;&gt;0,(W24/V24)*100,0)</f>
        <v>-65.40977353056815</v>
      </c>
      <c r="Y24" s="45">
        <f t="shared" si="4"/>
        <v>36061114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5150537</v>
      </c>
      <c r="C27" s="65">
        <v>187077000</v>
      </c>
      <c r="D27" s="66">
        <v>186297800</v>
      </c>
      <c r="E27" s="66">
        <v>2425407</v>
      </c>
      <c r="F27" s="66">
        <v>11829111</v>
      </c>
      <c r="G27" s="66">
        <v>10437897</v>
      </c>
      <c r="H27" s="66">
        <v>24692415</v>
      </c>
      <c r="I27" s="66">
        <v>7490479</v>
      </c>
      <c r="J27" s="66">
        <v>9931855</v>
      </c>
      <c r="K27" s="66">
        <v>21564868</v>
      </c>
      <c r="L27" s="66">
        <v>38987202</v>
      </c>
      <c r="M27" s="66">
        <v>9653600</v>
      </c>
      <c r="N27" s="66">
        <v>5590505</v>
      </c>
      <c r="O27" s="66">
        <v>5590505</v>
      </c>
      <c r="P27" s="66">
        <v>20834610</v>
      </c>
      <c r="Q27" s="66">
        <v>14192259</v>
      </c>
      <c r="R27" s="66">
        <v>11586175</v>
      </c>
      <c r="S27" s="66">
        <v>22820873</v>
      </c>
      <c r="T27" s="66">
        <v>48599307</v>
      </c>
      <c r="U27" s="66">
        <v>133113534</v>
      </c>
      <c r="V27" s="66">
        <v>186297800</v>
      </c>
      <c r="W27" s="66">
        <v>-53184266</v>
      </c>
      <c r="X27" s="67">
        <v>-28.55</v>
      </c>
      <c r="Y27" s="68">
        <v>186297800</v>
      </c>
    </row>
    <row r="28" spans="1:25" ht="13.5">
      <c r="A28" s="69" t="s">
        <v>45</v>
      </c>
      <c r="B28" s="2">
        <v>5150537</v>
      </c>
      <c r="C28" s="25">
        <v>154394000</v>
      </c>
      <c r="D28" s="26">
        <v>165275218</v>
      </c>
      <c r="E28" s="26">
        <v>9001970</v>
      </c>
      <c r="F28" s="26">
        <v>18370627</v>
      </c>
      <c r="G28" s="26">
        <v>16620936</v>
      </c>
      <c r="H28" s="26">
        <v>43993533</v>
      </c>
      <c r="I28" s="26">
        <v>13443579</v>
      </c>
      <c r="J28" s="26">
        <v>16278183</v>
      </c>
      <c r="K28" s="26">
        <v>28089807</v>
      </c>
      <c r="L28" s="26">
        <v>57811569</v>
      </c>
      <c r="M28" s="26">
        <v>16163116</v>
      </c>
      <c r="N28" s="26">
        <v>12082918</v>
      </c>
      <c r="O28" s="26">
        <v>12082918</v>
      </c>
      <c r="P28" s="26">
        <v>40328952</v>
      </c>
      <c r="Q28" s="26">
        <v>20531630</v>
      </c>
      <c r="R28" s="26">
        <v>18027522</v>
      </c>
      <c r="S28" s="26">
        <v>28996057</v>
      </c>
      <c r="T28" s="26">
        <v>67555209</v>
      </c>
      <c r="U28" s="26">
        <v>209689263</v>
      </c>
      <c r="V28" s="26">
        <v>165275218</v>
      </c>
      <c r="W28" s="26">
        <v>44414045</v>
      </c>
      <c r="X28" s="27">
        <v>26.87</v>
      </c>
      <c r="Y28" s="28">
        <v>165275218</v>
      </c>
    </row>
    <row r="29" spans="1:25" ht="13.5">
      <c r="A29" s="24" t="s">
        <v>217</v>
      </c>
      <c r="B29" s="2">
        <v>0</v>
      </c>
      <c r="C29" s="25">
        <v>32683000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21022582</v>
      </c>
      <c r="E31" s="26">
        <v>300</v>
      </c>
      <c r="F31" s="26">
        <v>35347</v>
      </c>
      <c r="G31" s="26">
        <v>393824</v>
      </c>
      <c r="H31" s="26">
        <v>429471</v>
      </c>
      <c r="I31" s="26">
        <v>623763</v>
      </c>
      <c r="J31" s="26">
        <v>230535</v>
      </c>
      <c r="K31" s="26">
        <v>51924</v>
      </c>
      <c r="L31" s="26">
        <v>906222</v>
      </c>
      <c r="M31" s="26">
        <v>67347</v>
      </c>
      <c r="N31" s="26">
        <v>84450</v>
      </c>
      <c r="O31" s="26">
        <v>84450</v>
      </c>
      <c r="P31" s="26">
        <v>236247</v>
      </c>
      <c r="Q31" s="26">
        <v>237492</v>
      </c>
      <c r="R31" s="26">
        <v>135516</v>
      </c>
      <c r="S31" s="26">
        <v>401679</v>
      </c>
      <c r="T31" s="26">
        <v>774687</v>
      </c>
      <c r="U31" s="26">
        <v>2346627</v>
      </c>
      <c r="V31" s="26">
        <v>21022582</v>
      </c>
      <c r="W31" s="26">
        <v>-18675955</v>
      </c>
      <c r="X31" s="27">
        <v>-88.84</v>
      </c>
      <c r="Y31" s="28">
        <v>21022582</v>
      </c>
    </row>
    <row r="32" spans="1:25" ht="13.5">
      <c r="A32" s="36" t="s">
        <v>53</v>
      </c>
      <c r="B32" s="3">
        <f>SUM(B28:B31)</f>
        <v>5150537</v>
      </c>
      <c r="C32" s="65">
        <f aca="true" t="shared" si="5" ref="C32:Y32">SUM(C28:C31)</f>
        <v>187077000</v>
      </c>
      <c r="D32" s="66">
        <f t="shared" si="5"/>
        <v>186297800</v>
      </c>
      <c r="E32" s="66">
        <f t="shared" si="5"/>
        <v>9002270</v>
      </c>
      <c r="F32" s="66">
        <f t="shared" si="5"/>
        <v>18405974</v>
      </c>
      <c r="G32" s="66">
        <f t="shared" si="5"/>
        <v>17014760</v>
      </c>
      <c r="H32" s="66">
        <f t="shared" si="5"/>
        <v>44423004</v>
      </c>
      <c r="I32" s="66">
        <f t="shared" si="5"/>
        <v>14067342</v>
      </c>
      <c r="J32" s="66">
        <f t="shared" si="5"/>
        <v>16508718</v>
      </c>
      <c r="K32" s="66">
        <f t="shared" si="5"/>
        <v>28141731</v>
      </c>
      <c r="L32" s="66">
        <f t="shared" si="5"/>
        <v>58717791</v>
      </c>
      <c r="M32" s="66">
        <f t="shared" si="5"/>
        <v>16230463</v>
      </c>
      <c r="N32" s="66">
        <f t="shared" si="5"/>
        <v>12167368</v>
      </c>
      <c r="O32" s="66">
        <f t="shared" si="5"/>
        <v>12167368</v>
      </c>
      <c r="P32" s="66">
        <f t="shared" si="5"/>
        <v>40565199</v>
      </c>
      <c r="Q32" s="66">
        <f t="shared" si="5"/>
        <v>20769122</v>
      </c>
      <c r="R32" s="66">
        <f t="shared" si="5"/>
        <v>18163038</v>
      </c>
      <c r="S32" s="66">
        <f t="shared" si="5"/>
        <v>29397736</v>
      </c>
      <c r="T32" s="66">
        <f t="shared" si="5"/>
        <v>68329896</v>
      </c>
      <c r="U32" s="66">
        <f t="shared" si="5"/>
        <v>212035890</v>
      </c>
      <c r="V32" s="66">
        <f t="shared" si="5"/>
        <v>186297800</v>
      </c>
      <c r="W32" s="66">
        <f t="shared" si="5"/>
        <v>25738090</v>
      </c>
      <c r="X32" s="67">
        <f>+IF(V32&lt;&gt;0,(W32/V32)*100,0)</f>
        <v>13.81556303939177</v>
      </c>
      <c r="Y32" s="68">
        <f t="shared" si="5"/>
        <v>186297800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70631244</v>
      </c>
      <c r="C35" s="25">
        <v>31834773</v>
      </c>
      <c r="D35" s="26">
        <v>69340000</v>
      </c>
      <c r="E35" s="26">
        <v>98673054</v>
      </c>
      <c r="F35" s="26">
        <v>83188849</v>
      </c>
      <c r="G35" s="26">
        <v>98673054</v>
      </c>
      <c r="H35" s="26">
        <v>280534957</v>
      </c>
      <c r="I35" s="26">
        <v>84144091</v>
      </c>
      <c r="J35" s="26">
        <v>84144091</v>
      </c>
      <c r="K35" s="26">
        <v>104328503</v>
      </c>
      <c r="L35" s="26">
        <v>272616685</v>
      </c>
      <c r="M35" s="26">
        <v>80567437</v>
      </c>
      <c r="N35" s="26">
        <v>61521993</v>
      </c>
      <c r="O35" s="26">
        <v>121749692</v>
      </c>
      <c r="P35" s="26">
        <v>263839122</v>
      </c>
      <c r="Q35" s="26">
        <v>117214227</v>
      </c>
      <c r="R35" s="26">
        <v>81532573</v>
      </c>
      <c r="S35" s="26">
        <v>54834068</v>
      </c>
      <c r="T35" s="26">
        <v>253580868</v>
      </c>
      <c r="U35" s="26">
        <v>1070571632</v>
      </c>
      <c r="V35" s="26">
        <v>69340000</v>
      </c>
      <c r="W35" s="26">
        <v>1001231632</v>
      </c>
      <c r="X35" s="27">
        <v>1443.95</v>
      </c>
      <c r="Y35" s="28">
        <v>69340000</v>
      </c>
    </row>
    <row r="36" spans="1:25" ht="13.5">
      <c r="A36" s="24" t="s">
        <v>56</v>
      </c>
      <c r="B36" s="2">
        <v>929593773</v>
      </c>
      <c r="C36" s="25">
        <v>97539360</v>
      </c>
      <c r="D36" s="26">
        <v>85609000</v>
      </c>
      <c r="E36" s="26">
        <v>940820789</v>
      </c>
      <c r="F36" s="26">
        <v>941562740</v>
      </c>
      <c r="G36" s="26">
        <v>940820789</v>
      </c>
      <c r="H36" s="26">
        <v>2823204318</v>
      </c>
      <c r="I36" s="26">
        <v>934021819</v>
      </c>
      <c r="J36" s="26">
        <v>934021819</v>
      </c>
      <c r="K36" s="26">
        <v>934169246</v>
      </c>
      <c r="L36" s="26">
        <v>2802212884</v>
      </c>
      <c r="M36" s="26">
        <v>931755728</v>
      </c>
      <c r="N36" s="26">
        <v>931936521</v>
      </c>
      <c r="O36" s="26">
        <v>932332678</v>
      </c>
      <c r="P36" s="26">
        <v>2796024927</v>
      </c>
      <c r="Q36" s="26">
        <v>932570170</v>
      </c>
      <c r="R36" s="26">
        <v>932802654</v>
      </c>
      <c r="S36" s="26">
        <v>913260449</v>
      </c>
      <c r="T36" s="26">
        <v>2778633273</v>
      </c>
      <c r="U36" s="26">
        <v>11200075402</v>
      </c>
      <c r="V36" s="26">
        <v>85609000</v>
      </c>
      <c r="W36" s="26">
        <v>11114466402</v>
      </c>
      <c r="X36" s="27">
        <v>12982.82</v>
      </c>
      <c r="Y36" s="28">
        <v>85609000</v>
      </c>
    </row>
    <row r="37" spans="1:25" ht="13.5">
      <c r="A37" s="24" t="s">
        <v>57</v>
      </c>
      <c r="B37" s="2">
        <v>108529386</v>
      </c>
      <c r="C37" s="25">
        <v>51417535</v>
      </c>
      <c r="D37" s="26">
        <v>15208000</v>
      </c>
      <c r="E37" s="26">
        <v>101084845</v>
      </c>
      <c r="F37" s="26">
        <v>93156504</v>
      </c>
      <c r="G37" s="26">
        <v>101084845</v>
      </c>
      <c r="H37" s="26">
        <v>295326194</v>
      </c>
      <c r="I37" s="26">
        <v>108031911</v>
      </c>
      <c r="J37" s="26">
        <v>108031911</v>
      </c>
      <c r="K37" s="26">
        <v>90220136</v>
      </c>
      <c r="L37" s="26">
        <v>306283958</v>
      </c>
      <c r="M37" s="26">
        <v>81891725</v>
      </c>
      <c r="N37" s="26">
        <v>75486616</v>
      </c>
      <c r="O37" s="26">
        <v>107649456</v>
      </c>
      <c r="P37" s="26">
        <v>265027797</v>
      </c>
      <c r="Q37" s="26">
        <v>97005649</v>
      </c>
      <c r="R37" s="26">
        <v>87233212</v>
      </c>
      <c r="S37" s="26">
        <v>87150991</v>
      </c>
      <c r="T37" s="26">
        <v>271389852</v>
      </c>
      <c r="U37" s="26">
        <v>1138027801</v>
      </c>
      <c r="V37" s="26">
        <v>15208000</v>
      </c>
      <c r="W37" s="26">
        <v>1122819801</v>
      </c>
      <c r="X37" s="27">
        <v>7383.09</v>
      </c>
      <c r="Y37" s="28">
        <v>15208000</v>
      </c>
    </row>
    <row r="38" spans="1:25" ht="13.5">
      <c r="A38" s="24" t="s">
        <v>58</v>
      </c>
      <c r="B38" s="2">
        <v>8867012</v>
      </c>
      <c r="C38" s="25">
        <v>1663435</v>
      </c>
      <c r="D38" s="26">
        <v>0</v>
      </c>
      <c r="E38" s="26">
        <v>8867012</v>
      </c>
      <c r="F38" s="26">
        <v>8867012</v>
      </c>
      <c r="G38" s="26">
        <v>8867012</v>
      </c>
      <c r="H38" s="26">
        <v>26601036</v>
      </c>
      <c r="I38" s="26">
        <v>8867012</v>
      </c>
      <c r="J38" s="26">
        <v>8867012</v>
      </c>
      <c r="K38" s="26">
        <v>8867012</v>
      </c>
      <c r="L38" s="26">
        <v>26601036</v>
      </c>
      <c r="M38" s="26">
        <v>8867012</v>
      </c>
      <c r="N38" s="26">
        <v>8867012</v>
      </c>
      <c r="O38" s="26">
        <v>8867012</v>
      </c>
      <c r="P38" s="26">
        <v>26601036</v>
      </c>
      <c r="Q38" s="26">
        <v>8867012</v>
      </c>
      <c r="R38" s="26">
        <v>8866159</v>
      </c>
      <c r="S38" s="26">
        <v>8868717</v>
      </c>
      <c r="T38" s="26">
        <v>26601888</v>
      </c>
      <c r="U38" s="26">
        <v>106404996</v>
      </c>
      <c r="V38" s="26">
        <v>0</v>
      </c>
      <c r="W38" s="26">
        <v>106404996</v>
      </c>
      <c r="X38" s="27">
        <v>0</v>
      </c>
      <c r="Y38" s="28">
        <v>0</v>
      </c>
    </row>
    <row r="39" spans="1:25" ht="13.5">
      <c r="A39" s="24" t="s">
        <v>59</v>
      </c>
      <c r="B39" s="2">
        <v>882828619</v>
      </c>
      <c r="C39" s="25">
        <v>76293163</v>
      </c>
      <c r="D39" s="26">
        <v>139741000</v>
      </c>
      <c r="E39" s="26">
        <v>929541986</v>
      </c>
      <c r="F39" s="26">
        <v>922728073</v>
      </c>
      <c r="G39" s="26">
        <v>929541986</v>
      </c>
      <c r="H39" s="26">
        <v>2781812045</v>
      </c>
      <c r="I39" s="26">
        <v>901266987</v>
      </c>
      <c r="J39" s="26">
        <v>901266987</v>
      </c>
      <c r="K39" s="26">
        <v>939410601</v>
      </c>
      <c r="L39" s="26">
        <v>2741944575</v>
      </c>
      <c r="M39" s="26">
        <v>921564428</v>
      </c>
      <c r="N39" s="26">
        <v>909104886</v>
      </c>
      <c r="O39" s="26">
        <v>937565902</v>
      </c>
      <c r="P39" s="26">
        <v>2768235216</v>
      </c>
      <c r="Q39" s="26">
        <v>943911736</v>
      </c>
      <c r="R39" s="26">
        <v>918235856</v>
      </c>
      <c r="S39" s="26">
        <v>872074809</v>
      </c>
      <c r="T39" s="26">
        <v>2734222401</v>
      </c>
      <c r="U39" s="26">
        <v>11026214237</v>
      </c>
      <c r="V39" s="26">
        <v>139741000</v>
      </c>
      <c r="W39" s="26">
        <v>10886473237</v>
      </c>
      <c r="X39" s="27">
        <v>7790.46</v>
      </c>
      <c r="Y39" s="28">
        <v>139741000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-40197883</v>
      </c>
      <c r="C42" s="25">
        <v>222033000</v>
      </c>
      <c r="D42" s="26">
        <v>313161984</v>
      </c>
      <c r="E42" s="26">
        <v>41383228</v>
      </c>
      <c r="F42" s="26">
        <v>5248290</v>
      </c>
      <c r="G42" s="26">
        <v>-21814245</v>
      </c>
      <c r="H42" s="26">
        <v>24817273</v>
      </c>
      <c r="I42" s="26">
        <v>-7766585</v>
      </c>
      <c r="J42" s="26">
        <v>2842296</v>
      </c>
      <c r="K42" s="26">
        <v>40750578</v>
      </c>
      <c r="L42" s="26">
        <v>35826289</v>
      </c>
      <c r="M42" s="26">
        <v>-6445101</v>
      </c>
      <c r="N42" s="26">
        <v>-10899476</v>
      </c>
      <c r="O42" s="26">
        <v>71252798</v>
      </c>
      <c r="P42" s="26">
        <v>53908221</v>
      </c>
      <c r="Q42" s="26">
        <v>-43801184</v>
      </c>
      <c r="R42" s="26">
        <v>-25858170</v>
      </c>
      <c r="S42" s="26">
        <v>-24862461</v>
      </c>
      <c r="T42" s="26">
        <v>-94521815</v>
      </c>
      <c r="U42" s="26">
        <v>20029968</v>
      </c>
      <c r="V42" s="26">
        <v>313161984</v>
      </c>
      <c r="W42" s="26">
        <v>-293132016</v>
      </c>
      <c r="X42" s="27">
        <v>-93.6</v>
      </c>
      <c r="Y42" s="28">
        <v>313161984</v>
      </c>
    </row>
    <row r="43" spans="1:25" ht="13.5">
      <c r="A43" s="24" t="s">
        <v>62</v>
      </c>
      <c r="B43" s="2">
        <v>34180258</v>
      </c>
      <c r="C43" s="25">
        <v>187077000</v>
      </c>
      <c r="D43" s="26">
        <v>186762000</v>
      </c>
      <c r="E43" s="26">
        <v>-6576863</v>
      </c>
      <c r="F43" s="26">
        <v>-8967890</v>
      </c>
      <c r="G43" s="26">
        <v>-11085418</v>
      </c>
      <c r="H43" s="26">
        <v>-26630171</v>
      </c>
      <c r="I43" s="26">
        <v>7739383</v>
      </c>
      <c r="J43" s="26">
        <v>18043373</v>
      </c>
      <c r="K43" s="26">
        <v>-21487029</v>
      </c>
      <c r="L43" s="26">
        <v>4295727</v>
      </c>
      <c r="M43" s="26">
        <v>-7803365</v>
      </c>
      <c r="N43" s="26">
        <v>-7069556</v>
      </c>
      <c r="O43" s="26">
        <v>-3475009</v>
      </c>
      <c r="P43" s="26">
        <v>-18347930</v>
      </c>
      <c r="Q43" s="26">
        <v>-10967221</v>
      </c>
      <c r="R43" s="26">
        <v>-9898761</v>
      </c>
      <c r="S43" s="26">
        <v>28109962</v>
      </c>
      <c r="T43" s="26">
        <v>7243980</v>
      </c>
      <c r="U43" s="26">
        <v>-33438394</v>
      </c>
      <c r="V43" s="26">
        <v>186762000</v>
      </c>
      <c r="W43" s="26">
        <v>-220200394</v>
      </c>
      <c r="X43" s="27">
        <v>-117.9</v>
      </c>
      <c r="Y43" s="28">
        <v>186762000</v>
      </c>
    </row>
    <row r="44" spans="1:25" ht="13.5">
      <c r="A44" s="24" t="s">
        <v>63</v>
      </c>
      <c r="B44" s="2">
        <v>0</v>
      </c>
      <c r="C44" s="25">
        <v>36000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8443491</v>
      </c>
      <c r="C45" s="65">
        <v>414236000</v>
      </c>
      <c r="D45" s="66">
        <v>500627567</v>
      </c>
      <c r="E45" s="66">
        <v>43250035</v>
      </c>
      <c r="F45" s="66">
        <v>39530435</v>
      </c>
      <c r="G45" s="66">
        <v>6630772</v>
      </c>
      <c r="H45" s="66">
        <v>6630772</v>
      </c>
      <c r="I45" s="66">
        <v>6603570</v>
      </c>
      <c r="J45" s="66">
        <v>27489239</v>
      </c>
      <c r="K45" s="66">
        <v>46752788</v>
      </c>
      <c r="L45" s="66">
        <v>46752788</v>
      </c>
      <c r="M45" s="66">
        <v>32504322</v>
      </c>
      <c r="N45" s="66">
        <v>14535290</v>
      </c>
      <c r="O45" s="66">
        <v>82313079</v>
      </c>
      <c r="P45" s="66">
        <v>82313079</v>
      </c>
      <c r="Q45" s="66">
        <v>27544674</v>
      </c>
      <c r="R45" s="66">
        <v>-8212257</v>
      </c>
      <c r="S45" s="66">
        <v>-4964756</v>
      </c>
      <c r="T45" s="66">
        <v>-4964756</v>
      </c>
      <c r="U45" s="66">
        <v>-4964756</v>
      </c>
      <c r="V45" s="66">
        <v>500627567</v>
      </c>
      <c r="W45" s="66">
        <v>-505592323</v>
      </c>
      <c r="X45" s="67">
        <v>-100.99</v>
      </c>
      <c r="Y45" s="68">
        <v>500627567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1790580</v>
      </c>
      <c r="C49" s="95">
        <v>147422</v>
      </c>
      <c r="D49" s="20">
        <v>145105</v>
      </c>
      <c r="E49" s="20">
        <v>0</v>
      </c>
      <c r="F49" s="20">
        <v>0</v>
      </c>
      <c r="G49" s="20">
        <v>0</v>
      </c>
      <c r="H49" s="20">
        <v>2267759</v>
      </c>
      <c r="I49" s="20">
        <v>0</v>
      </c>
      <c r="J49" s="20">
        <v>0</v>
      </c>
      <c r="K49" s="20">
        <v>0</v>
      </c>
      <c r="L49" s="20">
        <v>1487314</v>
      </c>
      <c r="M49" s="20">
        <v>0</v>
      </c>
      <c r="N49" s="20">
        <v>0</v>
      </c>
      <c r="O49" s="20">
        <v>0</v>
      </c>
      <c r="P49" s="20">
        <v>1003828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6842008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14022709</v>
      </c>
      <c r="C51" s="95">
        <v>287219</v>
      </c>
      <c r="D51" s="20">
        <v>204138</v>
      </c>
      <c r="E51" s="20">
        <v>0</v>
      </c>
      <c r="F51" s="20">
        <v>0</v>
      </c>
      <c r="G51" s="20">
        <v>0</v>
      </c>
      <c r="H51" s="20">
        <v>1006372</v>
      </c>
      <c r="I51" s="20">
        <v>0</v>
      </c>
      <c r="J51" s="20">
        <v>0</v>
      </c>
      <c r="K51" s="20">
        <v>0</v>
      </c>
      <c r="L51" s="20">
        <v>1201577</v>
      </c>
      <c r="M51" s="20">
        <v>0</v>
      </c>
      <c r="N51" s="20">
        <v>0</v>
      </c>
      <c r="O51" s="20">
        <v>0</v>
      </c>
      <c r="P51" s="20">
        <v>347079</v>
      </c>
      <c r="Q51" s="20">
        <v>0</v>
      </c>
      <c r="R51" s="20">
        <v>0</v>
      </c>
      <c r="S51" s="20">
        <v>0</v>
      </c>
      <c r="T51" s="20">
        <v>389643</v>
      </c>
      <c r="U51" s="20">
        <v>12887977</v>
      </c>
      <c r="V51" s="20">
        <v>30346714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0</v>
      </c>
      <c r="E5" s="66">
        <f t="shared" si="0"/>
        <v>0</v>
      </c>
      <c r="F5" s="66">
        <f t="shared" si="0"/>
        <v>59632339</v>
      </c>
      <c r="G5" s="66">
        <f t="shared" si="0"/>
        <v>974554</v>
      </c>
      <c r="H5" s="66">
        <f t="shared" si="0"/>
        <v>1202855</v>
      </c>
      <c r="I5" s="66">
        <f t="shared" si="0"/>
        <v>61809748</v>
      </c>
      <c r="J5" s="66">
        <f t="shared" si="0"/>
        <v>509039</v>
      </c>
      <c r="K5" s="66">
        <f t="shared" si="0"/>
        <v>553815</v>
      </c>
      <c r="L5" s="66">
        <f t="shared" si="0"/>
        <v>44503511</v>
      </c>
      <c r="M5" s="66">
        <f t="shared" si="0"/>
        <v>45566365</v>
      </c>
      <c r="N5" s="66">
        <f t="shared" si="0"/>
        <v>722388</v>
      </c>
      <c r="O5" s="66">
        <f t="shared" si="0"/>
        <v>679835</v>
      </c>
      <c r="P5" s="66">
        <f t="shared" si="0"/>
        <v>35941062</v>
      </c>
      <c r="Q5" s="66">
        <f t="shared" si="0"/>
        <v>37343285</v>
      </c>
      <c r="R5" s="66">
        <f t="shared" si="0"/>
        <v>13177178</v>
      </c>
      <c r="S5" s="66">
        <f t="shared" si="0"/>
        <v>532322</v>
      </c>
      <c r="T5" s="66">
        <f t="shared" si="0"/>
        <v>722616</v>
      </c>
      <c r="U5" s="66">
        <f t="shared" si="0"/>
        <v>14432116</v>
      </c>
      <c r="V5" s="66">
        <f t="shared" si="0"/>
        <v>159151514</v>
      </c>
      <c r="W5" s="66">
        <f t="shared" si="0"/>
        <v>0</v>
      </c>
      <c r="X5" s="66">
        <f t="shared" si="0"/>
        <v>159151514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/>
      <c r="D7" s="124"/>
      <c r="E7" s="125"/>
      <c r="F7" s="125">
        <v>59632339</v>
      </c>
      <c r="G7" s="125">
        <v>974554</v>
      </c>
      <c r="H7" s="125">
        <v>1202855</v>
      </c>
      <c r="I7" s="125">
        <v>61809748</v>
      </c>
      <c r="J7" s="125">
        <v>509039</v>
      </c>
      <c r="K7" s="125">
        <v>553815</v>
      </c>
      <c r="L7" s="125">
        <v>44503511</v>
      </c>
      <c r="M7" s="125">
        <v>45566365</v>
      </c>
      <c r="N7" s="125">
        <v>722388</v>
      </c>
      <c r="O7" s="125">
        <v>679835</v>
      </c>
      <c r="P7" s="125">
        <v>35941062</v>
      </c>
      <c r="Q7" s="125">
        <v>37343285</v>
      </c>
      <c r="R7" s="125">
        <v>13177178</v>
      </c>
      <c r="S7" s="125">
        <v>532322</v>
      </c>
      <c r="T7" s="125">
        <v>722616</v>
      </c>
      <c r="U7" s="125">
        <v>14432116</v>
      </c>
      <c r="V7" s="125">
        <v>159151514</v>
      </c>
      <c r="W7" s="125"/>
      <c r="X7" s="125">
        <v>159151514</v>
      </c>
      <c r="Y7" s="107">
        <v>0</v>
      </c>
      <c r="Z7" s="123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261152156</v>
      </c>
      <c r="D15" s="120">
        <f t="shared" si="2"/>
        <v>139501000</v>
      </c>
      <c r="E15" s="66">
        <f t="shared" si="2"/>
        <v>168076205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168076205</v>
      </c>
      <c r="X15" s="66">
        <f t="shared" si="2"/>
        <v>-168076205</v>
      </c>
      <c r="Y15" s="103">
        <f>+IF(W15&lt;&gt;0,+(X15/W15)*100,0)</f>
        <v>-100</v>
      </c>
      <c r="Z15" s="119">
        <f>SUM(Z16:Z18)</f>
        <v>168076205</v>
      </c>
    </row>
    <row r="16" spans="1:26" ht="13.5">
      <c r="A16" s="104" t="s">
        <v>84</v>
      </c>
      <c r="B16" s="102"/>
      <c r="C16" s="121">
        <v>261152156</v>
      </c>
      <c r="D16" s="122">
        <v>139501000</v>
      </c>
      <c r="E16" s="26">
        <v>168076205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168076205</v>
      </c>
      <c r="X16" s="26">
        <v>-168076205</v>
      </c>
      <c r="Y16" s="106">
        <v>-100</v>
      </c>
      <c r="Z16" s="121">
        <v>168076205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261152156</v>
      </c>
      <c r="D25" s="139">
        <f t="shared" si="4"/>
        <v>139501000</v>
      </c>
      <c r="E25" s="39">
        <f t="shared" si="4"/>
        <v>168076205</v>
      </c>
      <c r="F25" s="39">
        <f t="shared" si="4"/>
        <v>59632339</v>
      </c>
      <c r="G25" s="39">
        <f t="shared" si="4"/>
        <v>974554</v>
      </c>
      <c r="H25" s="39">
        <f t="shared" si="4"/>
        <v>1202855</v>
      </c>
      <c r="I25" s="39">
        <f t="shared" si="4"/>
        <v>61809748</v>
      </c>
      <c r="J25" s="39">
        <f t="shared" si="4"/>
        <v>509039</v>
      </c>
      <c r="K25" s="39">
        <f t="shared" si="4"/>
        <v>553815</v>
      </c>
      <c r="L25" s="39">
        <f t="shared" si="4"/>
        <v>44503511</v>
      </c>
      <c r="M25" s="39">
        <f t="shared" si="4"/>
        <v>45566365</v>
      </c>
      <c r="N25" s="39">
        <f t="shared" si="4"/>
        <v>722388</v>
      </c>
      <c r="O25" s="39">
        <f t="shared" si="4"/>
        <v>679835</v>
      </c>
      <c r="P25" s="39">
        <f t="shared" si="4"/>
        <v>35941062</v>
      </c>
      <c r="Q25" s="39">
        <f t="shared" si="4"/>
        <v>37343285</v>
      </c>
      <c r="R25" s="39">
        <f t="shared" si="4"/>
        <v>13177178</v>
      </c>
      <c r="S25" s="39">
        <f t="shared" si="4"/>
        <v>532322</v>
      </c>
      <c r="T25" s="39">
        <f t="shared" si="4"/>
        <v>722616</v>
      </c>
      <c r="U25" s="39">
        <f t="shared" si="4"/>
        <v>14432116</v>
      </c>
      <c r="V25" s="39">
        <f t="shared" si="4"/>
        <v>159151514</v>
      </c>
      <c r="W25" s="39">
        <f t="shared" si="4"/>
        <v>168076205</v>
      </c>
      <c r="X25" s="39">
        <f t="shared" si="4"/>
        <v>-8924691</v>
      </c>
      <c r="Y25" s="140">
        <f>+IF(W25&lt;&gt;0,+(X25/W25)*100,0)</f>
        <v>-5.309907491069303</v>
      </c>
      <c r="Z25" s="138">
        <f>+Z5+Z9+Z15+Z19+Z24</f>
        <v>168076205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0</v>
      </c>
      <c r="E28" s="66">
        <f t="shared" si="5"/>
        <v>0</v>
      </c>
      <c r="F28" s="66">
        <f t="shared" si="5"/>
        <v>5011339</v>
      </c>
      <c r="G28" s="66">
        <f t="shared" si="5"/>
        <v>6101683</v>
      </c>
      <c r="H28" s="66">
        <f t="shared" si="5"/>
        <v>9287585</v>
      </c>
      <c r="I28" s="66">
        <f t="shared" si="5"/>
        <v>20400607</v>
      </c>
      <c r="J28" s="66">
        <f t="shared" si="5"/>
        <v>7280984</v>
      </c>
      <c r="K28" s="66">
        <f t="shared" si="5"/>
        <v>22276085</v>
      </c>
      <c r="L28" s="66">
        <f t="shared" si="5"/>
        <v>6403500</v>
      </c>
      <c r="M28" s="66">
        <f t="shared" si="5"/>
        <v>35960569</v>
      </c>
      <c r="N28" s="66">
        <f t="shared" si="5"/>
        <v>7898473</v>
      </c>
      <c r="O28" s="66">
        <f t="shared" si="5"/>
        <v>13143238</v>
      </c>
      <c r="P28" s="66">
        <f t="shared" si="5"/>
        <v>21433218</v>
      </c>
      <c r="Q28" s="66">
        <f t="shared" si="5"/>
        <v>42474929</v>
      </c>
      <c r="R28" s="66">
        <f t="shared" si="5"/>
        <v>7002681</v>
      </c>
      <c r="S28" s="66">
        <f t="shared" si="5"/>
        <v>11201112</v>
      </c>
      <c r="T28" s="66">
        <f t="shared" si="5"/>
        <v>29637995</v>
      </c>
      <c r="U28" s="66">
        <f t="shared" si="5"/>
        <v>47841788</v>
      </c>
      <c r="V28" s="66">
        <f t="shared" si="5"/>
        <v>146677893</v>
      </c>
      <c r="W28" s="66">
        <f t="shared" si="5"/>
        <v>0</v>
      </c>
      <c r="X28" s="66">
        <f t="shared" si="5"/>
        <v>146677893</v>
      </c>
      <c r="Y28" s="103">
        <f>+IF(W28&lt;&gt;0,+(X28/W28)*100,0)</f>
        <v>0</v>
      </c>
      <c r="Z28" s="119">
        <f>SUM(Z29:Z31)</f>
        <v>0</v>
      </c>
    </row>
    <row r="29" spans="1:26" ht="13.5">
      <c r="A29" s="104" t="s">
        <v>74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>
        <v>0</v>
      </c>
      <c r="Z29" s="121"/>
    </row>
    <row r="30" spans="1:26" ht="13.5">
      <c r="A30" s="104" t="s">
        <v>75</v>
      </c>
      <c r="B30" s="102"/>
      <c r="C30" s="123"/>
      <c r="D30" s="124"/>
      <c r="E30" s="125"/>
      <c r="F30" s="125">
        <v>5011339</v>
      </c>
      <c r="G30" s="125">
        <v>6101683</v>
      </c>
      <c r="H30" s="125">
        <v>9287585</v>
      </c>
      <c r="I30" s="125">
        <v>20400607</v>
      </c>
      <c r="J30" s="125">
        <v>7280984</v>
      </c>
      <c r="K30" s="125">
        <v>22276085</v>
      </c>
      <c r="L30" s="125">
        <v>6403500</v>
      </c>
      <c r="M30" s="125">
        <v>35960569</v>
      </c>
      <c r="N30" s="125">
        <v>7898473</v>
      </c>
      <c r="O30" s="125">
        <v>13143238</v>
      </c>
      <c r="P30" s="125">
        <v>21433218</v>
      </c>
      <c r="Q30" s="125">
        <v>42474929</v>
      </c>
      <c r="R30" s="125">
        <v>7002681</v>
      </c>
      <c r="S30" s="125">
        <v>11201112</v>
      </c>
      <c r="T30" s="125">
        <v>29637995</v>
      </c>
      <c r="U30" s="125">
        <v>47841788</v>
      </c>
      <c r="V30" s="125">
        <v>146677893</v>
      </c>
      <c r="W30" s="125"/>
      <c r="X30" s="125">
        <v>146677893</v>
      </c>
      <c r="Y30" s="107">
        <v>0</v>
      </c>
      <c r="Z30" s="123"/>
    </row>
    <row r="31" spans="1:26" ht="13.5">
      <c r="A31" s="104" t="s">
        <v>76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>
        <v>0</v>
      </c>
      <c r="Z31" s="121"/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0</v>
      </c>
      <c r="E32" s="66">
        <f t="shared" si="6"/>
        <v>0</v>
      </c>
      <c r="F32" s="66">
        <f t="shared" si="6"/>
        <v>0</v>
      </c>
      <c r="G32" s="66">
        <f t="shared" si="6"/>
        <v>0</v>
      </c>
      <c r="H32" s="66">
        <f t="shared" si="6"/>
        <v>0</v>
      </c>
      <c r="I32" s="66">
        <f t="shared" si="6"/>
        <v>0</v>
      </c>
      <c r="J32" s="66">
        <f t="shared" si="6"/>
        <v>0</v>
      </c>
      <c r="K32" s="66">
        <f t="shared" si="6"/>
        <v>0</v>
      </c>
      <c r="L32" s="66">
        <f t="shared" si="6"/>
        <v>0</v>
      </c>
      <c r="M32" s="66">
        <f t="shared" si="6"/>
        <v>0</v>
      </c>
      <c r="N32" s="66">
        <f t="shared" si="6"/>
        <v>0</v>
      </c>
      <c r="O32" s="66">
        <f t="shared" si="6"/>
        <v>0</v>
      </c>
      <c r="P32" s="66">
        <f t="shared" si="6"/>
        <v>0</v>
      </c>
      <c r="Q32" s="66">
        <f t="shared" si="6"/>
        <v>0</v>
      </c>
      <c r="R32" s="66">
        <f t="shared" si="6"/>
        <v>0</v>
      </c>
      <c r="S32" s="66">
        <f t="shared" si="6"/>
        <v>0</v>
      </c>
      <c r="T32" s="66">
        <f t="shared" si="6"/>
        <v>0</v>
      </c>
      <c r="U32" s="66">
        <f t="shared" si="6"/>
        <v>0</v>
      </c>
      <c r="V32" s="66">
        <f t="shared" si="6"/>
        <v>0</v>
      </c>
      <c r="W32" s="66">
        <f t="shared" si="6"/>
        <v>0</v>
      </c>
      <c r="X32" s="66">
        <f t="shared" si="6"/>
        <v>0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329639527</v>
      </c>
      <c r="D38" s="120">
        <f t="shared" si="7"/>
        <v>146866000</v>
      </c>
      <c r="E38" s="66">
        <f t="shared" si="7"/>
        <v>132015091</v>
      </c>
      <c r="F38" s="66">
        <f t="shared" si="7"/>
        <v>0</v>
      </c>
      <c r="G38" s="66">
        <f t="shared" si="7"/>
        <v>0</v>
      </c>
      <c r="H38" s="66">
        <f t="shared" si="7"/>
        <v>0</v>
      </c>
      <c r="I38" s="66">
        <f t="shared" si="7"/>
        <v>0</v>
      </c>
      <c r="J38" s="66">
        <f t="shared" si="7"/>
        <v>0</v>
      </c>
      <c r="K38" s="66">
        <f t="shared" si="7"/>
        <v>0</v>
      </c>
      <c r="L38" s="66">
        <f t="shared" si="7"/>
        <v>0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66">
        <f t="shared" si="7"/>
        <v>0</v>
      </c>
      <c r="R38" s="66">
        <f t="shared" si="7"/>
        <v>0</v>
      </c>
      <c r="S38" s="66">
        <f t="shared" si="7"/>
        <v>0</v>
      </c>
      <c r="T38" s="66">
        <f t="shared" si="7"/>
        <v>0</v>
      </c>
      <c r="U38" s="66">
        <f t="shared" si="7"/>
        <v>0</v>
      </c>
      <c r="V38" s="66">
        <f t="shared" si="7"/>
        <v>0</v>
      </c>
      <c r="W38" s="66">
        <f t="shared" si="7"/>
        <v>132015091</v>
      </c>
      <c r="X38" s="66">
        <f t="shared" si="7"/>
        <v>-132015091</v>
      </c>
      <c r="Y38" s="103">
        <f>+IF(W38&lt;&gt;0,+(X38/W38)*100,0)</f>
        <v>-100</v>
      </c>
      <c r="Z38" s="119">
        <f>SUM(Z39:Z41)</f>
        <v>132015091</v>
      </c>
    </row>
    <row r="39" spans="1:26" ht="13.5">
      <c r="A39" s="104" t="s">
        <v>84</v>
      </c>
      <c r="B39" s="102"/>
      <c r="C39" s="121">
        <v>329639527</v>
      </c>
      <c r="D39" s="122">
        <v>146866000</v>
      </c>
      <c r="E39" s="26">
        <v>132015091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v>132015091</v>
      </c>
      <c r="X39" s="26">
        <v>-132015091</v>
      </c>
      <c r="Y39" s="106">
        <v>-100</v>
      </c>
      <c r="Z39" s="121">
        <v>132015091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329639527</v>
      </c>
      <c r="D48" s="139">
        <f t="shared" si="9"/>
        <v>146866000</v>
      </c>
      <c r="E48" s="39">
        <f t="shared" si="9"/>
        <v>132015091</v>
      </c>
      <c r="F48" s="39">
        <f t="shared" si="9"/>
        <v>5011339</v>
      </c>
      <c r="G48" s="39">
        <f t="shared" si="9"/>
        <v>6101683</v>
      </c>
      <c r="H48" s="39">
        <f t="shared" si="9"/>
        <v>9287585</v>
      </c>
      <c r="I48" s="39">
        <f t="shared" si="9"/>
        <v>20400607</v>
      </c>
      <c r="J48" s="39">
        <f t="shared" si="9"/>
        <v>7280984</v>
      </c>
      <c r="K48" s="39">
        <f t="shared" si="9"/>
        <v>22276085</v>
      </c>
      <c r="L48" s="39">
        <f t="shared" si="9"/>
        <v>6403500</v>
      </c>
      <c r="M48" s="39">
        <f t="shared" si="9"/>
        <v>35960569</v>
      </c>
      <c r="N48" s="39">
        <f t="shared" si="9"/>
        <v>7898473</v>
      </c>
      <c r="O48" s="39">
        <f t="shared" si="9"/>
        <v>13143238</v>
      </c>
      <c r="P48" s="39">
        <f t="shared" si="9"/>
        <v>21433218</v>
      </c>
      <c r="Q48" s="39">
        <f t="shared" si="9"/>
        <v>42474929</v>
      </c>
      <c r="R48" s="39">
        <f t="shared" si="9"/>
        <v>7002681</v>
      </c>
      <c r="S48" s="39">
        <f t="shared" si="9"/>
        <v>11201112</v>
      </c>
      <c r="T48" s="39">
        <f t="shared" si="9"/>
        <v>29637995</v>
      </c>
      <c r="U48" s="39">
        <f t="shared" si="9"/>
        <v>47841788</v>
      </c>
      <c r="V48" s="39">
        <f t="shared" si="9"/>
        <v>146677893</v>
      </c>
      <c r="W48" s="39">
        <f t="shared" si="9"/>
        <v>132015091</v>
      </c>
      <c r="X48" s="39">
        <f t="shared" si="9"/>
        <v>14662802</v>
      </c>
      <c r="Y48" s="140">
        <f>+IF(W48&lt;&gt;0,+(X48/W48)*100,0)</f>
        <v>11.106913527030027</v>
      </c>
      <c r="Z48" s="138">
        <f>+Z28+Z32+Z38+Z42+Z47</f>
        <v>132015091</v>
      </c>
    </row>
    <row r="49" spans="1:26" ht="13.5">
      <c r="A49" s="114" t="s">
        <v>48</v>
      </c>
      <c r="B49" s="115"/>
      <c r="C49" s="141">
        <f aca="true" t="shared" si="10" ref="C49:X49">+C25-C48</f>
        <v>-68487371</v>
      </c>
      <c r="D49" s="142">
        <f t="shared" si="10"/>
        <v>-7365000</v>
      </c>
      <c r="E49" s="143">
        <f t="shared" si="10"/>
        <v>36061114</v>
      </c>
      <c r="F49" s="143">
        <f t="shared" si="10"/>
        <v>54621000</v>
      </c>
      <c r="G49" s="143">
        <f t="shared" si="10"/>
        <v>-5127129</v>
      </c>
      <c r="H49" s="143">
        <f t="shared" si="10"/>
        <v>-8084730</v>
      </c>
      <c r="I49" s="143">
        <f t="shared" si="10"/>
        <v>41409141</v>
      </c>
      <c r="J49" s="143">
        <f t="shared" si="10"/>
        <v>-6771945</v>
      </c>
      <c r="K49" s="143">
        <f t="shared" si="10"/>
        <v>-21722270</v>
      </c>
      <c r="L49" s="143">
        <f t="shared" si="10"/>
        <v>38100011</v>
      </c>
      <c r="M49" s="143">
        <f t="shared" si="10"/>
        <v>9605796</v>
      </c>
      <c r="N49" s="143">
        <f t="shared" si="10"/>
        <v>-7176085</v>
      </c>
      <c r="O49" s="143">
        <f t="shared" si="10"/>
        <v>-12463403</v>
      </c>
      <c r="P49" s="143">
        <f t="shared" si="10"/>
        <v>14507844</v>
      </c>
      <c r="Q49" s="143">
        <f t="shared" si="10"/>
        <v>-5131644</v>
      </c>
      <c r="R49" s="143">
        <f t="shared" si="10"/>
        <v>6174497</v>
      </c>
      <c r="S49" s="143">
        <f t="shared" si="10"/>
        <v>-10668790</v>
      </c>
      <c r="T49" s="143">
        <f t="shared" si="10"/>
        <v>-28915379</v>
      </c>
      <c r="U49" s="143">
        <f t="shared" si="10"/>
        <v>-33409672</v>
      </c>
      <c r="V49" s="143">
        <f t="shared" si="10"/>
        <v>12473621</v>
      </c>
      <c r="W49" s="143">
        <f>IF(E25=E48,0,W25-W48)</f>
        <v>36061114</v>
      </c>
      <c r="X49" s="143">
        <f t="shared" si="10"/>
        <v>-23587493</v>
      </c>
      <c r="Y49" s="144">
        <f>+IF(W49&lt;&gt;0,+(X49/W49)*100,0)</f>
        <v>-65.40977353056815</v>
      </c>
      <c r="Z49" s="141">
        <f>+Z25-Z48</f>
        <v>36061114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19000000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291797</v>
      </c>
      <c r="D12" s="122">
        <v>0</v>
      </c>
      <c r="E12" s="26">
        <v>399300</v>
      </c>
      <c r="F12" s="26">
        <v>41170</v>
      </c>
      <c r="G12" s="26">
        <v>19123</v>
      </c>
      <c r="H12" s="26">
        <v>13030</v>
      </c>
      <c r="I12" s="26">
        <v>73323</v>
      </c>
      <c r="J12" s="26">
        <v>18763</v>
      </c>
      <c r="K12" s="26">
        <v>21537</v>
      </c>
      <c r="L12" s="26">
        <v>18888</v>
      </c>
      <c r="M12" s="26">
        <v>59188</v>
      </c>
      <c r="N12" s="26">
        <v>21786</v>
      </c>
      <c r="O12" s="26">
        <v>21937</v>
      </c>
      <c r="P12" s="26">
        <v>20336</v>
      </c>
      <c r="Q12" s="26">
        <v>64059</v>
      </c>
      <c r="R12" s="26">
        <v>14699</v>
      </c>
      <c r="S12" s="26">
        <v>12160</v>
      </c>
      <c r="T12" s="26">
        <v>13858</v>
      </c>
      <c r="U12" s="26">
        <v>40717</v>
      </c>
      <c r="V12" s="26">
        <v>237287</v>
      </c>
      <c r="W12" s="26">
        <v>399300</v>
      </c>
      <c r="X12" s="26">
        <v>-162013</v>
      </c>
      <c r="Y12" s="106">
        <v>-40.57</v>
      </c>
      <c r="Z12" s="121">
        <v>399300</v>
      </c>
    </row>
    <row r="13" spans="1:26" ht="13.5">
      <c r="A13" s="157" t="s">
        <v>108</v>
      </c>
      <c r="B13" s="161"/>
      <c r="C13" s="121">
        <v>8339828</v>
      </c>
      <c r="D13" s="122">
        <v>0</v>
      </c>
      <c r="E13" s="26">
        <v>6483500</v>
      </c>
      <c r="F13" s="26">
        <v>242762</v>
      </c>
      <c r="G13" s="26">
        <v>205080</v>
      </c>
      <c r="H13" s="26">
        <v>766641</v>
      </c>
      <c r="I13" s="26">
        <v>1214483</v>
      </c>
      <c r="J13" s="26">
        <v>476591</v>
      </c>
      <c r="K13" s="26">
        <v>485102</v>
      </c>
      <c r="L13" s="26">
        <v>463365</v>
      </c>
      <c r="M13" s="26">
        <v>1425058</v>
      </c>
      <c r="N13" s="26">
        <v>680339</v>
      </c>
      <c r="O13" s="26">
        <v>416009</v>
      </c>
      <c r="P13" s="26">
        <v>369447</v>
      </c>
      <c r="Q13" s="26">
        <v>1465795</v>
      </c>
      <c r="R13" s="26">
        <v>182979</v>
      </c>
      <c r="S13" s="26">
        <v>520162</v>
      </c>
      <c r="T13" s="26">
        <v>653914</v>
      </c>
      <c r="U13" s="26">
        <v>1357055</v>
      </c>
      <c r="V13" s="26">
        <v>5462391</v>
      </c>
      <c r="W13" s="26">
        <v>6483500</v>
      </c>
      <c r="X13" s="26">
        <v>-1021109</v>
      </c>
      <c r="Y13" s="106">
        <v>-15.75</v>
      </c>
      <c r="Z13" s="121">
        <v>6483500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252017698</v>
      </c>
      <c r="D19" s="122">
        <v>92061000</v>
      </c>
      <c r="E19" s="26">
        <v>139635956</v>
      </c>
      <c r="F19" s="26">
        <v>0</v>
      </c>
      <c r="G19" s="26">
        <v>750000</v>
      </c>
      <c r="H19" s="26">
        <v>417000</v>
      </c>
      <c r="I19" s="26">
        <v>1167000</v>
      </c>
      <c r="J19" s="26">
        <v>0</v>
      </c>
      <c r="K19" s="26">
        <v>37352</v>
      </c>
      <c r="L19" s="26">
        <v>44019942</v>
      </c>
      <c r="M19" s="26">
        <v>44057294</v>
      </c>
      <c r="N19" s="26">
        <v>0</v>
      </c>
      <c r="O19" s="26">
        <v>0</v>
      </c>
      <c r="P19" s="26">
        <v>33492358</v>
      </c>
      <c r="Q19" s="26">
        <v>33492358</v>
      </c>
      <c r="R19" s="26">
        <v>0</v>
      </c>
      <c r="S19" s="26">
        <v>0</v>
      </c>
      <c r="T19" s="26">
        <v>10727</v>
      </c>
      <c r="U19" s="26">
        <v>10727</v>
      </c>
      <c r="V19" s="26">
        <v>78727379</v>
      </c>
      <c r="W19" s="26">
        <v>139635956</v>
      </c>
      <c r="X19" s="26">
        <v>-60908577</v>
      </c>
      <c r="Y19" s="106">
        <v>-43.62</v>
      </c>
      <c r="Z19" s="121">
        <v>139635956</v>
      </c>
    </row>
    <row r="20" spans="1:26" ht="13.5">
      <c r="A20" s="157" t="s">
        <v>34</v>
      </c>
      <c r="B20" s="161" t="s">
        <v>95</v>
      </c>
      <c r="C20" s="121">
        <v>287725</v>
      </c>
      <c r="D20" s="122">
        <v>28440000</v>
      </c>
      <c r="E20" s="20">
        <v>21557449</v>
      </c>
      <c r="F20" s="20">
        <v>26798</v>
      </c>
      <c r="G20" s="20">
        <v>351</v>
      </c>
      <c r="H20" s="20">
        <v>6184</v>
      </c>
      <c r="I20" s="20">
        <v>33333</v>
      </c>
      <c r="J20" s="20">
        <v>13685</v>
      </c>
      <c r="K20" s="20">
        <v>9824</v>
      </c>
      <c r="L20" s="20">
        <v>1316</v>
      </c>
      <c r="M20" s="20">
        <v>24825</v>
      </c>
      <c r="N20" s="20">
        <v>20263</v>
      </c>
      <c r="O20" s="20">
        <v>241889</v>
      </c>
      <c r="P20" s="20">
        <v>2058921</v>
      </c>
      <c r="Q20" s="20">
        <v>2321073</v>
      </c>
      <c r="R20" s="20">
        <v>12979500</v>
      </c>
      <c r="S20" s="20">
        <v>0</v>
      </c>
      <c r="T20" s="20">
        <v>44117</v>
      </c>
      <c r="U20" s="20">
        <v>13023617</v>
      </c>
      <c r="V20" s="20">
        <v>15402848</v>
      </c>
      <c r="W20" s="20">
        <v>21557449</v>
      </c>
      <c r="X20" s="20">
        <v>-6154601</v>
      </c>
      <c r="Y20" s="160">
        <v>-28.55</v>
      </c>
      <c r="Z20" s="96">
        <v>21557449</v>
      </c>
    </row>
    <row r="21" spans="1:26" ht="13.5">
      <c r="A21" s="157" t="s">
        <v>114</v>
      </c>
      <c r="B21" s="161"/>
      <c r="C21" s="121">
        <v>215108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261152156</v>
      </c>
      <c r="D22" s="165">
        <f t="shared" si="0"/>
        <v>139501000</v>
      </c>
      <c r="E22" s="166">
        <f t="shared" si="0"/>
        <v>168076205</v>
      </c>
      <c r="F22" s="166">
        <f t="shared" si="0"/>
        <v>310730</v>
      </c>
      <c r="G22" s="166">
        <f t="shared" si="0"/>
        <v>974554</v>
      </c>
      <c r="H22" s="166">
        <f t="shared" si="0"/>
        <v>1202855</v>
      </c>
      <c r="I22" s="166">
        <f t="shared" si="0"/>
        <v>2488139</v>
      </c>
      <c r="J22" s="166">
        <f t="shared" si="0"/>
        <v>509039</v>
      </c>
      <c r="K22" s="166">
        <f t="shared" si="0"/>
        <v>553815</v>
      </c>
      <c r="L22" s="166">
        <f t="shared" si="0"/>
        <v>44503511</v>
      </c>
      <c r="M22" s="166">
        <f t="shared" si="0"/>
        <v>45566365</v>
      </c>
      <c r="N22" s="166">
        <f t="shared" si="0"/>
        <v>722388</v>
      </c>
      <c r="O22" s="166">
        <f t="shared" si="0"/>
        <v>679835</v>
      </c>
      <c r="P22" s="166">
        <f t="shared" si="0"/>
        <v>35941062</v>
      </c>
      <c r="Q22" s="166">
        <f t="shared" si="0"/>
        <v>37343285</v>
      </c>
      <c r="R22" s="166">
        <f t="shared" si="0"/>
        <v>13177178</v>
      </c>
      <c r="S22" s="166">
        <f t="shared" si="0"/>
        <v>532322</v>
      </c>
      <c r="T22" s="166">
        <f t="shared" si="0"/>
        <v>722616</v>
      </c>
      <c r="U22" s="166">
        <f t="shared" si="0"/>
        <v>14432116</v>
      </c>
      <c r="V22" s="166">
        <f t="shared" si="0"/>
        <v>99829905</v>
      </c>
      <c r="W22" s="166">
        <f t="shared" si="0"/>
        <v>168076205</v>
      </c>
      <c r="X22" s="166">
        <f t="shared" si="0"/>
        <v>-68246300</v>
      </c>
      <c r="Y22" s="167">
        <f>+IF(W22&lt;&gt;0,+(X22/W22)*100,0)</f>
        <v>-40.60437942420225</v>
      </c>
      <c r="Z22" s="164">
        <f>SUM(Z5:Z21)</f>
        <v>168076205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27093555</v>
      </c>
      <c r="D25" s="122">
        <v>35973000</v>
      </c>
      <c r="E25" s="26">
        <v>28326552</v>
      </c>
      <c r="F25" s="26">
        <v>1973311</v>
      </c>
      <c r="G25" s="26">
        <v>1832103</v>
      </c>
      <c r="H25" s="26">
        <v>1863532</v>
      </c>
      <c r="I25" s="26">
        <v>5668946</v>
      </c>
      <c r="J25" s="26">
        <v>1838584</v>
      </c>
      <c r="K25" s="26">
        <v>2882863</v>
      </c>
      <c r="L25" s="26">
        <v>1851061</v>
      </c>
      <c r="M25" s="26">
        <v>6572508</v>
      </c>
      <c r="N25" s="26">
        <v>1850351</v>
      </c>
      <c r="O25" s="26">
        <v>1867278</v>
      </c>
      <c r="P25" s="26">
        <v>1967000</v>
      </c>
      <c r="Q25" s="26">
        <v>5684629</v>
      </c>
      <c r="R25" s="26">
        <v>1148635</v>
      </c>
      <c r="S25" s="26">
        <v>2217506</v>
      </c>
      <c r="T25" s="26">
        <v>1495079</v>
      </c>
      <c r="U25" s="26">
        <v>4861220</v>
      </c>
      <c r="V25" s="26">
        <v>22787303</v>
      </c>
      <c r="W25" s="26">
        <v>28326552</v>
      </c>
      <c r="X25" s="26">
        <v>-5539249</v>
      </c>
      <c r="Y25" s="106">
        <v>-19.55</v>
      </c>
      <c r="Z25" s="121">
        <v>28326552</v>
      </c>
    </row>
    <row r="26" spans="1:26" ht="13.5">
      <c r="A26" s="159" t="s">
        <v>37</v>
      </c>
      <c r="B26" s="158"/>
      <c r="C26" s="121">
        <v>2008128</v>
      </c>
      <c r="D26" s="122">
        <v>0</v>
      </c>
      <c r="E26" s="26">
        <v>2273710</v>
      </c>
      <c r="F26" s="26">
        <v>164150</v>
      </c>
      <c r="G26" s="26">
        <v>168851</v>
      </c>
      <c r="H26" s="26">
        <v>165554</v>
      </c>
      <c r="I26" s="26">
        <v>498555</v>
      </c>
      <c r="J26" s="26">
        <v>167661</v>
      </c>
      <c r="K26" s="26">
        <v>165554</v>
      </c>
      <c r="L26" s="26">
        <v>165554</v>
      </c>
      <c r="M26" s="26">
        <v>498769</v>
      </c>
      <c r="N26" s="26">
        <v>162065</v>
      </c>
      <c r="O26" s="26">
        <v>235392</v>
      </c>
      <c r="P26" s="26">
        <v>181032</v>
      </c>
      <c r="Q26" s="26">
        <v>578489</v>
      </c>
      <c r="R26" s="26">
        <v>180654</v>
      </c>
      <c r="S26" s="26">
        <v>107901</v>
      </c>
      <c r="T26" s="26">
        <v>178424</v>
      </c>
      <c r="U26" s="26">
        <v>466979</v>
      </c>
      <c r="V26" s="26">
        <v>2042792</v>
      </c>
      <c r="W26" s="26">
        <v>2273710</v>
      </c>
      <c r="X26" s="26">
        <v>-230918</v>
      </c>
      <c r="Y26" s="106">
        <v>-10.16</v>
      </c>
      <c r="Z26" s="121">
        <v>2273710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4669826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273612</v>
      </c>
      <c r="D29" s="122">
        <v>0</v>
      </c>
      <c r="E29" s="26">
        <v>0</v>
      </c>
      <c r="F29" s="26">
        <v>0</v>
      </c>
      <c r="G29" s="26">
        <v>0</v>
      </c>
      <c r="H29" s="26">
        <v>21</v>
      </c>
      <c r="I29" s="26">
        <v>21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21</v>
      </c>
      <c r="W29" s="26">
        <v>0</v>
      </c>
      <c r="X29" s="26">
        <v>21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178264234</v>
      </c>
      <c r="D32" s="122">
        <v>0</v>
      </c>
      <c r="E32" s="26">
        <v>0</v>
      </c>
      <c r="F32" s="26">
        <v>0</v>
      </c>
      <c r="G32" s="26">
        <v>48263</v>
      </c>
      <c r="H32" s="26">
        <v>237571</v>
      </c>
      <c r="I32" s="26">
        <v>285834</v>
      </c>
      <c r="J32" s="26">
        <v>0</v>
      </c>
      <c r="K32" s="26">
        <v>73059</v>
      </c>
      <c r="L32" s="26">
        <v>58761</v>
      </c>
      <c r="M32" s="26">
        <v>131820</v>
      </c>
      <c r="N32" s="26">
        <v>13782</v>
      </c>
      <c r="O32" s="26">
        <v>3861</v>
      </c>
      <c r="P32" s="26">
        <v>821942</v>
      </c>
      <c r="Q32" s="26">
        <v>839585</v>
      </c>
      <c r="R32" s="26">
        <v>178058</v>
      </c>
      <c r="S32" s="26">
        <v>190000</v>
      </c>
      <c r="T32" s="26">
        <v>484965</v>
      </c>
      <c r="U32" s="26">
        <v>853023</v>
      </c>
      <c r="V32" s="26">
        <v>2110262</v>
      </c>
      <c r="W32" s="26">
        <v>0</v>
      </c>
      <c r="X32" s="26">
        <v>2110262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117330172</v>
      </c>
      <c r="D34" s="122">
        <v>110893000</v>
      </c>
      <c r="E34" s="26">
        <v>101414829</v>
      </c>
      <c r="F34" s="26">
        <v>2873878</v>
      </c>
      <c r="G34" s="26">
        <v>4052466</v>
      </c>
      <c r="H34" s="26">
        <v>7020907</v>
      </c>
      <c r="I34" s="26">
        <v>13947251</v>
      </c>
      <c r="J34" s="26">
        <v>5274739</v>
      </c>
      <c r="K34" s="26">
        <v>19154609</v>
      </c>
      <c r="L34" s="26">
        <v>4328124</v>
      </c>
      <c r="M34" s="26">
        <v>28757472</v>
      </c>
      <c r="N34" s="26">
        <v>5872275</v>
      </c>
      <c r="O34" s="26">
        <v>11036707</v>
      </c>
      <c r="P34" s="26">
        <v>18463244</v>
      </c>
      <c r="Q34" s="26">
        <v>35372226</v>
      </c>
      <c r="R34" s="26">
        <v>5495334</v>
      </c>
      <c r="S34" s="26">
        <v>8685705</v>
      </c>
      <c r="T34" s="26">
        <v>27479527</v>
      </c>
      <c r="U34" s="26">
        <v>41660566</v>
      </c>
      <c r="V34" s="26">
        <v>119737515</v>
      </c>
      <c r="W34" s="26">
        <v>101414829</v>
      </c>
      <c r="X34" s="26">
        <v>18322686</v>
      </c>
      <c r="Y34" s="106">
        <v>18.07</v>
      </c>
      <c r="Z34" s="121">
        <v>101414829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329639527</v>
      </c>
      <c r="D36" s="165">
        <f t="shared" si="1"/>
        <v>146866000</v>
      </c>
      <c r="E36" s="166">
        <f t="shared" si="1"/>
        <v>132015091</v>
      </c>
      <c r="F36" s="166">
        <f t="shared" si="1"/>
        <v>5011339</v>
      </c>
      <c r="G36" s="166">
        <f t="shared" si="1"/>
        <v>6101683</v>
      </c>
      <c r="H36" s="166">
        <f t="shared" si="1"/>
        <v>9287585</v>
      </c>
      <c r="I36" s="166">
        <f t="shared" si="1"/>
        <v>20400607</v>
      </c>
      <c r="J36" s="166">
        <f t="shared" si="1"/>
        <v>7280984</v>
      </c>
      <c r="K36" s="166">
        <f t="shared" si="1"/>
        <v>22276085</v>
      </c>
      <c r="L36" s="166">
        <f t="shared" si="1"/>
        <v>6403500</v>
      </c>
      <c r="M36" s="166">
        <f t="shared" si="1"/>
        <v>35960569</v>
      </c>
      <c r="N36" s="166">
        <f t="shared" si="1"/>
        <v>7898473</v>
      </c>
      <c r="O36" s="166">
        <f t="shared" si="1"/>
        <v>13143238</v>
      </c>
      <c r="P36" s="166">
        <f t="shared" si="1"/>
        <v>21433218</v>
      </c>
      <c r="Q36" s="166">
        <f t="shared" si="1"/>
        <v>42474929</v>
      </c>
      <c r="R36" s="166">
        <f t="shared" si="1"/>
        <v>7002681</v>
      </c>
      <c r="S36" s="166">
        <f t="shared" si="1"/>
        <v>11201112</v>
      </c>
      <c r="T36" s="166">
        <f t="shared" si="1"/>
        <v>29637995</v>
      </c>
      <c r="U36" s="166">
        <f t="shared" si="1"/>
        <v>47841788</v>
      </c>
      <c r="V36" s="166">
        <f t="shared" si="1"/>
        <v>146677893</v>
      </c>
      <c r="W36" s="166">
        <f t="shared" si="1"/>
        <v>132015091</v>
      </c>
      <c r="X36" s="166">
        <f t="shared" si="1"/>
        <v>14662802</v>
      </c>
      <c r="Y36" s="167">
        <f>+IF(W36&lt;&gt;0,+(X36/W36)*100,0)</f>
        <v>11.106913527030027</v>
      </c>
      <c r="Z36" s="164">
        <f>SUM(Z25:Z35)</f>
        <v>132015091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-68487371</v>
      </c>
      <c r="D38" s="176">
        <f t="shared" si="2"/>
        <v>-7365000</v>
      </c>
      <c r="E38" s="72">
        <f t="shared" si="2"/>
        <v>36061114</v>
      </c>
      <c r="F38" s="72">
        <f t="shared" si="2"/>
        <v>-4700609</v>
      </c>
      <c r="G38" s="72">
        <f t="shared" si="2"/>
        <v>-5127129</v>
      </c>
      <c r="H38" s="72">
        <f t="shared" si="2"/>
        <v>-8084730</v>
      </c>
      <c r="I38" s="72">
        <f t="shared" si="2"/>
        <v>-17912468</v>
      </c>
      <c r="J38" s="72">
        <f t="shared" si="2"/>
        <v>-6771945</v>
      </c>
      <c r="K38" s="72">
        <f t="shared" si="2"/>
        <v>-21722270</v>
      </c>
      <c r="L38" s="72">
        <f t="shared" si="2"/>
        <v>38100011</v>
      </c>
      <c r="M38" s="72">
        <f t="shared" si="2"/>
        <v>9605796</v>
      </c>
      <c r="N38" s="72">
        <f t="shared" si="2"/>
        <v>-7176085</v>
      </c>
      <c r="O38" s="72">
        <f t="shared" si="2"/>
        <v>-12463403</v>
      </c>
      <c r="P38" s="72">
        <f t="shared" si="2"/>
        <v>14507844</v>
      </c>
      <c r="Q38" s="72">
        <f t="shared" si="2"/>
        <v>-5131644</v>
      </c>
      <c r="R38" s="72">
        <f t="shared" si="2"/>
        <v>6174497</v>
      </c>
      <c r="S38" s="72">
        <f t="shared" si="2"/>
        <v>-10668790</v>
      </c>
      <c r="T38" s="72">
        <f t="shared" si="2"/>
        <v>-28915379</v>
      </c>
      <c r="U38" s="72">
        <f t="shared" si="2"/>
        <v>-33409672</v>
      </c>
      <c r="V38" s="72">
        <f t="shared" si="2"/>
        <v>-46847988</v>
      </c>
      <c r="W38" s="72">
        <f>IF(E22=E36,0,W22-W36)</f>
        <v>36061114</v>
      </c>
      <c r="X38" s="72">
        <f t="shared" si="2"/>
        <v>-82909102</v>
      </c>
      <c r="Y38" s="177">
        <f>+IF(W38&lt;&gt;0,+(X38/W38)*100,0)</f>
        <v>-229.91275865742807</v>
      </c>
      <c r="Z38" s="175">
        <f>+Z22-Z36</f>
        <v>36061114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59321609</v>
      </c>
      <c r="G39" s="26">
        <v>0</v>
      </c>
      <c r="H39" s="26">
        <v>0</v>
      </c>
      <c r="I39" s="26">
        <v>59321609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59321609</v>
      </c>
      <c r="W39" s="26">
        <v>0</v>
      </c>
      <c r="X39" s="26">
        <v>59321609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-68487371</v>
      </c>
      <c r="D42" s="183">
        <f t="shared" si="3"/>
        <v>-7365000</v>
      </c>
      <c r="E42" s="54">
        <f t="shared" si="3"/>
        <v>36061114</v>
      </c>
      <c r="F42" s="54">
        <f t="shared" si="3"/>
        <v>54621000</v>
      </c>
      <c r="G42" s="54">
        <f t="shared" si="3"/>
        <v>-5127129</v>
      </c>
      <c r="H42" s="54">
        <f t="shared" si="3"/>
        <v>-8084730</v>
      </c>
      <c r="I42" s="54">
        <f t="shared" si="3"/>
        <v>41409141</v>
      </c>
      <c r="J42" s="54">
        <f t="shared" si="3"/>
        <v>-6771945</v>
      </c>
      <c r="K42" s="54">
        <f t="shared" si="3"/>
        <v>-21722270</v>
      </c>
      <c r="L42" s="54">
        <f t="shared" si="3"/>
        <v>38100011</v>
      </c>
      <c r="M42" s="54">
        <f t="shared" si="3"/>
        <v>9605796</v>
      </c>
      <c r="N42" s="54">
        <f t="shared" si="3"/>
        <v>-7176085</v>
      </c>
      <c r="O42" s="54">
        <f t="shared" si="3"/>
        <v>-12463403</v>
      </c>
      <c r="P42" s="54">
        <f t="shared" si="3"/>
        <v>14507844</v>
      </c>
      <c r="Q42" s="54">
        <f t="shared" si="3"/>
        <v>-5131644</v>
      </c>
      <c r="R42" s="54">
        <f t="shared" si="3"/>
        <v>6174497</v>
      </c>
      <c r="S42" s="54">
        <f t="shared" si="3"/>
        <v>-10668790</v>
      </c>
      <c r="T42" s="54">
        <f t="shared" si="3"/>
        <v>-28915379</v>
      </c>
      <c r="U42" s="54">
        <f t="shared" si="3"/>
        <v>-33409672</v>
      </c>
      <c r="V42" s="54">
        <f t="shared" si="3"/>
        <v>12473621</v>
      </c>
      <c r="W42" s="54">
        <f t="shared" si="3"/>
        <v>36061114</v>
      </c>
      <c r="X42" s="54">
        <f t="shared" si="3"/>
        <v>-23587493</v>
      </c>
      <c r="Y42" s="184">
        <f>+IF(W42&lt;&gt;0,+(X42/W42)*100,0)</f>
        <v>-65.40977353056815</v>
      </c>
      <c r="Z42" s="182">
        <f>SUM(Z38:Z41)</f>
        <v>36061114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-68487371</v>
      </c>
      <c r="D44" s="187">
        <f t="shared" si="4"/>
        <v>-7365000</v>
      </c>
      <c r="E44" s="43">
        <f t="shared" si="4"/>
        <v>36061114</v>
      </c>
      <c r="F44" s="43">
        <f t="shared" si="4"/>
        <v>54621000</v>
      </c>
      <c r="G44" s="43">
        <f t="shared" si="4"/>
        <v>-5127129</v>
      </c>
      <c r="H44" s="43">
        <f t="shared" si="4"/>
        <v>-8084730</v>
      </c>
      <c r="I44" s="43">
        <f t="shared" si="4"/>
        <v>41409141</v>
      </c>
      <c r="J44" s="43">
        <f t="shared" si="4"/>
        <v>-6771945</v>
      </c>
      <c r="K44" s="43">
        <f t="shared" si="4"/>
        <v>-21722270</v>
      </c>
      <c r="L44" s="43">
        <f t="shared" si="4"/>
        <v>38100011</v>
      </c>
      <c r="M44" s="43">
        <f t="shared" si="4"/>
        <v>9605796</v>
      </c>
      <c r="N44" s="43">
        <f t="shared" si="4"/>
        <v>-7176085</v>
      </c>
      <c r="O44" s="43">
        <f t="shared" si="4"/>
        <v>-12463403</v>
      </c>
      <c r="P44" s="43">
        <f t="shared" si="4"/>
        <v>14507844</v>
      </c>
      <c r="Q44" s="43">
        <f t="shared" si="4"/>
        <v>-5131644</v>
      </c>
      <c r="R44" s="43">
        <f t="shared" si="4"/>
        <v>6174497</v>
      </c>
      <c r="S44" s="43">
        <f t="shared" si="4"/>
        <v>-10668790</v>
      </c>
      <c r="T44" s="43">
        <f t="shared" si="4"/>
        <v>-28915379</v>
      </c>
      <c r="U44" s="43">
        <f t="shared" si="4"/>
        <v>-33409672</v>
      </c>
      <c r="V44" s="43">
        <f t="shared" si="4"/>
        <v>12473621</v>
      </c>
      <c r="W44" s="43">
        <f t="shared" si="4"/>
        <v>36061114</v>
      </c>
      <c r="X44" s="43">
        <f t="shared" si="4"/>
        <v>-23587493</v>
      </c>
      <c r="Y44" s="188">
        <f>+IF(W44&lt;&gt;0,+(X44/W44)*100,0)</f>
        <v>-65.40977353056815</v>
      </c>
      <c r="Z44" s="186">
        <f>+Z42-Z43</f>
        <v>36061114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-68487371</v>
      </c>
      <c r="D46" s="183">
        <f t="shared" si="5"/>
        <v>-7365000</v>
      </c>
      <c r="E46" s="54">
        <f t="shared" si="5"/>
        <v>36061114</v>
      </c>
      <c r="F46" s="54">
        <f t="shared" si="5"/>
        <v>54621000</v>
      </c>
      <c r="G46" s="54">
        <f t="shared" si="5"/>
        <v>-5127129</v>
      </c>
      <c r="H46" s="54">
        <f t="shared" si="5"/>
        <v>-8084730</v>
      </c>
      <c r="I46" s="54">
        <f t="shared" si="5"/>
        <v>41409141</v>
      </c>
      <c r="J46" s="54">
        <f t="shared" si="5"/>
        <v>-6771945</v>
      </c>
      <c r="K46" s="54">
        <f t="shared" si="5"/>
        <v>-21722270</v>
      </c>
      <c r="L46" s="54">
        <f t="shared" si="5"/>
        <v>38100011</v>
      </c>
      <c r="M46" s="54">
        <f t="shared" si="5"/>
        <v>9605796</v>
      </c>
      <c r="N46" s="54">
        <f t="shared" si="5"/>
        <v>-7176085</v>
      </c>
      <c r="O46" s="54">
        <f t="shared" si="5"/>
        <v>-12463403</v>
      </c>
      <c r="P46" s="54">
        <f t="shared" si="5"/>
        <v>14507844</v>
      </c>
      <c r="Q46" s="54">
        <f t="shared" si="5"/>
        <v>-5131644</v>
      </c>
      <c r="R46" s="54">
        <f t="shared" si="5"/>
        <v>6174497</v>
      </c>
      <c r="S46" s="54">
        <f t="shared" si="5"/>
        <v>-10668790</v>
      </c>
      <c r="T46" s="54">
        <f t="shared" si="5"/>
        <v>-28915379</v>
      </c>
      <c r="U46" s="54">
        <f t="shared" si="5"/>
        <v>-33409672</v>
      </c>
      <c r="V46" s="54">
        <f t="shared" si="5"/>
        <v>12473621</v>
      </c>
      <c r="W46" s="54">
        <f t="shared" si="5"/>
        <v>36061114</v>
      </c>
      <c r="X46" s="54">
        <f t="shared" si="5"/>
        <v>-23587493</v>
      </c>
      <c r="Y46" s="184">
        <f>+IF(W46&lt;&gt;0,+(X46/W46)*100,0)</f>
        <v>-65.40977353056815</v>
      </c>
      <c r="Z46" s="182">
        <f>SUM(Z44:Z45)</f>
        <v>36061114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-68487371</v>
      </c>
      <c r="D48" s="194">
        <f t="shared" si="6"/>
        <v>-7365000</v>
      </c>
      <c r="E48" s="195">
        <f t="shared" si="6"/>
        <v>36061114</v>
      </c>
      <c r="F48" s="195">
        <f t="shared" si="6"/>
        <v>54621000</v>
      </c>
      <c r="G48" s="196">
        <f t="shared" si="6"/>
        <v>-5127129</v>
      </c>
      <c r="H48" s="196">
        <f t="shared" si="6"/>
        <v>-8084730</v>
      </c>
      <c r="I48" s="196">
        <f t="shared" si="6"/>
        <v>41409141</v>
      </c>
      <c r="J48" s="196">
        <f t="shared" si="6"/>
        <v>-6771945</v>
      </c>
      <c r="K48" s="196">
        <f t="shared" si="6"/>
        <v>-21722270</v>
      </c>
      <c r="L48" s="195">
        <f t="shared" si="6"/>
        <v>38100011</v>
      </c>
      <c r="M48" s="195">
        <f t="shared" si="6"/>
        <v>9605796</v>
      </c>
      <c r="N48" s="196">
        <f t="shared" si="6"/>
        <v>-7176085</v>
      </c>
      <c r="O48" s="196">
        <f t="shared" si="6"/>
        <v>-12463403</v>
      </c>
      <c r="P48" s="196">
        <f t="shared" si="6"/>
        <v>14507844</v>
      </c>
      <c r="Q48" s="196">
        <f t="shared" si="6"/>
        <v>-5131644</v>
      </c>
      <c r="R48" s="196">
        <f t="shared" si="6"/>
        <v>6174497</v>
      </c>
      <c r="S48" s="195">
        <f t="shared" si="6"/>
        <v>-10668790</v>
      </c>
      <c r="T48" s="195">
        <f t="shared" si="6"/>
        <v>-28915379</v>
      </c>
      <c r="U48" s="196">
        <f t="shared" si="6"/>
        <v>-33409672</v>
      </c>
      <c r="V48" s="196">
        <f t="shared" si="6"/>
        <v>12473621</v>
      </c>
      <c r="W48" s="196">
        <f t="shared" si="6"/>
        <v>36061114</v>
      </c>
      <c r="X48" s="196">
        <f t="shared" si="6"/>
        <v>-23587493</v>
      </c>
      <c r="Y48" s="197">
        <f>+IF(W48&lt;&gt;0,+(X48/W48)*100,0)</f>
        <v>-65.40977353056815</v>
      </c>
      <c r="Z48" s="198">
        <f>SUM(Z46:Z47)</f>
        <v>36061114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0</v>
      </c>
      <c r="E5" s="66">
        <f t="shared" si="0"/>
        <v>186297800</v>
      </c>
      <c r="F5" s="66">
        <f t="shared" si="0"/>
        <v>2425407</v>
      </c>
      <c r="G5" s="66">
        <f t="shared" si="0"/>
        <v>11829111</v>
      </c>
      <c r="H5" s="66">
        <f t="shared" si="0"/>
        <v>10437897</v>
      </c>
      <c r="I5" s="66">
        <f t="shared" si="0"/>
        <v>24692415</v>
      </c>
      <c r="J5" s="66">
        <f t="shared" si="0"/>
        <v>7490479</v>
      </c>
      <c r="K5" s="66">
        <f t="shared" si="0"/>
        <v>9931855</v>
      </c>
      <c r="L5" s="66">
        <f t="shared" si="0"/>
        <v>21564868</v>
      </c>
      <c r="M5" s="66">
        <f t="shared" si="0"/>
        <v>38987202</v>
      </c>
      <c r="N5" s="66">
        <f t="shared" si="0"/>
        <v>9653600</v>
      </c>
      <c r="O5" s="66">
        <f t="shared" si="0"/>
        <v>5590505</v>
      </c>
      <c r="P5" s="66">
        <f t="shared" si="0"/>
        <v>5590505</v>
      </c>
      <c r="Q5" s="66">
        <f t="shared" si="0"/>
        <v>20834610</v>
      </c>
      <c r="R5" s="66">
        <f t="shared" si="0"/>
        <v>14192259</v>
      </c>
      <c r="S5" s="66">
        <f t="shared" si="0"/>
        <v>11586175</v>
      </c>
      <c r="T5" s="66">
        <f t="shared" si="0"/>
        <v>22820873</v>
      </c>
      <c r="U5" s="66">
        <f t="shared" si="0"/>
        <v>48599307</v>
      </c>
      <c r="V5" s="66">
        <f t="shared" si="0"/>
        <v>133113534</v>
      </c>
      <c r="W5" s="66">
        <f t="shared" si="0"/>
        <v>186297800</v>
      </c>
      <c r="X5" s="66">
        <f t="shared" si="0"/>
        <v>-53184266</v>
      </c>
      <c r="Y5" s="103">
        <f>+IF(W5&lt;&gt;0,+(X5/W5)*100,0)</f>
        <v>-28.547983926809657</v>
      </c>
      <c r="Z5" s="119">
        <f>SUM(Z6:Z8)</f>
        <v>186297800</v>
      </c>
    </row>
    <row r="6" spans="1:26" ht="13.5">
      <c r="A6" s="104" t="s">
        <v>74</v>
      </c>
      <c r="B6" s="102"/>
      <c r="C6" s="121"/>
      <c r="D6" s="122"/>
      <c r="E6" s="26">
        <v>186297800</v>
      </c>
      <c r="F6" s="26">
        <v>2425407</v>
      </c>
      <c r="G6" s="26">
        <v>11829111</v>
      </c>
      <c r="H6" s="26">
        <v>10437897</v>
      </c>
      <c r="I6" s="26">
        <v>24692415</v>
      </c>
      <c r="J6" s="26">
        <v>7490479</v>
      </c>
      <c r="K6" s="26">
        <v>9931855</v>
      </c>
      <c r="L6" s="26">
        <v>21564868</v>
      </c>
      <c r="M6" s="26">
        <v>38987202</v>
      </c>
      <c r="N6" s="26">
        <v>9653600</v>
      </c>
      <c r="O6" s="26">
        <v>5590505</v>
      </c>
      <c r="P6" s="26">
        <v>5590505</v>
      </c>
      <c r="Q6" s="26">
        <v>20834610</v>
      </c>
      <c r="R6" s="26">
        <v>14192259</v>
      </c>
      <c r="S6" s="26">
        <v>11586175</v>
      </c>
      <c r="T6" s="26">
        <v>22820873</v>
      </c>
      <c r="U6" s="26">
        <v>48599307</v>
      </c>
      <c r="V6" s="26">
        <v>133113534</v>
      </c>
      <c r="W6" s="26">
        <v>186297800</v>
      </c>
      <c r="X6" s="26">
        <v>-53184266</v>
      </c>
      <c r="Y6" s="106">
        <v>-28.55</v>
      </c>
      <c r="Z6" s="28">
        <v>186297800</v>
      </c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5150537</v>
      </c>
      <c r="D15" s="120">
        <f t="shared" si="2"/>
        <v>187077000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>
        <v>5150537</v>
      </c>
      <c r="D16" s="122">
        <v>187077000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5150537</v>
      </c>
      <c r="D25" s="206">
        <f t="shared" si="4"/>
        <v>187077000</v>
      </c>
      <c r="E25" s="195">
        <f t="shared" si="4"/>
        <v>186297800</v>
      </c>
      <c r="F25" s="195">
        <f t="shared" si="4"/>
        <v>2425407</v>
      </c>
      <c r="G25" s="195">
        <f t="shared" si="4"/>
        <v>11829111</v>
      </c>
      <c r="H25" s="195">
        <f t="shared" si="4"/>
        <v>10437897</v>
      </c>
      <c r="I25" s="195">
        <f t="shared" si="4"/>
        <v>24692415</v>
      </c>
      <c r="J25" s="195">
        <f t="shared" si="4"/>
        <v>7490479</v>
      </c>
      <c r="K25" s="195">
        <f t="shared" si="4"/>
        <v>9931855</v>
      </c>
      <c r="L25" s="195">
        <f t="shared" si="4"/>
        <v>21564868</v>
      </c>
      <c r="M25" s="195">
        <f t="shared" si="4"/>
        <v>38987202</v>
      </c>
      <c r="N25" s="195">
        <f t="shared" si="4"/>
        <v>9653600</v>
      </c>
      <c r="O25" s="195">
        <f t="shared" si="4"/>
        <v>5590505</v>
      </c>
      <c r="P25" s="195">
        <f t="shared" si="4"/>
        <v>5590505</v>
      </c>
      <c r="Q25" s="195">
        <f t="shared" si="4"/>
        <v>20834610</v>
      </c>
      <c r="R25" s="195">
        <f t="shared" si="4"/>
        <v>14192259</v>
      </c>
      <c r="S25" s="195">
        <f t="shared" si="4"/>
        <v>11586175</v>
      </c>
      <c r="T25" s="195">
        <f t="shared" si="4"/>
        <v>22820873</v>
      </c>
      <c r="U25" s="195">
        <f t="shared" si="4"/>
        <v>48599307</v>
      </c>
      <c r="V25" s="195">
        <f t="shared" si="4"/>
        <v>133113534</v>
      </c>
      <c r="W25" s="195">
        <f t="shared" si="4"/>
        <v>186297800</v>
      </c>
      <c r="X25" s="195">
        <f t="shared" si="4"/>
        <v>-53184266</v>
      </c>
      <c r="Y25" s="207">
        <f>+IF(W25&lt;&gt;0,+(X25/W25)*100,0)</f>
        <v>-28.547983926809657</v>
      </c>
      <c r="Z25" s="208">
        <f>+Z5+Z9+Z15+Z19+Z24</f>
        <v>186297800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5150537</v>
      </c>
      <c r="D28" s="122">
        <v>154394000</v>
      </c>
      <c r="E28" s="26">
        <v>165275218</v>
      </c>
      <c r="F28" s="26">
        <v>9001970</v>
      </c>
      <c r="G28" s="26">
        <v>18370627</v>
      </c>
      <c r="H28" s="26">
        <v>16620936</v>
      </c>
      <c r="I28" s="26">
        <v>43993533</v>
      </c>
      <c r="J28" s="26">
        <v>13443579</v>
      </c>
      <c r="K28" s="26">
        <v>16278183</v>
      </c>
      <c r="L28" s="26">
        <v>28089807</v>
      </c>
      <c r="M28" s="26">
        <v>57811569</v>
      </c>
      <c r="N28" s="26">
        <v>16163116</v>
      </c>
      <c r="O28" s="26">
        <v>12082918</v>
      </c>
      <c r="P28" s="26">
        <v>12082918</v>
      </c>
      <c r="Q28" s="26">
        <v>40328952</v>
      </c>
      <c r="R28" s="26">
        <v>20531630</v>
      </c>
      <c r="S28" s="26">
        <v>18027522</v>
      </c>
      <c r="T28" s="26">
        <v>28996057</v>
      </c>
      <c r="U28" s="26">
        <v>67555209</v>
      </c>
      <c r="V28" s="26">
        <v>209689263</v>
      </c>
      <c r="W28" s="26">
        <v>165275218</v>
      </c>
      <c r="X28" s="26">
        <v>44414045</v>
      </c>
      <c r="Y28" s="106">
        <v>26.87</v>
      </c>
      <c r="Z28" s="121">
        <v>165275218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5150537</v>
      </c>
      <c r="D32" s="187">
        <f t="shared" si="5"/>
        <v>154394000</v>
      </c>
      <c r="E32" s="43">
        <f t="shared" si="5"/>
        <v>165275218</v>
      </c>
      <c r="F32" s="43">
        <f t="shared" si="5"/>
        <v>9001970</v>
      </c>
      <c r="G32" s="43">
        <f t="shared" si="5"/>
        <v>18370627</v>
      </c>
      <c r="H32" s="43">
        <f t="shared" si="5"/>
        <v>16620936</v>
      </c>
      <c r="I32" s="43">
        <f t="shared" si="5"/>
        <v>43993533</v>
      </c>
      <c r="J32" s="43">
        <f t="shared" si="5"/>
        <v>13443579</v>
      </c>
      <c r="K32" s="43">
        <f t="shared" si="5"/>
        <v>16278183</v>
      </c>
      <c r="L32" s="43">
        <f t="shared" si="5"/>
        <v>28089807</v>
      </c>
      <c r="M32" s="43">
        <f t="shared" si="5"/>
        <v>57811569</v>
      </c>
      <c r="N32" s="43">
        <f t="shared" si="5"/>
        <v>16163116</v>
      </c>
      <c r="O32" s="43">
        <f t="shared" si="5"/>
        <v>12082918</v>
      </c>
      <c r="P32" s="43">
        <f t="shared" si="5"/>
        <v>12082918</v>
      </c>
      <c r="Q32" s="43">
        <f t="shared" si="5"/>
        <v>40328952</v>
      </c>
      <c r="R32" s="43">
        <f t="shared" si="5"/>
        <v>20531630</v>
      </c>
      <c r="S32" s="43">
        <f t="shared" si="5"/>
        <v>18027522</v>
      </c>
      <c r="T32" s="43">
        <f t="shared" si="5"/>
        <v>28996057</v>
      </c>
      <c r="U32" s="43">
        <f t="shared" si="5"/>
        <v>67555209</v>
      </c>
      <c r="V32" s="43">
        <f t="shared" si="5"/>
        <v>209689263</v>
      </c>
      <c r="W32" s="43">
        <f t="shared" si="5"/>
        <v>165275218</v>
      </c>
      <c r="X32" s="43">
        <f t="shared" si="5"/>
        <v>44414045</v>
      </c>
      <c r="Y32" s="188">
        <f>+IF(W32&lt;&gt;0,+(X32/W32)*100,0)</f>
        <v>26.872779559728066</v>
      </c>
      <c r="Z32" s="45">
        <f>SUM(Z28:Z31)</f>
        <v>165275218</v>
      </c>
    </row>
    <row r="33" spans="1:26" ht="13.5">
      <c r="A33" s="213" t="s">
        <v>50</v>
      </c>
      <c r="B33" s="102" t="s">
        <v>140</v>
      </c>
      <c r="C33" s="121"/>
      <c r="D33" s="122">
        <v>32683000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>
        <v>21022582</v>
      </c>
      <c r="F35" s="26">
        <v>300</v>
      </c>
      <c r="G35" s="26">
        <v>35347</v>
      </c>
      <c r="H35" s="26">
        <v>393824</v>
      </c>
      <c r="I35" s="26">
        <v>429471</v>
      </c>
      <c r="J35" s="26">
        <v>623763</v>
      </c>
      <c r="K35" s="26">
        <v>230535</v>
      </c>
      <c r="L35" s="26">
        <v>51924</v>
      </c>
      <c r="M35" s="26">
        <v>906222</v>
      </c>
      <c r="N35" s="26">
        <v>67347</v>
      </c>
      <c r="O35" s="26">
        <v>84450</v>
      </c>
      <c r="P35" s="26">
        <v>84450</v>
      </c>
      <c r="Q35" s="26">
        <v>236247</v>
      </c>
      <c r="R35" s="26">
        <v>237492</v>
      </c>
      <c r="S35" s="26">
        <v>135516</v>
      </c>
      <c r="T35" s="26">
        <v>401679</v>
      </c>
      <c r="U35" s="26">
        <v>774687</v>
      </c>
      <c r="V35" s="26">
        <v>2346627</v>
      </c>
      <c r="W35" s="26">
        <v>21022582</v>
      </c>
      <c r="X35" s="26">
        <v>-18675955</v>
      </c>
      <c r="Y35" s="106">
        <v>-88.84</v>
      </c>
      <c r="Z35" s="28">
        <v>21022582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5150537</v>
      </c>
      <c r="D36" s="194">
        <f t="shared" si="6"/>
        <v>187077000</v>
      </c>
      <c r="E36" s="196">
        <f t="shared" si="6"/>
        <v>186297800</v>
      </c>
      <c r="F36" s="196">
        <f t="shared" si="6"/>
        <v>9002270</v>
      </c>
      <c r="G36" s="196">
        <f t="shared" si="6"/>
        <v>18405974</v>
      </c>
      <c r="H36" s="196">
        <f t="shared" si="6"/>
        <v>17014760</v>
      </c>
      <c r="I36" s="196">
        <f t="shared" si="6"/>
        <v>44423004</v>
      </c>
      <c r="J36" s="196">
        <f t="shared" si="6"/>
        <v>14067342</v>
      </c>
      <c r="K36" s="196">
        <f t="shared" si="6"/>
        <v>16508718</v>
      </c>
      <c r="L36" s="196">
        <f t="shared" si="6"/>
        <v>28141731</v>
      </c>
      <c r="M36" s="196">
        <f t="shared" si="6"/>
        <v>58717791</v>
      </c>
      <c r="N36" s="196">
        <f t="shared" si="6"/>
        <v>16230463</v>
      </c>
      <c r="O36" s="196">
        <f t="shared" si="6"/>
        <v>12167368</v>
      </c>
      <c r="P36" s="196">
        <f t="shared" si="6"/>
        <v>12167368</v>
      </c>
      <c r="Q36" s="196">
        <f t="shared" si="6"/>
        <v>40565199</v>
      </c>
      <c r="R36" s="196">
        <f t="shared" si="6"/>
        <v>20769122</v>
      </c>
      <c r="S36" s="196">
        <f t="shared" si="6"/>
        <v>18163038</v>
      </c>
      <c r="T36" s="196">
        <f t="shared" si="6"/>
        <v>29397736</v>
      </c>
      <c r="U36" s="196">
        <f t="shared" si="6"/>
        <v>68329896</v>
      </c>
      <c r="V36" s="196">
        <f t="shared" si="6"/>
        <v>212035890</v>
      </c>
      <c r="W36" s="196">
        <f t="shared" si="6"/>
        <v>186297800</v>
      </c>
      <c r="X36" s="196">
        <f t="shared" si="6"/>
        <v>25738090</v>
      </c>
      <c r="Y36" s="197">
        <f>+IF(W36&lt;&gt;0,+(X36/W36)*100,0)</f>
        <v>13.81556303939177</v>
      </c>
      <c r="Z36" s="215">
        <f>SUM(Z32:Z35)</f>
        <v>186297800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8443491</v>
      </c>
      <c r="D6" s="25">
        <v>4903690</v>
      </c>
      <c r="E6" s="26">
        <v>8443000</v>
      </c>
      <c r="F6" s="26">
        <v>6623712</v>
      </c>
      <c r="G6" s="26">
        <v>6594568</v>
      </c>
      <c r="H6" s="26">
        <v>6623712</v>
      </c>
      <c r="I6" s="26">
        <v>19841992</v>
      </c>
      <c r="J6" s="26">
        <v>27493189</v>
      </c>
      <c r="K6" s="26">
        <v>27493189</v>
      </c>
      <c r="L6" s="26">
        <v>46755738</v>
      </c>
      <c r="M6" s="26">
        <v>101742116</v>
      </c>
      <c r="N6" s="26">
        <v>32489604</v>
      </c>
      <c r="O6" s="26">
        <v>14539240</v>
      </c>
      <c r="P6" s="26">
        <v>82303430</v>
      </c>
      <c r="Q6" s="26">
        <v>129332274</v>
      </c>
      <c r="R6" s="26">
        <v>27529490</v>
      </c>
      <c r="S6" s="26">
        <v>8182532</v>
      </c>
      <c r="T6" s="26">
        <v>11441361</v>
      </c>
      <c r="U6" s="26">
        <v>47153383</v>
      </c>
      <c r="V6" s="26">
        <v>298069765</v>
      </c>
      <c r="W6" s="26">
        <v>8443000</v>
      </c>
      <c r="X6" s="26">
        <v>289626765</v>
      </c>
      <c r="Y6" s="106">
        <v>3430.38</v>
      </c>
      <c r="Z6" s="28">
        <v>8443000</v>
      </c>
    </row>
    <row r="7" spans="1:26" ht="13.5">
      <c r="A7" s="225" t="s">
        <v>146</v>
      </c>
      <c r="B7" s="158" t="s">
        <v>71</v>
      </c>
      <c r="C7" s="121">
        <v>54130033</v>
      </c>
      <c r="D7" s="25"/>
      <c r="E7" s="26">
        <v>54143000</v>
      </c>
      <c r="F7" s="26">
        <v>84876054</v>
      </c>
      <c r="G7" s="26">
        <v>70128947</v>
      </c>
      <c r="H7" s="26">
        <v>84876054</v>
      </c>
      <c r="I7" s="26">
        <v>239881055</v>
      </c>
      <c r="J7" s="26">
        <v>50045957</v>
      </c>
      <c r="K7" s="26">
        <v>50045957</v>
      </c>
      <c r="L7" s="26">
        <v>50371766</v>
      </c>
      <c r="M7" s="26">
        <v>150463680</v>
      </c>
      <c r="N7" s="26">
        <v>42648887</v>
      </c>
      <c r="O7" s="26">
        <v>42809114</v>
      </c>
      <c r="P7" s="26">
        <v>33004864</v>
      </c>
      <c r="Q7" s="26">
        <v>118462865</v>
      </c>
      <c r="R7" s="26">
        <v>83098234</v>
      </c>
      <c r="S7" s="26">
        <v>68298613</v>
      </c>
      <c r="T7" s="26">
        <v>36550699</v>
      </c>
      <c r="U7" s="26">
        <v>187947546</v>
      </c>
      <c r="V7" s="26">
        <v>696755146</v>
      </c>
      <c r="W7" s="26">
        <v>54143000</v>
      </c>
      <c r="X7" s="26">
        <v>642612146</v>
      </c>
      <c r="Y7" s="106">
        <v>1186.88</v>
      </c>
      <c r="Z7" s="28">
        <v>54143000</v>
      </c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>
        <v>8057720</v>
      </c>
      <c r="D9" s="25">
        <v>6753766</v>
      </c>
      <c r="E9" s="26">
        <v>6754000</v>
      </c>
      <c r="F9" s="26">
        <v>7173288</v>
      </c>
      <c r="G9" s="26">
        <v>6465334</v>
      </c>
      <c r="H9" s="26">
        <v>7173288</v>
      </c>
      <c r="I9" s="26">
        <v>20811910</v>
      </c>
      <c r="J9" s="26">
        <v>6604945</v>
      </c>
      <c r="K9" s="26">
        <v>6604945</v>
      </c>
      <c r="L9" s="26">
        <v>7200999</v>
      </c>
      <c r="M9" s="26">
        <v>20410889</v>
      </c>
      <c r="N9" s="26">
        <v>5428946</v>
      </c>
      <c r="O9" s="26">
        <v>4173639</v>
      </c>
      <c r="P9" s="26">
        <v>6441398</v>
      </c>
      <c r="Q9" s="26">
        <v>16043983</v>
      </c>
      <c r="R9" s="26">
        <v>6586503</v>
      </c>
      <c r="S9" s="26">
        <v>5051428</v>
      </c>
      <c r="T9" s="26">
        <v>6842008</v>
      </c>
      <c r="U9" s="26">
        <v>18479939</v>
      </c>
      <c r="V9" s="26">
        <v>75746721</v>
      </c>
      <c r="W9" s="26">
        <v>6754000</v>
      </c>
      <c r="X9" s="26">
        <v>68992721</v>
      </c>
      <c r="Y9" s="106">
        <v>1021.51</v>
      </c>
      <c r="Z9" s="28">
        <v>6754000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>
        <v>20177317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70631244</v>
      </c>
      <c r="D12" s="38">
        <f t="shared" si="0"/>
        <v>31834773</v>
      </c>
      <c r="E12" s="39">
        <f t="shared" si="0"/>
        <v>69340000</v>
      </c>
      <c r="F12" s="39">
        <f t="shared" si="0"/>
        <v>98673054</v>
      </c>
      <c r="G12" s="39">
        <f t="shared" si="0"/>
        <v>83188849</v>
      </c>
      <c r="H12" s="39">
        <f t="shared" si="0"/>
        <v>98673054</v>
      </c>
      <c r="I12" s="39">
        <f t="shared" si="0"/>
        <v>280534957</v>
      </c>
      <c r="J12" s="39">
        <f t="shared" si="0"/>
        <v>84144091</v>
      </c>
      <c r="K12" s="39">
        <f t="shared" si="0"/>
        <v>84144091</v>
      </c>
      <c r="L12" s="39">
        <f t="shared" si="0"/>
        <v>104328503</v>
      </c>
      <c r="M12" s="39">
        <f t="shared" si="0"/>
        <v>272616685</v>
      </c>
      <c r="N12" s="39">
        <f t="shared" si="0"/>
        <v>80567437</v>
      </c>
      <c r="O12" s="39">
        <f t="shared" si="0"/>
        <v>61521993</v>
      </c>
      <c r="P12" s="39">
        <f t="shared" si="0"/>
        <v>121749692</v>
      </c>
      <c r="Q12" s="39">
        <f t="shared" si="0"/>
        <v>263839122</v>
      </c>
      <c r="R12" s="39">
        <f t="shared" si="0"/>
        <v>117214227</v>
      </c>
      <c r="S12" s="39">
        <f t="shared" si="0"/>
        <v>81532573</v>
      </c>
      <c r="T12" s="39">
        <f t="shared" si="0"/>
        <v>54834068</v>
      </c>
      <c r="U12" s="39">
        <f t="shared" si="0"/>
        <v>253580868</v>
      </c>
      <c r="V12" s="39">
        <f t="shared" si="0"/>
        <v>1070571632</v>
      </c>
      <c r="W12" s="39">
        <f t="shared" si="0"/>
        <v>69340000</v>
      </c>
      <c r="X12" s="39">
        <f t="shared" si="0"/>
        <v>1001231632</v>
      </c>
      <c r="Y12" s="140">
        <f>+IF(W12&lt;&gt;0,+(X12/W12)*100,0)</f>
        <v>1443.9452437265647</v>
      </c>
      <c r="Z12" s="40">
        <f>SUM(Z6:Z11)</f>
        <v>69340000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>
        <v>905287678</v>
      </c>
      <c r="D16" s="25">
        <v>79172326</v>
      </c>
      <c r="E16" s="26">
        <v>79172000</v>
      </c>
      <c r="F16" s="125">
        <v>27713706</v>
      </c>
      <c r="G16" s="125">
        <v>27831894</v>
      </c>
      <c r="H16" s="125">
        <v>27713706</v>
      </c>
      <c r="I16" s="26">
        <v>83259306</v>
      </c>
      <c r="J16" s="125">
        <v>20056404</v>
      </c>
      <c r="K16" s="125">
        <v>20056404</v>
      </c>
      <c r="L16" s="26">
        <v>20155941</v>
      </c>
      <c r="M16" s="125">
        <v>60268749</v>
      </c>
      <c r="N16" s="125">
        <v>28359188</v>
      </c>
      <c r="O16" s="125">
        <v>28455531</v>
      </c>
      <c r="P16" s="26">
        <v>28542846</v>
      </c>
      <c r="Q16" s="125">
        <v>85357565</v>
      </c>
      <c r="R16" s="125">
        <v>28542846</v>
      </c>
      <c r="S16" s="26">
        <v>28639814</v>
      </c>
      <c r="T16" s="125">
        <v>8831588</v>
      </c>
      <c r="U16" s="125">
        <v>66014248</v>
      </c>
      <c r="V16" s="125">
        <v>294899868</v>
      </c>
      <c r="W16" s="26">
        <v>79172000</v>
      </c>
      <c r="X16" s="125">
        <v>215727868</v>
      </c>
      <c r="Y16" s="107">
        <v>272.48</v>
      </c>
      <c r="Z16" s="200">
        <v>79172000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>
        <v>888371517</v>
      </c>
      <c r="G18" s="26">
        <v>888371517</v>
      </c>
      <c r="H18" s="26">
        <v>888371517</v>
      </c>
      <c r="I18" s="26">
        <v>2665114551</v>
      </c>
      <c r="J18" s="26">
        <v>888371517</v>
      </c>
      <c r="K18" s="26">
        <v>888371517</v>
      </c>
      <c r="L18" s="26">
        <v>888371517</v>
      </c>
      <c r="M18" s="26">
        <v>2665114551</v>
      </c>
      <c r="N18" s="26">
        <v>877687397</v>
      </c>
      <c r="O18" s="26">
        <v>877687397</v>
      </c>
      <c r="P18" s="26"/>
      <c r="Q18" s="26">
        <v>1755374794</v>
      </c>
      <c r="R18" s="26"/>
      <c r="S18" s="26"/>
      <c r="T18" s="26"/>
      <c r="U18" s="26"/>
      <c r="V18" s="26">
        <v>7085603896</v>
      </c>
      <c r="W18" s="26"/>
      <c r="X18" s="26">
        <v>7085603896</v>
      </c>
      <c r="Y18" s="106"/>
      <c r="Z18" s="28"/>
    </row>
    <row r="19" spans="1:26" ht="13.5">
      <c r="A19" s="225" t="s">
        <v>156</v>
      </c>
      <c r="B19" s="158" t="s">
        <v>98</v>
      </c>
      <c r="C19" s="121">
        <v>24306095</v>
      </c>
      <c r="D19" s="25">
        <v>18367034</v>
      </c>
      <c r="E19" s="26">
        <v>6437000</v>
      </c>
      <c r="F19" s="26">
        <v>24735566</v>
      </c>
      <c r="G19" s="26">
        <v>25359329</v>
      </c>
      <c r="H19" s="26">
        <v>24735566</v>
      </c>
      <c r="I19" s="26">
        <v>74830461</v>
      </c>
      <c r="J19" s="26">
        <v>25593898</v>
      </c>
      <c r="K19" s="26">
        <v>25593898</v>
      </c>
      <c r="L19" s="26">
        <v>25641788</v>
      </c>
      <c r="M19" s="26">
        <v>76829584</v>
      </c>
      <c r="N19" s="26">
        <v>25709143</v>
      </c>
      <c r="O19" s="26">
        <v>25793593</v>
      </c>
      <c r="P19" s="26">
        <v>26102435</v>
      </c>
      <c r="Q19" s="26">
        <v>77605171</v>
      </c>
      <c r="R19" s="26">
        <v>26339927</v>
      </c>
      <c r="S19" s="26">
        <v>26475443</v>
      </c>
      <c r="T19" s="26">
        <v>26741464</v>
      </c>
      <c r="U19" s="26">
        <v>79556834</v>
      </c>
      <c r="V19" s="26">
        <v>308822050</v>
      </c>
      <c r="W19" s="26">
        <v>6437000</v>
      </c>
      <c r="X19" s="26">
        <v>302385050</v>
      </c>
      <c r="Y19" s="106">
        <v>4697.61</v>
      </c>
      <c r="Z19" s="28">
        <v>6437000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>
        <v>877687397</v>
      </c>
      <c r="Q23" s="125">
        <v>877687397</v>
      </c>
      <c r="R23" s="125">
        <v>877687397</v>
      </c>
      <c r="S23" s="26">
        <v>877687397</v>
      </c>
      <c r="T23" s="125">
        <v>877687397</v>
      </c>
      <c r="U23" s="125">
        <v>2633062191</v>
      </c>
      <c r="V23" s="125">
        <v>3510749588</v>
      </c>
      <c r="W23" s="26"/>
      <c r="X23" s="125">
        <v>3510749588</v>
      </c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929593773</v>
      </c>
      <c r="D24" s="42">
        <f t="shared" si="1"/>
        <v>97539360</v>
      </c>
      <c r="E24" s="43">
        <f t="shared" si="1"/>
        <v>85609000</v>
      </c>
      <c r="F24" s="43">
        <f t="shared" si="1"/>
        <v>940820789</v>
      </c>
      <c r="G24" s="43">
        <f t="shared" si="1"/>
        <v>941562740</v>
      </c>
      <c r="H24" s="43">
        <f t="shared" si="1"/>
        <v>940820789</v>
      </c>
      <c r="I24" s="43">
        <f t="shared" si="1"/>
        <v>2823204318</v>
      </c>
      <c r="J24" s="43">
        <f t="shared" si="1"/>
        <v>934021819</v>
      </c>
      <c r="K24" s="43">
        <f t="shared" si="1"/>
        <v>934021819</v>
      </c>
      <c r="L24" s="43">
        <f t="shared" si="1"/>
        <v>934169246</v>
      </c>
      <c r="M24" s="43">
        <f t="shared" si="1"/>
        <v>2802212884</v>
      </c>
      <c r="N24" s="43">
        <f t="shared" si="1"/>
        <v>931755728</v>
      </c>
      <c r="O24" s="43">
        <f t="shared" si="1"/>
        <v>931936521</v>
      </c>
      <c r="P24" s="43">
        <f t="shared" si="1"/>
        <v>932332678</v>
      </c>
      <c r="Q24" s="43">
        <f t="shared" si="1"/>
        <v>2796024927</v>
      </c>
      <c r="R24" s="43">
        <f t="shared" si="1"/>
        <v>932570170</v>
      </c>
      <c r="S24" s="43">
        <f t="shared" si="1"/>
        <v>932802654</v>
      </c>
      <c r="T24" s="43">
        <f t="shared" si="1"/>
        <v>913260449</v>
      </c>
      <c r="U24" s="43">
        <f t="shared" si="1"/>
        <v>2778633273</v>
      </c>
      <c r="V24" s="43">
        <f t="shared" si="1"/>
        <v>11200075402</v>
      </c>
      <c r="W24" s="43">
        <f t="shared" si="1"/>
        <v>85609000</v>
      </c>
      <c r="X24" s="43">
        <f t="shared" si="1"/>
        <v>11114466402</v>
      </c>
      <c r="Y24" s="188">
        <f>+IF(W24&lt;&gt;0,+(X24/W24)*100,0)</f>
        <v>12982.8247053464</v>
      </c>
      <c r="Z24" s="45">
        <f>SUM(Z15:Z23)</f>
        <v>85609000</v>
      </c>
    </row>
    <row r="25" spans="1:26" ht="13.5">
      <c r="A25" s="226" t="s">
        <v>161</v>
      </c>
      <c r="B25" s="227"/>
      <c r="C25" s="138">
        <f aca="true" t="shared" si="2" ref="C25:X25">+C12+C24</f>
        <v>1000225017</v>
      </c>
      <c r="D25" s="38">
        <f t="shared" si="2"/>
        <v>129374133</v>
      </c>
      <c r="E25" s="39">
        <f t="shared" si="2"/>
        <v>154949000</v>
      </c>
      <c r="F25" s="39">
        <f t="shared" si="2"/>
        <v>1039493843</v>
      </c>
      <c r="G25" s="39">
        <f t="shared" si="2"/>
        <v>1024751589</v>
      </c>
      <c r="H25" s="39">
        <f t="shared" si="2"/>
        <v>1039493843</v>
      </c>
      <c r="I25" s="39">
        <f t="shared" si="2"/>
        <v>3103739275</v>
      </c>
      <c r="J25" s="39">
        <f t="shared" si="2"/>
        <v>1018165910</v>
      </c>
      <c r="K25" s="39">
        <f t="shared" si="2"/>
        <v>1018165910</v>
      </c>
      <c r="L25" s="39">
        <f t="shared" si="2"/>
        <v>1038497749</v>
      </c>
      <c r="M25" s="39">
        <f t="shared" si="2"/>
        <v>3074829569</v>
      </c>
      <c r="N25" s="39">
        <f t="shared" si="2"/>
        <v>1012323165</v>
      </c>
      <c r="O25" s="39">
        <f t="shared" si="2"/>
        <v>993458514</v>
      </c>
      <c r="P25" s="39">
        <f t="shared" si="2"/>
        <v>1054082370</v>
      </c>
      <c r="Q25" s="39">
        <f t="shared" si="2"/>
        <v>3059864049</v>
      </c>
      <c r="R25" s="39">
        <f t="shared" si="2"/>
        <v>1049784397</v>
      </c>
      <c r="S25" s="39">
        <f t="shared" si="2"/>
        <v>1014335227</v>
      </c>
      <c r="T25" s="39">
        <f t="shared" si="2"/>
        <v>968094517</v>
      </c>
      <c r="U25" s="39">
        <f t="shared" si="2"/>
        <v>3032214141</v>
      </c>
      <c r="V25" s="39">
        <f t="shared" si="2"/>
        <v>12270647034</v>
      </c>
      <c r="W25" s="39">
        <f t="shared" si="2"/>
        <v>154949000</v>
      </c>
      <c r="X25" s="39">
        <f t="shared" si="2"/>
        <v>12115698034</v>
      </c>
      <c r="Y25" s="140">
        <f>+IF(W25&lt;&gt;0,+(X25/W25)*100,0)</f>
        <v>7819.152130055696</v>
      </c>
      <c r="Z25" s="40">
        <f>+Z12+Z24</f>
        <v>154949000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>
        <v>282076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108529386</v>
      </c>
      <c r="D32" s="25">
        <v>50260721</v>
      </c>
      <c r="E32" s="26">
        <v>14500000</v>
      </c>
      <c r="F32" s="26">
        <v>99823323</v>
      </c>
      <c r="G32" s="26">
        <v>91894982</v>
      </c>
      <c r="H32" s="26">
        <v>99823323</v>
      </c>
      <c r="I32" s="26">
        <v>291541628</v>
      </c>
      <c r="J32" s="26">
        <v>106770389</v>
      </c>
      <c r="K32" s="26">
        <v>106770389</v>
      </c>
      <c r="L32" s="26">
        <v>89006154</v>
      </c>
      <c r="M32" s="26">
        <v>302546932</v>
      </c>
      <c r="N32" s="26">
        <v>81891725</v>
      </c>
      <c r="O32" s="26">
        <v>75486616</v>
      </c>
      <c r="P32" s="26">
        <v>107649456</v>
      </c>
      <c r="Q32" s="26">
        <v>265027797</v>
      </c>
      <c r="R32" s="26">
        <v>97005649</v>
      </c>
      <c r="S32" s="26">
        <v>87233212</v>
      </c>
      <c r="T32" s="26">
        <v>87150991</v>
      </c>
      <c r="U32" s="26">
        <v>271389852</v>
      </c>
      <c r="V32" s="26">
        <v>1130506209</v>
      </c>
      <c r="W32" s="26">
        <v>14500000</v>
      </c>
      <c r="X32" s="26">
        <v>1116006209</v>
      </c>
      <c r="Y32" s="106">
        <v>7696.59</v>
      </c>
      <c r="Z32" s="28">
        <v>14500000</v>
      </c>
    </row>
    <row r="33" spans="1:26" ht="13.5">
      <c r="A33" s="225" t="s">
        <v>167</v>
      </c>
      <c r="B33" s="158"/>
      <c r="C33" s="121"/>
      <c r="D33" s="25">
        <v>874738</v>
      </c>
      <c r="E33" s="26">
        <v>708000</v>
      </c>
      <c r="F33" s="26">
        <v>1261522</v>
      </c>
      <c r="G33" s="26">
        <v>1261522</v>
      </c>
      <c r="H33" s="26">
        <v>1261522</v>
      </c>
      <c r="I33" s="26">
        <v>3784566</v>
      </c>
      <c r="J33" s="26">
        <v>1261522</v>
      </c>
      <c r="K33" s="26">
        <v>1261522</v>
      </c>
      <c r="L33" s="26">
        <v>1213982</v>
      </c>
      <c r="M33" s="26">
        <v>3737026</v>
      </c>
      <c r="N33" s="26"/>
      <c r="O33" s="26"/>
      <c r="P33" s="26"/>
      <c r="Q33" s="26"/>
      <c r="R33" s="26"/>
      <c r="S33" s="26"/>
      <c r="T33" s="26"/>
      <c r="U33" s="26"/>
      <c r="V33" s="26">
        <v>7521592</v>
      </c>
      <c r="W33" s="26">
        <v>708000</v>
      </c>
      <c r="X33" s="26">
        <v>6813592</v>
      </c>
      <c r="Y33" s="106">
        <v>962.37</v>
      </c>
      <c r="Z33" s="28">
        <v>708000</v>
      </c>
    </row>
    <row r="34" spans="1:26" ht="13.5">
      <c r="A34" s="226" t="s">
        <v>57</v>
      </c>
      <c r="B34" s="227"/>
      <c r="C34" s="138">
        <f aca="true" t="shared" si="3" ref="C34:X34">SUM(C29:C33)</f>
        <v>108529386</v>
      </c>
      <c r="D34" s="38">
        <f t="shared" si="3"/>
        <v>51417535</v>
      </c>
      <c r="E34" s="39">
        <f t="shared" si="3"/>
        <v>15208000</v>
      </c>
      <c r="F34" s="39">
        <f t="shared" si="3"/>
        <v>101084845</v>
      </c>
      <c r="G34" s="39">
        <f t="shared" si="3"/>
        <v>93156504</v>
      </c>
      <c r="H34" s="39">
        <f t="shared" si="3"/>
        <v>101084845</v>
      </c>
      <c r="I34" s="39">
        <f t="shared" si="3"/>
        <v>295326194</v>
      </c>
      <c r="J34" s="39">
        <f t="shared" si="3"/>
        <v>108031911</v>
      </c>
      <c r="K34" s="39">
        <f t="shared" si="3"/>
        <v>108031911</v>
      </c>
      <c r="L34" s="39">
        <f t="shared" si="3"/>
        <v>90220136</v>
      </c>
      <c r="M34" s="39">
        <f t="shared" si="3"/>
        <v>306283958</v>
      </c>
      <c r="N34" s="39">
        <f t="shared" si="3"/>
        <v>81891725</v>
      </c>
      <c r="O34" s="39">
        <f t="shared" si="3"/>
        <v>75486616</v>
      </c>
      <c r="P34" s="39">
        <f t="shared" si="3"/>
        <v>107649456</v>
      </c>
      <c r="Q34" s="39">
        <f t="shared" si="3"/>
        <v>265027797</v>
      </c>
      <c r="R34" s="39">
        <f t="shared" si="3"/>
        <v>97005649</v>
      </c>
      <c r="S34" s="39">
        <f t="shared" si="3"/>
        <v>87233212</v>
      </c>
      <c r="T34" s="39">
        <f t="shared" si="3"/>
        <v>87150991</v>
      </c>
      <c r="U34" s="39">
        <f t="shared" si="3"/>
        <v>271389852</v>
      </c>
      <c r="V34" s="39">
        <f t="shared" si="3"/>
        <v>1138027801</v>
      </c>
      <c r="W34" s="39">
        <f t="shared" si="3"/>
        <v>15208000</v>
      </c>
      <c r="X34" s="39">
        <f t="shared" si="3"/>
        <v>1122819801</v>
      </c>
      <c r="Y34" s="140">
        <f>+IF(W34&lt;&gt;0,+(X34/W34)*100,0)</f>
        <v>7383.086539978959</v>
      </c>
      <c r="Z34" s="40">
        <f>SUM(Z29:Z33)</f>
        <v>15208000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8867012</v>
      </c>
      <c r="D37" s="25">
        <v>1663435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>
        <v>8867012</v>
      </c>
      <c r="G38" s="26">
        <v>8867012</v>
      </c>
      <c r="H38" s="26">
        <v>8867012</v>
      </c>
      <c r="I38" s="26">
        <v>26601036</v>
      </c>
      <c r="J38" s="26">
        <v>8867012</v>
      </c>
      <c r="K38" s="26">
        <v>8867012</v>
      </c>
      <c r="L38" s="26">
        <v>8867012</v>
      </c>
      <c r="M38" s="26">
        <v>26601036</v>
      </c>
      <c r="N38" s="26">
        <v>8867012</v>
      </c>
      <c r="O38" s="26">
        <v>8867012</v>
      </c>
      <c r="P38" s="26">
        <v>8867012</v>
      </c>
      <c r="Q38" s="26">
        <v>26601036</v>
      </c>
      <c r="R38" s="26">
        <v>8867012</v>
      </c>
      <c r="S38" s="26">
        <v>8866159</v>
      </c>
      <c r="T38" s="26">
        <v>8868717</v>
      </c>
      <c r="U38" s="26">
        <v>26601888</v>
      </c>
      <c r="V38" s="26">
        <v>106404996</v>
      </c>
      <c r="W38" s="26"/>
      <c r="X38" s="26">
        <v>106404996</v>
      </c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8867012</v>
      </c>
      <c r="D39" s="42">
        <f t="shared" si="4"/>
        <v>1663435</v>
      </c>
      <c r="E39" s="43">
        <f t="shared" si="4"/>
        <v>0</v>
      </c>
      <c r="F39" s="43">
        <f t="shared" si="4"/>
        <v>8867012</v>
      </c>
      <c r="G39" s="43">
        <f t="shared" si="4"/>
        <v>8867012</v>
      </c>
      <c r="H39" s="43">
        <f t="shared" si="4"/>
        <v>8867012</v>
      </c>
      <c r="I39" s="43">
        <f t="shared" si="4"/>
        <v>26601036</v>
      </c>
      <c r="J39" s="43">
        <f t="shared" si="4"/>
        <v>8867012</v>
      </c>
      <c r="K39" s="43">
        <f t="shared" si="4"/>
        <v>8867012</v>
      </c>
      <c r="L39" s="43">
        <f t="shared" si="4"/>
        <v>8867012</v>
      </c>
      <c r="M39" s="43">
        <f t="shared" si="4"/>
        <v>26601036</v>
      </c>
      <c r="N39" s="43">
        <f t="shared" si="4"/>
        <v>8867012</v>
      </c>
      <c r="O39" s="43">
        <f t="shared" si="4"/>
        <v>8867012</v>
      </c>
      <c r="P39" s="43">
        <f t="shared" si="4"/>
        <v>8867012</v>
      </c>
      <c r="Q39" s="43">
        <f t="shared" si="4"/>
        <v>26601036</v>
      </c>
      <c r="R39" s="43">
        <f t="shared" si="4"/>
        <v>8867012</v>
      </c>
      <c r="S39" s="43">
        <f t="shared" si="4"/>
        <v>8866159</v>
      </c>
      <c r="T39" s="43">
        <f t="shared" si="4"/>
        <v>8868717</v>
      </c>
      <c r="U39" s="43">
        <f t="shared" si="4"/>
        <v>26601888</v>
      </c>
      <c r="V39" s="43">
        <f t="shared" si="4"/>
        <v>106404996</v>
      </c>
      <c r="W39" s="43">
        <f t="shared" si="4"/>
        <v>0</v>
      </c>
      <c r="X39" s="43">
        <f t="shared" si="4"/>
        <v>106404996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117396398</v>
      </c>
      <c r="D40" s="38">
        <f t="shared" si="5"/>
        <v>53080970</v>
      </c>
      <c r="E40" s="39">
        <f t="shared" si="5"/>
        <v>15208000</v>
      </c>
      <c r="F40" s="39">
        <f t="shared" si="5"/>
        <v>109951857</v>
      </c>
      <c r="G40" s="39">
        <f t="shared" si="5"/>
        <v>102023516</v>
      </c>
      <c r="H40" s="39">
        <f t="shared" si="5"/>
        <v>109951857</v>
      </c>
      <c r="I40" s="39">
        <f t="shared" si="5"/>
        <v>321927230</v>
      </c>
      <c r="J40" s="39">
        <f t="shared" si="5"/>
        <v>116898923</v>
      </c>
      <c r="K40" s="39">
        <f t="shared" si="5"/>
        <v>116898923</v>
      </c>
      <c r="L40" s="39">
        <f t="shared" si="5"/>
        <v>99087148</v>
      </c>
      <c r="M40" s="39">
        <f t="shared" si="5"/>
        <v>332884994</v>
      </c>
      <c r="N40" s="39">
        <f t="shared" si="5"/>
        <v>90758737</v>
      </c>
      <c r="O40" s="39">
        <f t="shared" si="5"/>
        <v>84353628</v>
      </c>
      <c r="P40" s="39">
        <f t="shared" si="5"/>
        <v>116516468</v>
      </c>
      <c r="Q40" s="39">
        <f t="shared" si="5"/>
        <v>291628833</v>
      </c>
      <c r="R40" s="39">
        <f t="shared" si="5"/>
        <v>105872661</v>
      </c>
      <c r="S40" s="39">
        <f t="shared" si="5"/>
        <v>96099371</v>
      </c>
      <c r="T40" s="39">
        <f t="shared" si="5"/>
        <v>96019708</v>
      </c>
      <c r="U40" s="39">
        <f t="shared" si="5"/>
        <v>297991740</v>
      </c>
      <c r="V40" s="39">
        <f t="shared" si="5"/>
        <v>1244432797</v>
      </c>
      <c r="W40" s="39">
        <f t="shared" si="5"/>
        <v>15208000</v>
      </c>
      <c r="X40" s="39">
        <f t="shared" si="5"/>
        <v>1229224797</v>
      </c>
      <c r="Y40" s="140">
        <f>+IF(W40&lt;&gt;0,+(X40/W40)*100,0)</f>
        <v>8082.751163861126</v>
      </c>
      <c r="Z40" s="40">
        <f>+Z34+Z39</f>
        <v>15208000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882828619</v>
      </c>
      <c r="D42" s="234">
        <f t="shared" si="6"/>
        <v>76293163</v>
      </c>
      <c r="E42" s="235">
        <f t="shared" si="6"/>
        <v>139741000</v>
      </c>
      <c r="F42" s="235">
        <f t="shared" si="6"/>
        <v>929541986</v>
      </c>
      <c r="G42" s="235">
        <f t="shared" si="6"/>
        <v>922728073</v>
      </c>
      <c r="H42" s="235">
        <f t="shared" si="6"/>
        <v>929541986</v>
      </c>
      <c r="I42" s="235">
        <f t="shared" si="6"/>
        <v>2781812045</v>
      </c>
      <c r="J42" s="235">
        <f t="shared" si="6"/>
        <v>901266987</v>
      </c>
      <c r="K42" s="235">
        <f t="shared" si="6"/>
        <v>901266987</v>
      </c>
      <c r="L42" s="235">
        <f t="shared" si="6"/>
        <v>939410601</v>
      </c>
      <c r="M42" s="235">
        <f t="shared" si="6"/>
        <v>2741944575</v>
      </c>
      <c r="N42" s="235">
        <f t="shared" si="6"/>
        <v>921564428</v>
      </c>
      <c r="O42" s="235">
        <f t="shared" si="6"/>
        <v>909104886</v>
      </c>
      <c r="P42" s="235">
        <f t="shared" si="6"/>
        <v>937565902</v>
      </c>
      <c r="Q42" s="235">
        <f t="shared" si="6"/>
        <v>2768235216</v>
      </c>
      <c r="R42" s="235">
        <f t="shared" si="6"/>
        <v>943911736</v>
      </c>
      <c r="S42" s="235">
        <f t="shared" si="6"/>
        <v>918235856</v>
      </c>
      <c r="T42" s="235">
        <f t="shared" si="6"/>
        <v>872074809</v>
      </c>
      <c r="U42" s="235">
        <f t="shared" si="6"/>
        <v>2734222401</v>
      </c>
      <c r="V42" s="235">
        <f t="shared" si="6"/>
        <v>11026214237</v>
      </c>
      <c r="W42" s="235">
        <f t="shared" si="6"/>
        <v>139741000</v>
      </c>
      <c r="X42" s="235">
        <f t="shared" si="6"/>
        <v>10886473237</v>
      </c>
      <c r="Y42" s="236">
        <f>+IF(W42&lt;&gt;0,+(X42/W42)*100,0)</f>
        <v>7790.46467178566</v>
      </c>
      <c r="Z42" s="237">
        <f>+Z25-Z40</f>
        <v>139741000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877028619</v>
      </c>
      <c r="D45" s="25">
        <v>70493163</v>
      </c>
      <c r="E45" s="26">
        <v>133941000</v>
      </c>
      <c r="F45" s="26">
        <v>923741986</v>
      </c>
      <c r="G45" s="26">
        <v>916928073</v>
      </c>
      <c r="H45" s="26">
        <v>923741986</v>
      </c>
      <c r="I45" s="26">
        <v>2764412045</v>
      </c>
      <c r="J45" s="26">
        <v>895466987</v>
      </c>
      <c r="K45" s="26">
        <v>895466987</v>
      </c>
      <c r="L45" s="26">
        <v>933610601</v>
      </c>
      <c r="M45" s="26">
        <v>2724544575</v>
      </c>
      <c r="N45" s="26">
        <v>915764428</v>
      </c>
      <c r="O45" s="26">
        <v>903304886</v>
      </c>
      <c r="P45" s="26">
        <v>931765902</v>
      </c>
      <c r="Q45" s="26">
        <v>2750835216</v>
      </c>
      <c r="R45" s="26">
        <v>938111736</v>
      </c>
      <c r="S45" s="26">
        <v>912435856</v>
      </c>
      <c r="T45" s="26">
        <v>866274809</v>
      </c>
      <c r="U45" s="26">
        <v>2716822401</v>
      </c>
      <c r="V45" s="26">
        <v>10956614237</v>
      </c>
      <c r="W45" s="26">
        <v>133941000</v>
      </c>
      <c r="X45" s="26">
        <v>10822673237</v>
      </c>
      <c r="Y45" s="105">
        <v>8080.18</v>
      </c>
      <c r="Z45" s="28">
        <v>133941000</v>
      </c>
    </row>
    <row r="46" spans="1:26" ht="13.5">
      <c r="A46" s="225" t="s">
        <v>173</v>
      </c>
      <c r="B46" s="158" t="s">
        <v>93</v>
      </c>
      <c r="C46" s="121">
        <v>5800000</v>
      </c>
      <c r="D46" s="25">
        <v>5800000</v>
      </c>
      <c r="E46" s="26">
        <v>5800000</v>
      </c>
      <c r="F46" s="26">
        <v>5800000</v>
      </c>
      <c r="G46" s="26">
        <v>5800000</v>
      </c>
      <c r="H46" s="26">
        <v>5800000</v>
      </c>
      <c r="I46" s="26">
        <v>17400000</v>
      </c>
      <c r="J46" s="26">
        <v>5800000</v>
      </c>
      <c r="K46" s="26">
        <v>5800000</v>
      </c>
      <c r="L46" s="26">
        <v>5800000</v>
      </c>
      <c r="M46" s="26">
        <v>17400000</v>
      </c>
      <c r="N46" s="26">
        <v>5800000</v>
      </c>
      <c r="O46" s="26">
        <v>5800000</v>
      </c>
      <c r="P46" s="26">
        <v>5800000</v>
      </c>
      <c r="Q46" s="26">
        <v>17400000</v>
      </c>
      <c r="R46" s="26">
        <v>5800000</v>
      </c>
      <c r="S46" s="26">
        <v>5800000</v>
      </c>
      <c r="T46" s="26">
        <v>5800000</v>
      </c>
      <c r="U46" s="26">
        <v>17400000</v>
      </c>
      <c r="V46" s="26">
        <v>69600000</v>
      </c>
      <c r="W46" s="26">
        <v>5800000</v>
      </c>
      <c r="X46" s="26">
        <v>63800000</v>
      </c>
      <c r="Y46" s="105">
        <v>1100</v>
      </c>
      <c r="Z46" s="28">
        <v>5800000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882828619</v>
      </c>
      <c r="D48" s="240">
        <f t="shared" si="7"/>
        <v>76293163</v>
      </c>
      <c r="E48" s="195">
        <f t="shared" si="7"/>
        <v>139741000</v>
      </c>
      <c r="F48" s="195">
        <f t="shared" si="7"/>
        <v>929541986</v>
      </c>
      <c r="G48" s="195">
        <f t="shared" si="7"/>
        <v>922728073</v>
      </c>
      <c r="H48" s="195">
        <f t="shared" si="7"/>
        <v>929541986</v>
      </c>
      <c r="I48" s="195">
        <f t="shared" si="7"/>
        <v>2781812045</v>
      </c>
      <c r="J48" s="195">
        <f t="shared" si="7"/>
        <v>901266987</v>
      </c>
      <c r="K48" s="195">
        <f t="shared" si="7"/>
        <v>901266987</v>
      </c>
      <c r="L48" s="195">
        <f t="shared" si="7"/>
        <v>939410601</v>
      </c>
      <c r="M48" s="195">
        <f t="shared" si="7"/>
        <v>2741944575</v>
      </c>
      <c r="N48" s="195">
        <f t="shared" si="7"/>
        <v>921564428</v>
      </c>
      <c r="O48" s="195">
        <f t="shared" si="7"/>
        <v>909104886</v>
      </c>
      <c r="P48" s="195">
        <f t="shared" si="7"/>
        <v>937565902</v>
      </c>
      <c r="Q48" s="195">
        <f t="shared" si="7"/>
        <v>2768235216</v>
      </c>
      <c r="R48" s="195">
        <f t="shared" si="7"/>
        <v>943911736</v>
      </c>
      <c r="S48" s="195">
        <f t="shared" si="7"/>
        <v>918235856</v>
      </c>
      <c r="T48" s="195">
        <f t="shared" si="7"/>
        <v>872074809</v>
      </c>
      <c r="U48" s="195">
        <f t="shared" si="7"/>
        <v>2734222401</v>
      </c>
      <c r="V48" s="195">
        <f t="shared" si="7"/>
        <v>11026214237</v>
      </c>
      <c r="W48" s="195">
        <f t="shared" si="7"/>
        <v>139741000</v>
      </c>
      <c r="X48" s="195">
        <f t="shared" si="7"/>
        <v>10886473237</v>
      </c>
      <c r="Y48" s="241">
        <f>+IF(W48&lt;&gt;0,+(X48/W48)*100,0)</f>
        <v>7790.46467178566</v>
      </c>
      <c r="Z48" s="208">
        <f>SUM(Z45:Z47)</f>
        <v>139741000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24414292</v>
      </c>
      <c r="D6" s="25">
        <v>40956000</v>
      </c>
      <c r="E6" s="26">
        <v>134392992</v>
      </c>
      <c r="F6" s="26">
        <v>9020548</v>
      </c>
      <c r="G6" s="26">
        <v>5861171</v>
      </c>
      <c r="H6" s="26">
        <v>2153406</v>
      </c>
      <c r="I6" s="26">
        <v>17035125</v>
      </c>
      <c r="J6" s="26">
        <v>2673637</v>
      </c>
      <c r="K6" s="26">
        <v>3801813</v>
      </c>
      <c r="L6" s="26">
        <v>1847710</v>
      </c>
      <c r="M6" s="26">
        <v>8323160</v>
      </c>
      <c r="N6" s="26">
        <v>4040316</v>
      </c>
      <c r="O6" s="26">
        <v>2975073</v>
      </c>
      <c r="P6" s="26">
        <v>2225995</v>
      </c>
      <c r="Q6" s="26">
        <v>9241384</v>
      </c>
      <c r="R6" s="26">
        <v>16941983</v>
      </c>
      <c r="S6" s="26">
        <v>4368092</v>
      </c>
      <c r="T6" s="26">
        <v>4230140</v>
      </c>
      <c r="U6" s="26">
        <v>25540215</v>
      </c>
      <c r="V6" s="26">
        <v>60139884</v>
      </c>
      <c r="W6" s="26">
        <v>134392992</v>
      </c>
      <c r="X6" s="26">
        <v>-74253108</v>
      </c>
      <c r="Y6" s="106">
        <v>-55.25</v>
      </c>
      <c r="Z6" s="28">
        <v>134392992</v>
      </c>
    </row>
    <row r="7" spans="1:26" ht="13.5">
      <c r="A7" s="225" t="s">
        <v>180</v>
      </c>
      <c r="B7" s="158" t="s">
        <v>71</v>
      </c>
      <c r="C7" s="121">
        <v>53018778</v>
      </c>
      <c r="D7" s="25">
        <v>133764996</v>
      </c>
      <c r="E7" s="26"/>
      <c r="F7" s="26">
        <v>48862738</v>
      </c>
      <c r="G7" s="26">
        <v>40964300</v>
      </c>
      <c r="H7" s="26">
        <v>417000</v>
      </c>
      <c r="I7" s="26">
        <v>90244038</v>
      </c>
      <c r="J7" s="26">
        <v>300000</v>
      </c>
      <c r="K7" s="26">
        <v>25296352</v>
      </c>
      <c r="L7" s="26">
        <v>44019942</v>
      </c>
      <c r="M7" s="26">
        <v>69616294</v>
      </c>
      <c r="N7" s="26"/>
      <c r="O7" s="26"/>
      <c r="P7" s="26">
        <v>78273890</v>
      </c>
      <c r="Q7" s="26">
        <v>78273890</v>
      </c>
      <c r="R7" s="26"/>
      <c r="S7" s="26">
        <v>219482</v>
      </c>
      <c r="T7" s="26">
        <v>452727</v>
      </c>
      <c r="U7" s="26">
        <v>672209</v>
      </c>
      <c r="V7" s="26">
        <v>238806431</v>
      </c>
      <c r="W7" s="26"/>
      <c r="X7" s="26">
        <v>238806431</v>
      </c>
      <c r="Y7" s="106"/>
      <c r="Z7" s="28"/>
    </row>
    <row r="8" spans="1:26" ht="13.5">
      <c r="A8" s="225" t="s">
        <v>181</v>
      </c>
      <c r="B8" s="158" t="s">
        <v>71</v>
      </c>
      <c r="C8" s="121">
        <v>198998920</v>
      </c>
      <c r="D8" s="25">
        <v>185327004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8339828</v>
      </c>
      <c r="D9" s="25">
        <v>6483996</v>
      </c>
      <c r="E9" s="26">
        <v>6483996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6483996</v>
      </c>
      <c r="X9" s="26">
        <v>-6483996</v>
      </c>
      <c r="Y9" s="106">
        <v>-100</v>
      </c>
      <c r="Z9" s="28">
        <v>6483996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-324696089</v>
      </c>
      <c r="D12" s="25">
        <v>-144349992</v>
      </c>
      <c r="E12" s="26">
        <v>172284996</v>
      </c>
      <c r="F12" s="26">
        <v>-2256811</v>
      </c>
      <c r="G12" s="26">
        <v>-2125155</v>
      </c>
      <c r="H12" s="26">
        <v>-2162071</v>
      </c>
      <c r="I12" s="26">
        <v>-6544037</v>
      </c>
      <c r="J12" s="26">
        <v>-2113313</v>
      </c>
      <c r="K12" s="26">
        <v>-3241493</v>
      </c>
      <c r="L12" s="26">
        <v>-2197053</v>
      </c>
      <c r="M12" s="26">
        <v>-7551859</v>
      </c>
      <c r="N12" s="26">
        <v>-2124387</v>
      </c>
      <c r="O12" s="26">
        <v>-2261432</v>
      </c>
      <c r="P12" s="26">
        <v>-2276782</v>
      </c>
      <c r="Q12" s="26">
        <v>-6662601</v>
      </c>
      <c r="R12" s="26">
        <v>-1467113</v>
      </c>
      <c r="S12" s="26">
        <v>-22389394</v>
      </c>
      <c r="T12" s="26">
        <v>-1638898</v>
      </c>
      <c r="U12" s="26">
        <v>-25495405</v>
      </c>
      <c r="V12" s="26">
        <v>-46253902</v>
      </c>
      <c r="W12" s="26">
        <v>172284996</v>
      </c>
      <c r="X12" s="26">
        <v>-218538898</v>
      </c>
      <c r="Y12" s="106">
        <v>-126.85</v>
      </c>
      <c r="Z12" s="28">
        <v>172284996</v>
      </c>
    </row>
    <row r="13" spans="1:26" ht="13.5">
      <c r="A13" s="225" t="s">
        <v>39</v>
      </c>
      <c r="B13" s="158"/>
      <c r="C13" s="121">
        <v>-273612</v>
      </c>
      <c r="D13" s="25">
        <v>-149004</v>
      </c>
      <c r="E13" s="26"/>
      <c r="F13" s="26">
        <v>-14243247</v>
      </c>
      <c r="G13" s="26">
        <v>-39452026</v>
      </c>
      <c r="H13" s="26">
        <v>-22222580</v>
      </c>
      <c r="I13" s="26">
        <v>-75917853</v>
      </c>
      <c r="J13" s="26">
        <v>-8626909</v>
      </c>
      <c r="K13" s="26">
        <v>-23014376</v>
      </c>
      <c r="L13" s="26">
        <v>-2920021</v>
      </c>
      <c r="M13" s="26">
        <v>-34561306</v>
      </c>
      <c r="N13" s="26">
        <v>-8361030</v>
      </c>
      <c r="O13" s="26">
        <v>-11613117</v>
      </c>
      <c r="P13" s="26">
        <v>-6970305</v>
      </c>
      <c r="Q13" s="26">
        <v>-26944452</v>
      </c>
      <c r="R13" s="26">
        <v>-59276054</v>
      </c>
      <c r="S13" s="26">
        <v>-8056350</v>
      </c>
      <c r="T13" s="26">
        <v>-27906430</v>
      </c>
      <c r="U13" s="26">
        <v>-95238834</v>
      </c>
      <c r="V13" s="26">
        <v>-232662445</v>
      </c>
      <c r="W13" s="26"/>
      <c r="X13" s="26">
        <v>-232662445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-40197883</v>
      </c>
      <c r="D15" s="38">
        <f t="shared" si="0"/>
        <v>222033000</v>
      </c>
      <c r="E15" s="39">
        <f t="shared" si="0"/>
        <v>313161984</v>
      </c>
      <c r="F15" s="39">
        <f t="shared" si="0"/>
        <v>41383228</v>
      </c>
      <c r="G15" s="39">
        <f t="shared" si="0"/>
        <v>5248290</v>
      </c>
      <c r="H15" s="39">
        <f t="shared" si="0"/>
        <v>-21814245</v>
      </c>
      <c r="I15" s="39">
        <f t="shared" si="0"/>
        <v>24817273</v>
      </c>
      <c r="J15" s="39">
        <f t="shared" si="0"/>
        <v>-7766585</v>
      </c>
      <c r="K15" s="39">
        <f t="shared" si="0"/>
        <v>2842296</v>
      </c>
      <c r="L15" s="39">
        <f t="shared" si="0"/>
        <v>40750578</v>
      </c>
      <c r="M15" s="39">
        <f t="shared" si="0"/>
        <v>35826289</v>
      </c>
      <c r="N15" s="39">
        <f t="shared" si="0"/>
        <v>-6445101</v>
      </c>
      <c r="O15" s="39">
        <f t="shared" si="0"/>
        <v>-10899476</v>
      </c>
      <c r="P15" s="39">
        <f t="shared" si="0"/>
        <v>71252798</v>
      </c>
      <c r="Q15" s="39">
        <f t="shared" si="0"/>
        <v>53908221</v>
      </c>
      <c r="R15" s="39">
        <f t="shared" si="0"/>
        <v>-43801184</v>
      </c>
      <c r="S15" s="39">
        <f t="shared" si="0"/>
        <v>-25858170</v>
      </c>
      <c r="T15" s="39">
        <f t="shared" si="0"/>
        <v>-24862461</v>
      </c>
      <c r="U15" s="39">
        <f t="shared" si="0"/>
        <v>-94521815</v>
      </c>
      <c r="V15" s="39">
        <f t="shared" si="0"/>
        <v>20029968</v>
      </c>
      <c r="W15" s="39">
        <f t="shared" si="0"/>
        <v>313161984</v>
      </c>
      <c r="X15" s="39">
        <f t="shared" si="0"/>
        <v>-293132016</v>
      </c>
      <c r="Y15" s="140">
        <f>+IF(W15&lt;&gt;0,+(X15/W15)*100,0)</f>
        <v>-93.603959285173</v>
      </c>
      <c r="Z15" s="40">
        <f>SUM(Z6:Z14)</f>
        <v>313161984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347500</v>
      </c>
      <c r="D19" s="25"/>
      <c r="E19" s="26">
        <v>193339008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193339008</v>
      </c>
      <c r="X19" s="125">
        <v>-193339008</v>
      </c>
      <c r="Y19" s="107">
        <v>-100</v>
      </c>
      <c r="Z19" s="200">
        <v>193339008</v>
      </c>
    </row>
    <row r="20" spans="1:26" ht="13.5">
      <c r="A20" s="225" t="s">
        <v>189</v>
      </c>
      <c r="B20" s="158"/>
      <c r="C20" s="121"/>
      <c r="D20" s="242"/>
      <c r="E20" s="125">
        <v>-140004</v>
      </c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>
        <v>-140004</v>
      </c>
      <c r="X20" s="26">
        <v>140004</v>
      </c>
      <c r="Y20" s="106">
        <v>-100</v>
      </c>
      <c r="Z20" s="28">
        <v>-140004</v>
      </c>
    </row>
    <row r="21" spans="1:26" ht="13.5">
      <c r="A21" s="225" t="s">
        <v>190</v>
      </c>
      <c r="B21" s="158"/>
      <c r="C21" s="123">
        <v>7063614</v>
      </c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31919680</v>
      </c>
      <c r="D22" s="25"/>
      <c r="E22" s="26"/>
      <c r="F22" s="26"/>
      <c r="G22" s="26"/>
      <c r="H22" s="26"/>
      <c r="I22" s="26"/>
      <c r="J22" s="26">
        <v>15000000</v>
      </c>
      <c r="K22" s="26">
        <v>28325964</v>
      </c>
      <c r="L22" s="26"/>
      <c r="M22" s="26">
        <v>43325964</v>
      </c>
      <c r="N22" s="26"/>
      <c r="O22" s="26"/>
      <c r="P22" s="26">
        <v>10000000</v>
      </c>
      <c r="Q22" s="26">
        <v>10000000</v>
      </c>
      <c r="R22" s="26"/>
      <c r="S22" s="26"/>
      <c r="T22" s="26">
        <v>52144310</v>
      </c>
      <c r="U22" s="26">
        <v>52144310</v>
      </c>
      <c r="V22" s="26">
        <v>105470274</v>
      </c>
      <c r="W22" s="26"/>
      <c r="X22" s="26">
        <v>105470274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-5150536</v>
      </c>
      <c r="D24" s="25">
        <v>187077000</v>
      </c>
      <c r="E24" s="26">
        <v>-6437004</v>
      </c>
      <c r="F24" s="26">
        <v>-6576863</v>
      </c>
      <c r="G24" s="26">
        <v>-8967890</v>
      </c>
      <c r="H24" s="26">
        <v>-11085418</v>
      </c>
      <c r="I24" s="26">
        <v>-26630171</v>
      </c>
      <c r="J24" s="26">
        <v>-7260617</v>
      </c>
      <c r="K24" s="26">
        <v>-10282591</v>
      </c>
      <c r="L24" s="26">
        <v>-21487029</v>
      </c>
      <c r="M24" s="26">
        <v>-39030237</v>
      </c>
      <c r="N24" s="26">
        <v>-7803365</v>
      </c>
      <c r="O24" s="26">
        <v>-7069556</v>
      </c>
      <c r="P24" s="26">
        <v>-13475009</v>
      </c>
      <c r="Q24" s="26">
        <v>-28347930</v>
      </c>
      <c r="R24" s="26">
        <v>-10967221</v>
      </c>
      <c r="S24" s="26">
        <v>-9898761</v>
      </c>
      <c r="T24" s="26">
        <v>-24034348</v>
      </c>
      <c r="U24" s="26">
        <v>-44900330</v>
      </c>
      <c r="V24" s="26">
        <v>-138908668</v>
      </c>
      <c r="W24" s="26">
        <v>-6437004</v>
      </c>
      <c r="X24" s="26">
        <v>-132471664</v>
      </c>
      <c r="Y24" s="106">
        <v>2057.97</v>
      </c>
      <c r="Z24" s="28">
        <v>-6437004</v>
      </c>
    </row>
    <row r="25" spans="1:26" ht="13.5">
      <c r="A25" s="226" t="s">
        <v>193</v>
      </c>
      <c r="B25" s="227"/>
      <c r="C25" s="138">
        <f aca="true" t="shared" si="1" ref="C25:X25">SUM(C19:C24)</f>
        <v>34180258</v>
      </c>
      <c r="D25" s="38">
        <f t="shared" si="1"/>
        <v>187077000</v>
      </c>
      <c r="E25" s="39">
        <f t="shared" si="1"/>
        <v>186762000</v>
      </c>
      <c r="F25" s="39">
        <f t="shared" si="1"/>
        <v>-6576863</v>
      </c>
      <c r="G25" s="39">
        <f t="shared" si="1"/>
        <v>-8967890</v>
      </c>
      <c r="H25" s="39">
        <f t="shared" si="1"/>
        <v>-11085418</v>
      </c>
      <c r="I25" s="39">
        <f t="shared" si="1"/>
        <v>-26630171</v>
      </c>
      <c r="J25" s="39">
        <f t="shared" si="1"/>
        <v>7739383</v>
      </c>
      <c r="K25" s="39">
        <f t="shared" si="1"/>
        <v>18043373</v>
      </c>
      <c r="L25" s="39">
        <f t="shared" si="1"/>
        <v>-21487029</v>
      </c>
      <c r="M25" s="39">
        <f t="shared" si="1"/>
        <v>4295727</v>
      </c>
      <c r="N25" s="39">
        <f t="shared" si="1"/>
        <v>-7803365</v>
      </c>
      <c r="O25" s="39">
        <f t="shared" si="1"/>
        <v>-7069556</v>
      </c>
      <c r="P25" s="39">
        <f t="shared" si="1"/>
        <v>-3475009</v>
      </c>
      <c r="Q25" s="39">
        <f t="shared" si="1"/>
        <v>-18347930</v>
      </c>
      <c r="R25" s="39">
        <f t="shared" si="1"/>
        <v>-10967221</v>
      </c>
      <c r="S25" s="39">
        <f t="shared" si="1"/>
        <v>-9898761</v>
      </c>
      <c r="T25" s="39">
        <f t="shared" si="1"/>
        <v>28109962</v>
      </c>
      <c r="U25" s="39">
        <f t="shared" si="1"/>
        <v>7243980</v>
      </c>
      <c r="V25" s="39">
        <f t="shared" si="1"/>
        <v>-33438394</v>
      </c>
      <c r="W25" s="39">
        <f t="shared" si="1"/>
        <v>186762000</v>
      </c>
      <c r="X25" s="39">
        <f t="shared" si="1"/>
        <v>-220200394</v>
      </c>
      <c r="Y25" s="140">
        <f>+IF(W25&lt;&gt;0,+(X25/W25)*100,0)</f>
        <v>-117.90428138486415</v>
      </c>
      <c r="Z25" s="40">
        <f>SUM(Z19:Z24)</f>
        <v>186762000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36000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36000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-6017625</v>
      </c>
      <c r="D36" s="65">
        <f t="shared" si="3"/>
        <v>409146000</v>
      </c>
      <c r="E36" s="66">
        <f t="shared" si="3"/>
        <v>499923984</v>
      </c>
      <c r="F36" s="66">
        <f t="shared" si="3"/>
        <v>34806365</v>
      </c>
      <c r="G36" s="66">
        <f t="shared" si="3"/>
        <v>-3719600</v>
      </c>
      <c r="H36" s="66">
        <f t="shared" si="3"/>
        <v>-32899663</v>
      </c>
      <c r="I36" s="66">
        <f t="shared" si="3"/>
        <v>-1812898</v>
      </c>
      <c r="J36" s="66">
        <f t="shared" si="3"/>
        <v>-27202</v>
      </c>
      <c r="K36" s="66">
        <f t="shared" si="3"/>
        <v>20885669</v>
      </c>
      <c r="L36" s="66">
        <f t="shared" si="3"/>
        <v>19263549</v>
      </c>
      <c r="M36" s="66">
        <f t="shared" si="3"/>
        <v>40122016</v>
      </c>
      <c r="N36" s="66">
        <f t="shared" si="3"/>
        <v>-14248466</v>
      </c>
      <c r="O36" s="66">
        <f t="shared" si="3"/>
        <v>-17969032</v>
      </c>
      <c r="P36" s="66">
        <f t="shared" si="3"/>
        <v>67777789</v>
      </c>
      <c r="Q36" s="66">
        <f t="shared" si="3"/>
        <v>35560291</v>
      </c>
      <c r="R36" s="66">
        <f t="shared" si="3"/>
        <v>-54768405</v>
      </c>
      <c r="S36" s="66">
        <f t="shared" si="3"/>
        <v>-35756931</v>
      </c>
      <c r="T36" s="66">
        <f t="shared" si="3"/>
        <v>3247501</v>
      </c>
      <c r="U36" s="66">
        <f t="shared" si="3"/>
        <v>-87277835</v>
      </c>
      <c r="V36" s="66">
        <f t="shared" si="3"/>
        <v>-13408426</v>
      </c>
      <c r="W36" s="66">
        <f t="shared" si="3"/>
        <v>499923984</v>
      </c>
      <c r="X36" s="66">
        <f t="shared" si="3"/>
        <v>-513332410</v>
      </c>
      <c r="Y36" s="103">
        <f>+IF(W36&lt;&gt;0,+(X36/W36)*100,0)</f>
        <v>-102.6820929639575</v>
      </c>
      <c r="Z36" s="68">
        <f>+Z15+Z25+Z34</f>
        <v>499923984</v>
      </c>
    </row>
    <row r="37" spans="1:26" ht="13.5">
      <c r="A37" s="225" t="s">
        <v>201</v>
      </c>
      <c r="B37" s="158" t="s">
        <v>95</v>
      </c>
      <c r="C37" s="119">
        <v>14461116</v>
      </c>
      <c r="D37" s="65">
        <v>5090000</v>
      </c>
      <c r="E37" s="66">
        <v>703583</v>
      </c>
      <c r="F37" s="66">
        <v>8443670</v>
      </c>
      <c r="G37" s="66">
        <v>43250035</v>
      </c>
      <c r="H37" s="66">
        <v>39530435</v>
      </c>
      <c r="I37" s="66">
        <v>8443670</v>
      </c>
      <c r="J37" s="66">
        <v>6630772</v>
      </c>
      <c r="K37" s="66">
        <v>6603570</v>
      </c>
      <c r="L37" s="66">
        <v>27489239</v>
      </c>
      <c r="M37" s="66">
        <v>6630772</v>
      </c>
      <c r="N37" s="66">
        <v>46752788</v>
      </c>
      <c r="O37" s="66">
        <v>32504322</v>
      </c>
      <c r="P37" s="66">
        <v>14535290</v>
      </c>
      <c r="Q37" s="66">
        <v>46752788</v>
      </c>
      <c r="R37" s="66">
        <v>82313079</v>
      </c>
      <c r="S37" s="66">
        <v>27544674</v>
      </c>
      <c r="T37" s="66">
        <v>-8212257</v>
      </c>
      <c r="U37" s="66">
        <v>82313079</v>
      </c>
      <c r="V37" s="66">
        <v>8443670</v>
      </c>
      <c r="W37" s="66">
        <v>703583</v>
      </c>
      <c r="X37" s="66">
        <v>7740087</v>
      </c>
      <c r="Y37" s="103">
        <v>1100.1</v>
      </c>
      <c r="Z37" s="68">
        <v>703583</v>
      </c>
    </row>
    <row r="38" spans="1:26" ht="13.5">
      <c r="A38" s="243" t="s">
        <v>202</v>
      </c>
      <c r="B38" s="232" t="s">
        <v>95</v>
      </c>
      <c r="C38" s="233">
        <v>8443491</v>
      </c>
      <c r="D38" s="234">
        <v>414236000</v>
      </c>
      <c r="E38" s="235">
        <v>500627567</v>
      </c>
      <c r="F38" s="235">
        <v>43250035</v>
      </c>
      <c r="G38" s="235">
        <v>39530435</v>
      </c>
      <c r="H38" s="235">
        <v>6630772</v>
      </c>
      <c r="I38" s="235">
        <v>6630772</v>
      </c>
      <c r="J38" s="235">
        <v>6603570</v>
      </c>
      <c r="K38" s="235">
        <v>27489239</v>
      </c>
      <c r="L38" s="235">
        <v>46752788</v>
      </c>
      <c r="M38" s="235">
        <v>46752788</v>
      </c>
      <c r="N38" s="235">
        <v>32504322</v>
      </c>
      <c r="O38" s="235">
        <v>14535290</v>
      </c>
      <c r="P38" s="235">
        <v>82313079</v>
      </c>
      <c r="Q38" s="235">
        <v>82313079</v>
      </c>
      <c r="R38" s="235">
        <v>27544674</v>
      </c>
      <c r="S38" s="235">
        <v>-8212257</v>
      </c>
      <c r="T38" s="235">
        <v>-4964756</v>
      </c>
      <c r="U38" s="235">
        <v>-4964756</v>
      </c>
      <c r="V38" s="235">
        <v>-4964756</v>
      </c>
      <c r="W38" s="235">
        <v>500627567</v>
      </c>
      <c r="X38" s="235">
        <v>-505592323</v>
      </c>
      <c r="Y38" s="236">
        <v>-100.99</v>
      </c>
      <c r="Z38" s="237">
        <v>500627567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2011-08-12T15:59:31Z</dcterms:created>
  <dcterms:modified xsi:type="dcterms:W3CDTF">2011-08-12T15:59:31Z</dcterms:modified>
  <cp:category/>
  <cp:version/>
  <cp:contentType/>
  <cp:contentStatus/>
</cp:coreProperties>
</file>