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<sst xmlns="http://schemas.openxmlformats.org/spreadsheetml/2006/main" count="497" uniqueCount="248">
  <si>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Kwazulu-Natal: Zululand(DC26)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</si>
  <si>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</si>
  <si>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</si>
  <si>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</si>
  <si>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</si>
  <si>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</si>
  <si>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</si>
  <si>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</si>
  <si>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</si>
  <si>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</si>
  <si>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</si>
  <si>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</si>
  <si>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</si>
  <si>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</si>
  <si>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</si>
  <si>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</si>
  <si>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</si>
  <si>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</si>
  <si>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</si>
  <si>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</si>
  <si>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</si>
  <si>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</si>
  <si>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</si>
  <si>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</si>
  <si>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</si>
  <si>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</si>
  <si>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</si>
  <si>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</si>
  <si>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</si>
  <si>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</si>
  <si>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</si>
  <si>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</si>
  <si>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</si>
  <si>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</si>
  <si>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</si>
  <si>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</si>
  <si>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</si>
  <si>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</si>
  <si>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</si>
  <si>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</si>
  <si>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</si>
  <si>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</si>
  <si>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</si>
  <si>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</si>
  <si>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</si>
  <si>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</si>
  <si>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</si>
  <si>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</si>
  <si>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</si>
  <si>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</si>
  <si>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</si>
  <si>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</si>
  <si>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</si>
  <si>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</si>
  <si>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</si>
  <si>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</si>
  <si>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</si>
  <si>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</si>
  <si>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</si>
  <si>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</si>
  <si>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</si>
  <si>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</si>
  <si>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</si>
  <si>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</si>
  <si>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</si>
  <si>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</si>
  <si>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</si>
  <si>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</si>
  <si>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</si>
  <si>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Zululand(DC26)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</si>
  <si>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</si>
  <si>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</si>
  <si>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</si>
  <si>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</si>
  <si>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</si>
  <si>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</si>
  <si>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</si>
  <si>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</si>
  <si>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</si>
  <si>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</si>
  <si>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</si>
  <si>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</si>
  <si>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</si>
  <si>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</si>
  <si>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</si>
  <si>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</si>
  <si>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</si>
  <si>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</si>
  <si>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</si>
  <si>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</si>
  <si>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</si>
  <si>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</si>
  <si>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</si>
  <si>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</si>
  <si>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</si>
  <si>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</si>
  <si>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</si>
  <si>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</si>
  <si>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</si>
  <si>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Zululand(DC26)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</si>
  <si>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</si>
  <si>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</si>
  <si>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</si>
  <si>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</si>
  <si>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</si>
  <si>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</si>
  <si>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</si>
  <si>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</si>
  <si>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</si>
  <si>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</si>
  <si>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</si>
  <si>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</si>
  <si>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</si>
  <si>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</si>
  <si>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</si>
  <si>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</si>
  <si>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</si>
  <si>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</si>
  <si>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</si>
  <si>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</si>
  <si>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</si>
  <si>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</si>
  <si>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</si>
  <si>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</si>
  <si>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</si>
  <si>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</si>
  <si>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</si>
  <si>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</si>
  <si>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</si>
  <si>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</si>
  <si>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</si>
  <si>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</si>
  <si>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Kwazulu-Natal: Zululand(DC26)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</si>
  <si>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</si>
  <si>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</si>
  <si>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</si>
  <si>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</si>
  <si>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</si>
  <si>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</si>
  <si>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</si>
  <si>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</si>
  <si>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</si>
  <si>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Kwazulu-Natal: Zululand(DC26)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</si>
  <si>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</si>
  <si>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</si>
  <si>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</si>
  <si>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</si>
  <si>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</si>
  <si>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</si>
  <si>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</si>
  <si>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</si>
  <si>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</si>
  <si>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</si>
  <si>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</si>
  <si>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</si>
  <si>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</si>
  <si>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</si>
  <si>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</si>
  <si>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</si>
  <si>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</si>
  <si>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</si>
  <si>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</si>
  <si>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</si>
  <si>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</si>
  <si>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</si>
  <si>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</si>
  <si>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</si>
  <si>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</si>
  <si>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</si>
  <si>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</si>
  <si>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</si>
  <si>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</si>
  <si>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</si>
  <si>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</si>
  <si>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</si>
  <si>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</si>
  <si>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Zululand(DC26)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</si>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</sst>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7">
        <v>0</v>
      </c>
      <c r="Y5" s="28">
        <v>0</v>
      </c>
    </row>
    <row r="6" spans="1:25" ht="13.5">
      <c r="A6" s="24" t="s">
        <v>31</v>
      </c>
      <c r="B6" s="2">
        <v>18282843</v>
      </c>
      <c r="C6" s="25">
        <v>19868756</v>
      </c>
      <c r="D6" s="26">
        <v>19869</v>
      </c>
      <c r="E6" s="26">
        <v>1335698</v>
      </c>
      <c r="F6" s="26">
        <v>2121406</v>
      </c>
      <c r="G6" s="26">
        <v>0</v>
      </c>
      <c r="H6" s="26">
        <v>3457104</v>
      </c>
      <c r="I6" s="26">
        <v>2113814</v>
      </c>
      <c r="J6" s="26">
        <v>2807481</v>
      </c>
      <c r="K6" s="26">
        <v>21971891</v>
      </c>
      <c r="L6" s="26">
        <v>26893186</v>
      </c>
      <c r="M6" s="26">
        <v>41303341</v>
      </c>
      <c r="N6" s="26">
        <v>36653363</v>
      </c>
      <c r="O6" s="26">
        <v>15644233</v>
      </c>
      <c r="P6" s="26">
        <v>93600937</v>
      </c>
      <c r="Q6" s="26">
        <v>22415234</v>
      </c>
      <c r="R6" s="26">
        <v>40192837</v>
      </c>
      <c r="S6" s="26">
        <v>19272</v>
      </c>
      <c r="T6" s="26">
        <v>62627343</v>
      </c>
      <c r="U6" s="26">
        <v>186578570</v>
      </c>
      <c r="V6" s="26">
        <v>19869</v>
      </c>
      <c r="W6" s="26">
        <v>186558701</v>
      </c>
      <c r="X6" s="27">
        <v>938943.59</v>
      </c>
      <c r="Y6" s="28">
        <v>19869</v>
      </c>
    </row>
    <row r="7" spans="1:25" ht="13.5">
      <c r="A7" s="24" t="s">
        <v>32</v>
      </c>
      <c r="B7" s="2">
        <v>9351008</v>
      </c>
      <c r="C7" s="25">
        <v>1500000</v>
      </c>
      <c r="D7" s="26">
        <v>9270000</v>
      </c>
      <c r="E7" s="26">
        <v>848995</v>
      </c>
      <c r="F7" s="26">
        <v>5653622</v>
      </c>
      <c r="G7" s="26">
        <v>0</v>
      </c>
      <c r="H7" s="26">
        <v>6502617</v>
      </c>
      <c r="I7" s="26">
        <v>975753</v>
      </c>
      <c r="J7" s="26">
        <v>941392</v>
      </c>
      <c r="K7" s="26">
        <v>701165</v>
      </c>
      <c r="L7" s="26">
        <v>2618310</v>
      </c>
      <c r="M7" s="26">
        <v>1253620</v>
      </c>
      <c r="N7" s="26">
        <v>-976052</v>
      </c>
      <c r="O7" s="26">
        <v>883716</v>
      </c>
      <c r="P7" s="26">
        <v>1161284</v>
      </c>
      <c r="Q7" s="26">
        <v>0</v>
      </c>
      <c r="R7" s="26">
        <v>1116284</v>
      </c>
      <c r="S7" s="26">
        <v>925880</v>
      </c>
      <c r="T7" s="26">
        <v>2042164</v>
      </c>
      <c r="U7" s="26">
        <v>12324375</v>
      </c>
      <c r="V7" s="26">
        <v>9270000</v>
      </c>
      <c r="W7" s="26">
        <v>3054375</v>
      </c>
      <c r="X7" s="27">
        <v>32.95</v>
      </c>
      <c r="Y7" s="28">
        <v>9270000</v>
      </c>
    </row>
    <row r="8" spans="1:25" ht="13.5">
      <c r="A8" s="24" t="s">
        <v>33</v>
      </c>
      <c r="B8" s="2">
        <v>186691863</v>
      </c>
      <c r="C8" s="25">
        <v>230243000</v>
      </c>
      <c r="D8" s="26">
        <v>203243000</v>
      </c>
      <c r="E8" s="26">
        <v>83779364</v>
      </c>
      <c r="F8" s="26">
        <v>0</v>
      </c>
      <c r="G8" s="26">
        <v>2529553</v>
      </c>
      <c r="H8" s="26">
        <v>86308917</v>
      </c>
      <c r="I8" s="26">
        <v>2123241</v>
      </c>
      <c r="J8" s="26">
        <v>66831491</v>
      </c>
      <c r="K8" s="26">
        <v>5580000</v>
      </c>
      <c r="L8" s="26">
        <v>74534732</v>
      </c>
      <c r="M8" s="26">
        <v>0</v>
      </c>
      <c r="N8" s="26">
        <v>-1188400</v>
      </c>
      <c r="O8" s="26">
        <v>49668000</v>
      </c>
      <c r="P8" s="26">
        <v>48479600</v>
      </c>
      <c r="Q8" s="26">
        <v>0</v>
      </c>
      <c r="R8" s="26">
        <v>1156928</v>
      </c>
      <c r="S8" s="26">
        <v>0</v>
      </c>
      <c r="T8" s="26">
        <v>1156928</v>
      </c>
      <c r="U8" s="26">
        <v>210480177</v>
      </c>
      <c r="V8" s="26">
        <v>203243000</v>
      </c>
      <c r="W8" s="26">
        <v>7237177</v>
      </c>
      <c r="X8" s="27">
        <v>3.56</v>
      </c>
      <c r="Y8" s="28">
        <v>203243000</v>
      </c>
    </row>
    <row r="9" spans="1:25" ht="13.5">
      <c r="A9" s="24" t="s">
        <v>34</v>
      </c>
      <c r="B9" s="2">
        <v>2802190</v>
      </c>
      <c r="C9" s="25">
        <v>81111926</v>
      </c>
      <c r="D9" s="26">
        <v>52515000</v>
      </c>
      <c r="E9" s="26">
        <v>244037</v>
      </c>
      <c r="F9" s="26">
        <v>194040</v>
      </c>
      <c r="G9" s="26">
        <v>81429</v>
      </c>
      <c r="H9" s="26">
        <v>519506</v>
      </c>
      <c r="I9" s="26">
        <v>34919</v>
      </c>
      <c r="J9" s="26">
        <v>142205</v>
      </c>
      <c r="K9" s="26">
        <v>73334</v>
      </c>
      <c r="L9" s="26">
        <v>250458</v>
      </c>
      <c r="M9" s="26">
        <v>34274</v>
      </c>
      <c r="N9" s="26">
        <v>-242462</v>
      </c>
      <c r="O9" s="26">
        <v>53764</v>
      </c>
      <c r="P9" s="26">
        <v>-154424</v>
      </c>
      <c r="Q9" s="26">
        <v>1125869</v>
      </c>
      <c r="R9" s="26">
        <v>815428</v>
      </c>
      <c r="S9" s="26">
        <v>202115</v>
      </c>
      <c r="T9" s="26">
        <v>2143412</v>
      </c>
      <c r="U9" s="26">
        <v>2758952</v>
      </c>
      <c r="V9" s="26">
        <v>52515000</v>
      </c>
      <c r="W9" s="26">
        <v>-49756048</v>
      </c>
      <c r="X9" s="27">
        <v>-94.75</v>
      </c>
      <c r="Y9" s="28">
        <v>52515000</v>
      </c>
    </row>
    <row r="10" spans="1:25" ht="25.5">
      <c r="A10" s="29" t="s">
        <v>212</v>
      </c>
      <c r="B10" s="30">
        <f>SUM(B5:B9)</f>
        <v>217127904</v>
      </c>
      <c r="C10" s="31">
        <f aca="true" t="shared" si="0" ref="C10:Y10">SUM(C5:C9)</f>
        <v>332723682</v>
      </c>
      <c r="D10" s="32">
        <f t="shared" si="0"/>
        <v>265047869</v>
      </c>
      <c r="E10" s="32">
        <f t="shared" si="0"/>
        <v>86208094</v>
      </c>
      <c r="F10" s="32">
        <f t="shared" si="0"/>
        <v>7969068</v>
      </c>
      <c r="G10" s="32">
        <f t="shared" si="0"/>
        <v>2610982</v>
      </c>
      <c r="H10" s="32">
        <f t="shared" si="0"/>
        <v>96788144</v>
      </c>
      <c r="I10" s="32">
        <f t="shared" si="0"/>
        <v>5247727</v>
      </c>
      <c r="J10" s="32">
        <f t="shared" si="0"/>
        <v>70722569</v>
      </c>
      <c r="K10" s="32">
        <f t="shared" si="0"/>
        <v>28326390</v>
      </c>
      <c r="L10" s="32">
        <f t="shared" si="0"/>
        <v>104296686</v>
      </c>
      <c r="M10" s="32">
        <f t="shared" si="0"/>
        <v>42591235</v>
      </c>
      <c r="N10" s="32">
        <f t="shared" si="0"/>
        <v>34246449</v>
      </c>
      <c r="O10" s="32">
        <f t="shared" si="0"/>
        <v>66249713</v>
      </c>
      <c r="P10" s="32">
        <f t="shared" si="0"/>
        <v>143087397</v>
      </c>
      <c r="Q10" s="32">
        <f t="shared" si="0"/>
        <v>23541103</v>
      </c>
      <c r="R10" s="32">
        <f t="shared" si="0"/>
        <v>43281477</v>
      </c>
      <c r="S10" s="32">
        <f t="shared" si="0"/>
        <v>1147267</v>
      </c>
      <c r="T10" s="32">
        <f t="shared" si="0"/>
        <v>67969847</v>
      </c>
      <c r="U10" s="32">
        <f t="shared" si="0"/>
        <v>412142074</v>
      </c>
      <c r="V10" s="32">
        <f t="shared" si="0"/>
        <v>265047869</v>
      </c>
      <c r="W10" s="32">
        <f t="shared" si="0"/>
        <v>147094205</v>
      </c>
      <c r="X10" s="33">
        <f>+IF(V10&lt;&gt;0,(W10/V10)*100,0)</f>
        <v>55.49722227723325</v>
      </c>
      <c r="Y10" s="34">
        <f t="shared" si="0"/>
        <v>265047869</v>
      </c>
    </row>
    <row r="11" spans="1:25" ht="13.5">
      <c r="A11" s="24" t="s">
        <v>36</v>
      </c>
      <c r="B11" s="2">
        <v>79999345</v>
      </c>
      <c r="C11" s="25">
        <v>74004413</v>
      </c>
      <c r="D11" s="26">
        <v>73917412</v>
      </c>
      <c r="E11" s="26">
        <v>6763726</v>
      </c>
      <c r="F11" s="26">
        <v>6723379</v>
      </c>
      <c r="G11" s="26">
        <v>6648386</v>
      </c>
      <c r="H11" s="26">
        <v>20135491</v>
      </c>
      <c r="I11" s="26">
        <v>11522183</v>
      </c>
      <c r="J11" s="26">
        <v>7197580</v>
      </c>
      <c r="K11" s="26">
        <v>7007558</v>
      </c>
      <c r="L11" s="26">
        <v>25727321</v>
      </c>
      <c r="M11" s="26">
        <v>6238179</v>
      </c>
      <c r="N11" s="26">
        <v>13061995</v>
      </c>
      <c r="O11" s="26">
        <v>14799691</v>
      </c>
      <c r="P11" s="26">
        <v>34099865</v>
      </c>
      <c r="Q11" s="26">
        <v>19376626</v>
      </c>
      <c r="R11" s="26">
        <v>3402661</v>
      </c>
      <c r="S11" s="26">
        <v>4328519</v>
      </c>
      <c r="T11" s="26">
        <v>27107806</v>
      </c>
      <c r="U11" s="26">
        <v>107070483</v>
      </c>
      <c r="V11" s="26">
        <v>73917412</v>
      </c>
      <c r="W11" s="26">
        <v>33153071</v>
      </c>
      <c r="X11" s="27">
        <v>44.85</v>
      </c>
      <c r="Y11" s="28">
        <v>73917412</v>
      </c>
    </row>
    <row r="12" spans="1:25" ht="13.5">
      <c r="A12" s="24" t="s">
        <v>37</v>
      </c>
      <c r="B12" s="2">
        <v>0</v>
      </c>
      <c r="C12" s="25">
        <v>5619417</v>
      </c>
      <c r="D12" s="26">
        <v>5619417</v>
      </c>
      <c r="E12" s="26">
        <v>379803</v>
      </c>
      <c r="F12" s="26">
        <v>370778</v>
      </c>
      <c r="G12" s="26">
        <v>405836</v>
      </c>
      <c r="H12" s="26">
        <v>1156417</v>
      </c>
      <c r="I12" s="26">
        <v>406687</v>
      </c>
      <c r="J12" s="26">
        <v>413001</v>
      </c>
      <c r="K12" s="26">
        <v>494717</v>
      </c>
      <c r="L12" s="26">
        <v>1314405</v>
      </c>
      <c r="M12" s="26">
        <v>417673</v>
      </c>
      <c r="N12" s="26">
        <v>372013</v>
      </c>
      <c r="O12" s="26">
        <v>807357</v>
      </c>
      <c r="P12" s="26">
        <v>1597043</v>
      </c>
      <c r="Q12" s="26">
        <v>807357</v>
      </c>
      <c r="R12" s="26">
        <v>276016</v>
      </c>
      <c r="S12" s="26">
        <v>0</v>
      </c>
      <c r="T12" s="26">
        <v>1083373</v>
      </c>
      <c r="U12" s="26">
        <v>5151238</v>
      </c>
      <c r="V12" s="26">
        <v>5619417</v>
      </c>
      <c r="W12" s="26">
        <v>-468179</v>
      </c>
      <c r="X12" s="27">
        <v>-8.33</v>
      </c>
      <c r="Y12" s="28">
        <v>5619417</v>
      </c>
    </row>
    <row r="13" spans="1:25" ht="13.5">
      <c r="A13" s="24" t="s">
        <v>213</v>
      </c>
      <c r="B13" s="2">
        <v>31979415</v>
      </c>
      <c r="C13" s="25">
        <v>40000000</v>
      </c>
      <c r="D13" s="26">
        <v>40000000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v>0</v>
      </c>
      <c r="V13" s="26">
        <v>40000000</v>
      </c>
      <c r="W13" s="26">
        <v>-40000000</v>
      </c>
      <c r="X13" s="27">
        <v>-100</v>
      </c>
      <c r="Y13" s="28">
        <v>40000000</v>
      </c>
    </row>
    <row r="14" spans="1:25" ht="13.5">
      <c r="A14" s="24" t="s">
        <v>39</v>
      </c>
      <c r="B14" s="2">
        <v>696665</v>
      </c>
      <c r="C14" s="25">
        <v>484013</v>
      </c>
      <c r="D14" s="26">
        <v>484013</v>
      </c>
      <c r="E14" s="26">
        <v>43567</v>
      </c>
      <c r="F14" s="26">
        <v>0</v>
      </c>
      <c r="G14" s="26">
        <v>82477</v>
      </c>
      <c r="H14" s="26">
        <v>126044</v>
      </c>
      <c r="I14" s="26">
        <v>40206</v>
      </c>
      <c r="J14" s="26">
        <v>37901</v>
      </c>
      <c r="K14" s="26">
        <v>37901</v>
      </c>
      <c r="L14" s="26">
        <v>116008</v>
      </c>
      <c r="M14" s="26">
        <v>38737</v>
      </c>
      <c r="N14" s="26">
        <v>32119</v>
      </c>
      <c r="O14" s="26">
        <v>34334</v>
      </c>
      <c r="P14" s="26">
        <v>105190</v>
      </c>
      <c r="Q14" s="26">
        <v>0</v>
      </c>
      <c r="R14" s="26">
        <v>63968</v>
      </c>
      <c r="S14" s="26">
        <v>29687</v>
      </c>
      <c r="T14" s="26">
        <v>93655</v>
      </c>
      <c r="U14" s="26">
        <v>440897</v>
      </c>
      <c r="V14" s="26">
        <v>484013</v>
      </c>
      <c r="W14" s="26">
        <v>-43116</v>
      </c>
      <c r="X14" s="27">
        <v>-8.91</v>
      </c>
      <c r="Y14" s="28">
        <v>484013</v>
      </c>
    </row>
    <row r="15" spans="1:25" ht="13.5">
      <c r="A15" s="24" t="s">
        <v>40</v>
      </c>
      <c r="B15" s="2">
        <v>35063712</v>
      </c>
      <c r="C15" s="25">
        <v>41912756</v>
      </c>
      <c r="D15" s="26">
        <v>41912756</v>
      </c>
      <c r="E15" s="26">
        <v>1000639</v>
      </c>
      <c r="F15" s="26">
        <v>0</v>
      </c>
      <c r="G15" s="26">
        <v>4386855</v>
      </c>
      <c r="H15" s="26">
        <v>5387494</v>
      </c>
      <c r="I15" s="26">
        <v>4839233</v>
      </c>
      <c r="J15" s="26">
        <v>3133842</v>
      </c>
      <c r="K15" s="26">
        <v>1588952</v>
      </c>
      <c r="L15" s="26">
        <v>9562027</v>
      </c>
      <c r="M15" s="26">
        <v>4791106</v>
      </c>
      <c r="N15" s="26">
        <v>3408029</v>
      </c>
      <c r="O15" s="26">
        <v>2414445</v>
      </c>
      <c r="P15" s="26">
        <v>10613580</v>
      </c>
      <c r="Q15" s="26">
        <v>2990053</v>
      </c>
      <c r="R15" s="26">
        <v>0</v>
      </c>
      <c r="S15" s="26">
        <v>0</v>
      </c>
      <c r="T15" s="26">
        <v>2990053</v>
      </c>
      <c r="U15" s="26">
        <v>28553154</v>
      </c>
      <c r="V15" s="26">
        <v>41912756</v>
      </c>
      <c r="W15" s="26">
        <v>-13359602</v>
      </c>
      <c r="X15" s="27">
        <v>-31.87</v>
      </c>
      <c r="Y15" s="28">
        <v>41912756</v>
      </c>
    </row>
    <row r="16" spans="1:25" ht="13.5">
      <c r="A16" s="35" t="s">
        <v>41</v>
      </c>
      <c r="B16" s="2">
        <v>844658</v>
      </c>
      <c r="C16" s="25">
        <v>949694</v>
      </c>
      <c r="D16" s="26">
        <v>949694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250000</v>
      </c>
      <c r="K16" s="26">
        <v>0</v>
      </c>
      <c r="L16" s="26">
        <v>250000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250000</v>
      </c>
      <c r="V16" s="26">
        <v>949694</v>
      </c>
      <c r="W16" s="26">
        <v>-699694</v>
      </c>
      <c r="X16" s="27">
        <v>-73.68</v>
      </c>
      <c r="Y16" s="28">
        <v>949694</v>
      </c>
    </row>
    <row r="17" spans="1:25" ht="13.5">
      <c r="A17" s="24" t="s">
        <v>42</v>
      </c>
      <c r="B17" s="2">
        <v>133081670</v>
      </c>
      <c r="C17" s="25">
        <v>142836987</v>
      </c>
      <c r="D17" s="26">
        <v>119627859</v>
      </c>
      <c r="E17" s="26">
        <v>2257187</v>
      </c>
      <c r="F17" s="26">
        <v>9266861</v>
      </c>
      <c r="G17" s="26">
        <v>7929674</v>
      </c>
      <c r="H17" s="26">
        <v>19453722</v>
      </c>
      <c r="I17" s="26">
        <v>5315461</v>
      </c>
      <c r="J17" s="26">
        <v>6873120</v>
      </c>
      <c r="K17" s="26">
        <v>9064164</v>
      </c>
      <c r="L17" s="26">
        <v>21252745</v>
      </c>
      <c r="M17" s="26">
        <v>5935553</v>
      </c>
      <c r="N17" s="26">
        <v>5984489</v>
      </c>
      <c r="O17" s="26">
        <v>8033148</v>
      </c>
      <c r="P17" s="26">
        <v>19953190</v>
      </c>
      <c r="Q17" s="26">
        <v>11290403</v>
      </c>
      <c r="R17" s="26">
        <v>4807777</v>
      </c>
      <c r="S17" s="26">
        <v>7701216</v>
      </c>
      <c r="T17" s="26">
        <v>23799396</v>
      </c>
      <c r="U17" s="26">
        <v>84459053</v>
      </c>
      <c r="V17" s="26">
        <v>119627859</v>
      </c>
      <c r="W17" s="26">
        <v>-35168806</v>
      </c>
      <c r="X17" s="27">
        <v>-29.4</v>
      </c>
      <c r="Y17" s="28">
        <v>119627859</v>
      </c>
    </row>
    <row r="18" spans="1:25" ht="13.5">
      <c r="A18" s="36" t="s">
        <v>43</v>
      </c>
      <c r="B18" s="37">
        <f>SUM(B11:B17)</f>
        <v>281665465</v>
      </c>
      <c r="C18" s="38">
        <f aca="true" t="shared" si="1" ref="C18:Y18">SUM(C11:C17)</f>
        <v>305807280</v>
      </c>
      <c r="D18" s="39">
        <f t="shared" si="1"/>
        <v>282511151</v>
      </c>
      <c r="E18" s="39">
        <f t="shared" si="1"/>
        <v>10444922</v>
      </c>
      <c r="F18" s="39">
        <f t="shared" si="1"/>
        <v>16361018</v>
      </c>
      <c r="G18" s="39">
        <f t="shared" si="1"/>
        <v>19453228</v>
      </c>
      <c r="H18" s="39">
        <f t="shared" si="1"/>
        <v>46259168</v>
      </c>
      <c r="I18" s="39">
        <f t="shared" si="1"/>
        <v>22123770</v>
      </c>
      <c r="J18" s="39">
        <f t="shared" si="1"/>
        <v>17905444</v>
      </c>
      <c r="K18" s="39">
        <f t="shared" si="1"/>
        <v>18193292</v>
      </c>
      <c r="L18" s="39">
        <f t="shared" si="1"/>
        <v>58222506</v>
      </c>
      <c r="M18" s="39">
        <f t="shared" si="1"/>
        <v>17421248</v>
      </c>
      <c r="N18" s="39">
        <f t="shared" si="1"/>
        <v>22858645</v>
      </c>
      <c r="O18" s="39">
        <f t="shared" si="1"/>
        <v>26088975</v>
      </c>
      <c r="P18" s="39">
        <f t="shared" si="1"/>
        <v>66368868</v>
      </c>
      <c r="Q18" s="39">
        <f t="shared" si="1"/>
        <v>34464439</v>
      </c>
      <c r="R18" s="39">
        <f t="shared" si="1"/>
        <v>8550422</v>
      </c>
      <c r="S18" s="39">
        <f t="shared" si="1"/>
        <v>12059422</v>
      </c>
      <c r="T18" s="39">
        <f t="shared" si="1"/>
        <v>55074283</v>
      </c>
      <c r="U18" s="39">
        <f t="shared" si="1"/>
        <v>225924825</v>
      </c>
      <c r="V18" s="39">
        <f t="shared" si="1"/>
        <v>282511151</v>
      </c>
      <c r="W18" s="39">
        <f t="shared" si="1"/>
        <v>-56586326</v>
      </c>
      <c r="X18" s="33">
        <f>+IF(V18&lt;&gt;0,(W18/V18)*100,0)</f>
        <v>-20.029767249789018</v>
      </c>
      <c r="Y18" s="40">
        <f t="shared" si="1"/>
        <v>282511151</v>
      </c>
    </row>
    <row r="19" spans="1:25" ht="13.5">
      <c r="A19" s="36" t="s">
        <v>44</v>
      </c>
      <c r="B19" s="41">
        <f>+B10-B18</f>
        <v>-64537561</v>
      </c>
      <c r="C19" s="42">
        <f aca="true" t="shared" si="2" ref="C19:Y19">+C10-C18</f>
        <v>26916402</v>
      </c>
      <c r="D19" s="43">
        <f t="shared" si="2"/>
        <v>-17463282</v>
      </c>
      <c r="E19" s="43">
        <f t="shared" si="2"/>
        <v>75763172</v>
      </c>
      <c r="F19" s="43">
        <f t="shared" si="2"/>
        <v>-8391950</v>
      </c>
      <c r="G19" s="43">
        <f t="shared" si="2"/>
        <v>-16842246</v>
      </c>
      <c r="H19" s="43">
        <f t="shared" si="2"/>
        <v>50528976</v>
      </c>
      <c r="I19" s="43">
        <f t="shared" si="2"/>
        <v>-16876043</v>
      </c>
      <c r="J19" s="43">
        <f t="shared" si="2"/>
        <v>52817125</v>
      </c>
      <c r="K19" s="43">
        <f t="shared" si="2"/>
        <v>10133098</v>
      </c>
      <c r="L19" s="43">
        <f t="shared" si="2"/>
        <v>46074180</v>
      </c>
      <c r="M19" s="43">
        <f t="shared" si="2"/>
        <v>25169987</v>
      </c>
      <c r="N19" s="43">
        <f t="shared" si="2"/>
        <v>11387804</v>
      </c>
      <c r="O19" s="43">
        <f t="shared" si="2"/>
        <v>40160738</v>
      </c>
      <c r="P19" s="43">
        <f t="shared" si="2"/>
        <v>76718529</v>
      </c>
      <c r="Q19" s="43">
        <f t="shared" si="2"/>
        <v>-10923336</v>
      </c>
      <c r="R19" s="43">
        <f t="shared" si="2"/>
        <v>34731055</v>
      </c>
      <c r="S19" s="43">
        <f t="shared" si="2"/>
        <v>-10912155</v>
      </c>
      <c r="T19" s="43">
        <f t="shared" si="2"/>
        <v>12895564</v>
      </c>
      <c r="U19" s="43">
        <f t="shared" si="2"/>
        <v>186217249</v>
      </c>
      <c r="V19" s="43">
        <f>IF(D10=D18,0,V10-V18)</f>
        <v>-17463282</v>
      </c>
      <c r="W19" s="43">
        <f t="shared" si="2"/>
        <v>203680531</v>
      </c>
      <c r="X19" s="44">
        <f>+IF(V19&lt;&gt;0,(W19/V19)*100,0)</f>
        <v>-1166.3359212775697</v>
      </c>
      <c r="Y19" s="45">
        <f t="shared" si="2"/>
        <v>-17463282</v>
      </c>
    </row>
    <row r="20" spans="1:25" ht="13.5">
      <c r="A20" s="24" t="s">
        <v>45</v>
      </c>
      <c r="B20" s="2">
        <v>223313466</v>
      </c>
      <c r="C20" s="25">
        <v>200139000</v>
      </c>
      <c r="D20" s="26">
        <v>231924000</v>
      </c>
      <c r="E20" s="26">
        <v>0</v>
      </c>
      <c r="F20" s="26">
        <v>61175400</v>
      </c>
      <c r="G20" s="26">
        <v>0</v>
      </c>
      <c r="H20" s="26">
        <v>61175400</v>
      </c>
      <c r="I20" s="26">
        <v>0</v>
      </c>
      <c r="J20" s="26">
        <v>63592000</v>
      </c>
      <c r="K20" s="26">
        <v>0</v>
      </c>
      <c r="L20" s="26">
        <v>63592000</v>
      </c>
      <c r="M20" s="26">
        <v>0</v>
      </c>
      <c r="N20" s="26">
        <v>-7838000</v>
      </c>
      <c r="O20" s="26">
        <v>63885500</v>
      </c>
      <c r="P20" s="26">
        <v>56047500</v>
      </c>
      <c r="Q20" s="26">
        <v>12628900</v>
      </c>
      <c r="R20" s="26">
        <v>0</v>
      </c>
      <c r="S20" s="26">
        <v>0</v>
      </c>
      <c r="T20" s="26">
        <v>12628900</v>
      </c>
      <c r="U20" s="26">
        <v>193443800</v>
      </c>
      <c r="V20" s="26">
        <v>231924000</v>
      </c>
      <c r="W20" s="26">
        <v>-38480200</v>
      </c>
      <c r="X20" s="27">
        <v>-16.59</v>
      </c>
      <c r="Y20" s="28">
        <v>231924000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158775905</v>
      </c>
      <c r="C22" s="53">
        <f aca="true" t="shared" si="3" ref="C22:Y22">SUM(C19:C21)</f>
        <v>227055402</v>
      </c>
      <c r="D22" s="54">
        <f t="shared" si="3"/>
        <v>214460718</v>
      </c>
      <c r="E22" s="54">
        <f t="shared" si="3"/>
        <v>75763172</v>
      </c>
      <c r="F22" s="54">
        <f t="shared" si="3"/>
        <v>52783450</v>
      </c>
      <c r="G22" s="54">
        <f t="shared" si="3"/>
        <v>-16842246</v>
      </c>
      <c r="H22" s="54">
        <f t="shared" si="3"/>
        <v>111704376</v>
      </c>
      <c r="I22" s="54">
        <f t="shared" si="3"/>
        <v>-16876043</v>
      </c>
      <c r="J22" s="54">
        <f t="shared" si="3"/>
        <v>116409125</v>
      </c>
      <c r="K22" s="54">
        <f t="shared" si="3"/>
        <v>10133098</v>
      </c>
      <c r="L22" s="54">
        <f t="shared" si="3"/>
        <v>109666180</v>
      </c>
      <c r="M22" s="54">
        <f t="shared" si="3"/>
        <v>25169987</v>
      </c>
      <c r="N22" s="54">
        <f t="shared" si="3"/>
        <v>3549804</v>
      </c>
      <c r="O22" s="54">
        <f t="shared" si="3"/>
        <v>104046238</v>
      </c>
      <c r="P22" s="54">
        <f t="shared" si="3"/>
        <v>132766029</v>
      </c>
      <c r="Q22" s="54">
        <f t="shared" si="3"/>
        <v>1705564</v>
      </c>
      <c r="R22" s="54">
        <f t="shared" si="3"/>
        <v>34731055</v>
      </c>
      <c r="S22" s="54">
        <f t="shared" si="3"/>
        <v>-10912155</v>
      </c>
      <c r="T22" s="54">
        <f t="shared" si="3"/>
        <v>25524464</v>
      </c>
      <c r="U22" s="54">
        <f t="shared" si="3"/>
        <v>379661049</v>
      </c>
      <c r="V22" s="54">
        <f t="shared" si="3"/>
        <v>214460718</v>
      </c>
      <c r="W22" s="54">
        <f t="shared" si="3"/>
        <v>165200331</v>
      </c>
      <c r="X22" s="55">
        <f>+IF(V22&lt;&gt;0,(W22/V22)*100,0)</f>
        <v>77.03057815930654</v>
      </c>
      <c r="Y22" s="56">
        <f t="shared" si="3"/>
        <v>214460718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158775905</v>
      </c>
      <c r="C24" s="42">
        <f aca="true" t="shared" si="4" ref="C24:Y24">SUM(C22:C23)</f>
        <v>227055402</v>
      </c>
      <c r="D24" s="43">
        <f t="shared" si="4"/>
        <v>214460718</v>
      </c>
      <c r="E24" s="43">
        <f t="shared" si="4"/>
        <v>75763172</v>
      </c>
      <c r="F24" s="43">
        <f t="shared" si="4"/>
        <v>52783450</v>
      </c>
      <c r="G24" s="43">
        <f t="shared" si="4"/>
        <v>-16842246</v>
      </c>
      <c r="H24" s="43">
        <f t="shared" si="4"/>
        <v>111704376</v>
      </c>
      <c r="I24" s="43">
        <f t="shared" si="4"/>
        <v>-16876043</v>
      </c>
      <c r="J24" s="43">
        <f t="shared" si="4"/>
        <v>116409125</v>
      </c>
      <c r="K24" s="43">
        <f t="shared" si="4"/>
        <v>10133098</v>
      </c>
      <c r="L24" s="43">
        <f t="shared" si="4"/>
        <v>109666180</v>
      </c>
      <c r="M24" s="43">
        <f t="shared" si="4"/>
        <v>25169987</v>
      </c>
      <c r="N24" s="43">
        <f t="shared" si="4"/>
        <v>3549804</v>
      </c>
      <c r="O24" s="43">
        <f t="shared" si="4"/>
        <v>104046238</v>
      </c>
      <c r="P24" s="43">
        <f t="shared" si="4"/>
        <v>132766029</v>
      </c>
      <c r="Q24" s="43">
        <f t="shared" si="4"/>
        <v>1705564</v>
      </c>
      <c r="R24" s="43">
        <f t="shared" si="4"/>
        <v>34731055</v>
      </c>
      <c r="S24" s="43">
        <f t="shared" si="4"/>
        <v>-10912155</v>
      </c>
      <c r="T24" s="43">
        <f t="shared" si="4"/>
        <v>25524464</v>
      </c>
      <c r="U24" s="43">
        <f t="shared" si="4"/>
        <v>379661049</v>
      </c>
      <c r="V24" s="43">
        <f t="shared" si="4"/>
        <v>214460718</v>
      </c>
      <c r="W24" s="43">
        <f t="shared" si="4"/>
        <v>165200331</v>
      </c>
      <c r="X24" s="44">
        <f>+IF(V24&lt;&gt;0,(W24/V24)*100,0)</f>
        <v>77.03057815930654</v>
      </c>
      <c r="Y24" s="45">
        <f t="shared" si="4"/>
        <v>214460718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1308510813</v>
      </c>
      <c r="C27" s="65">
        <v>223812000</v>
      </c>
      <c r="D27" s="66">
        <v>237538000</v>
      </c>
      <c r="E27" s="66">
        <v>1345694</v>
      </c>
      <c r="F27" s="66">
        <v>5506662</v>
      </c>
      <c r="G27" s="66">
        <v>18219896</v>
      </c>
      <c r="H27" s="66">
        <v>25072252</v>
      </c>
      <c r="I27" s="66">
        <v>9424726</v>
      </c>
      <c r="J27" s="66">
        <v>9313306</v>
      </c>
      <c r="K27" s="66">
        <v>21410421</v>
      </c>
      <c r="L27" s="66">
        <v>40148453</v>
      </c>
      <c r="M27" s="66">
        <v>7287320</v>
      </c>
      <c r="N27" s="66">
        <v>7013678</v>
      </c>
      <c r="O27" s="66">
        <v>22739119</v>
      </c>
      <c r="P27" s="66">
        <v>37040117</v>
      </c>
      <c r="Q27" s="66">
        <v>16845867</v>
      </c>
      <c r="R27" s="66">
        <v>20432</v>
      </c>
      <c r="S27" s="66">
        <v>51394882</v>
      </c>
      <c r="T27" s="66">
        <v>68261181</v>
      </c>
      <c r="U27" s="66">
        <v>170522003</v>
      </c>
      <c r="V27" s="66">
        <v>237538000</v>
      </c>
      <c r="W27" s="66">
        <v>-67015997</v>
      </c>
      <c r="X27" s="67">
        <v>-28.21</v>
      </c>
      <c r="Y27" s="68">
        <v>237538000</v>
      </c>
    </row>
    <row r="28" spans="1:25" ht="13.5">
      <c r="A28" s="69" t="s">
        <v>45</v>
      </c>
      <c r="B28" s="2">
        <v>1253877868</v>
      </c>
      <c r="C28" s="25">
        <v>219739000</v>
      </c>
      <c r="D28" s="26">
        <v>225155000</v>
      </c>
      <c r="E28" s="26">
        <v>1345694</v>
      </c>
      <c r="F28" s="26">
        <v>5417357</v>
      </c>
      <c r="G28" s="26">
        <v>17921744</v>
      </c>
      <c r="H28" s="26">
        <v>24684795</v>
      </c>
      <c r="I28" s="26">
        <v>9408296</v>
      </c>
      <c r="J28" s="26">
        <v>9197642</v>
      </c>
      <c r="K28" s="26">
        <v>21290697</v>
      </c>
      <c r="L28" s="26">
        <v>39896635</v>
      </c>
      <c r="M28" s="26">
        <v>6856498</v>
      </c>
      <c r="N28" s="26">
        <v>6846276</v>
      </c>
      <c r="O28" s="26">
        <v>20496362</v>
      </c>
      <c r="P28" s="26">
        <v>34199136</v>
      </c>
      <c r="Q28" s="26">
        <v>15058728</v>
      </c>
      <c r="R28" s="26">
        <v>0</v>
      </c>
      <c r="S28" s="26">
        <v>47764352</v>
      </c>
      <c r="T28" s="26">
        <v>62823080</v>
      </c>
      <c r="U28" s="26">
        <v>161603646</v>
      </c>
      <c r="V28" s="26">
        <v>225155000</v>
      </c>
      <c r="W28" s="26">
        <v>-63551354</v>
      </c>
      <c r="X28" s="27">
        <v>-28.23</v>
      </c>
      <c r="Y28" s="28">
        <v>225155000</v>
      </c>
    </row>
    <row r="29" spans="1:25" ht="13.5">
      <c r="A29" s="24" t="s">
        <v>217</v>
      </c>
      <c r="B29" s="2">
        <v>54632945</v>
      </c>
      <c r="C29" s="25">
        <v>4073000</v>
      </c>
      <c r="D29" s="26">
        <v>2050000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2050000</v>
      </c>
      <c r="W29" s="26">
        <v>-2050000</v>
      </c>
      <c r="X29" s="27">
        <v>-100</v>
      </c>
      <c r="Y29" s="28">
        <v>2050000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0</v>
      </c>
      <c r="D31" s="26">
        <v>10333000</v>
      </c>
      <c r="E31" s="26">
        <v>0</v>
      </c>
      <c r="F31" s="26">
        <v>89305</v>
      </c>
      <c r="G31" s="26">
        <v>298152</v>
      </c>
      <c r="H31" s="26">
        <v>387457</v>
      </c>
      <c r="I31" s="26">
        <v>16430</v>
      </c>
      <c r="J31" s="26">
        <v>115664</v>
      </c>
      <c r="K31" s="26">
        <v>119724</v>
      </c>
      <c r="L31" s="26">
        <v>251818</v>
      </c>
      <c r="M31" s="26">
        <v>430822</v>
      </c>
      <c r="N31" s="26">
        <v>167402</v>
      </c>
      <c r="O31" s="26">
        <v>2242757</v>
      </c>
      <c r="P31" s="26">
        <v>2840981</v>
      </c>
      <c r="Q31" s="26">
        <v>1787139</v>
      </c>
      <c r="R31" s="26">
        <v>20432</v>
      </c>
      <c r="S31" s="26">
        <v>3630530</v>
      </c>
      <c r="T31" s="26">
        <v>5438101</v>
      </c>
      <c r="U31" s="26">
        <v>8918357</v>
      </c>
      <c r="V31" s="26">
        <v>10333000</v>
      </c>
      <c r="W31" s="26">
        <v>-1414643</v>
      </c>
      <c r="X31" s="27">
        <v>-13.69</v>
      </c>
      <c r="Y31" s="28">
        <v>10333000</v>
      </c>
    </row>
    <row r="32" spans="1:25" ht="13.5">
      <c r="A32" s="36" t="s">
        <v>53</v>
      </c>
      <c r="B32" s="3">
        <f>SUM(B28:B31)</f>
        <v>1308510813</v>
      </c>
      <c r="C32" s="65">
        <f aca="true" t="shared" si="5" ref="C32:Y32">SUM(C28:C31)</f>
        <v>223812000</v>
      </c>
      <c r="D32" s="66">
        <f t="shared" si="5"/>
        <v>237538000</v>
      </c>
      <c r="E32" s="66">
        <f t="shared" si="5"/>
        <v>1345694</v>
      </c>
      <c r="F32" s="66">
        <f t="shared" si="5"/>
        <v>5506662</v>
      </c>
      <c r="G32" s="66">
        <f t="shared" si="5"/>
        <v>18219896</v>
      </c>
      <c r="H32" s="66">
        <f t="shared" si="5"/>
        <v>25072252</v>
      </c>
      <c r="I32" s="66">
        <f t="shared" si="5"/>
        <v>9424726</v>
      </c>
      <c r="J32" s="66">
        <f t="shared" si="5"/>
        <v>9313306</v>
      </c>
      <c r="K32" s="66">
        <f t="shared" si="5"/>
        <v>21410421</v>
      </c>
      <c r="L32" s="66">
        <f t="shared" si="5"/>
        <v>40148453</v>
      </c>
      <c r="M32" s="66">
        <f t="shared" si="5"/>
        <v>7287320</v>
      </c>
      <c r="N32" s="66">
        <f t="shared" si="5"/>
        <v>7013678</v>
      </c>
      <c r="O32" s="66">
        <f t="shared" si="5"/>
        <v>22739119</v>
      </c>
      <c r="P32" s="66">
        <f t="shared" si="5"/>
        <v>37040117</v>
      </c>
      <c r="Q32" s="66">
        <f t="shared" si="5"/>
        <v>16845867</v>
      </c>
      <c r="R32" s="66">
        <f t="shared" si="5"/>
        <v>20432</v>
      </c>
      <c r="S32" s="66">
        <f t="shared" si="5"/>
        <v>51394882</v>
      </c>
      <c r="T32" s="66">
        <f t="shared" si="5"/>
        <v>68261181</v>
      </c>
      <c r="U32" s="66">
        <f t="shared" si="5"/>
        <v>170522003</v>
      </c>
      <c r="V32" s="66">
        <f t="shared" si="5"/>
        <v>237538000</v>
      </c>
      <c r="W32" s="66">
        <f t="shared" si="5"/>
        <v>-67015997</v>
      </c>
      <c r="X32" s="67">
        <f>+IF(V32&lt;&gt;0,(W32/V32)*100,0)</f>
        <v>-28.21274785508003</v>
      </c>
      <c r="Y32" s="68">
        <f t="shared" si="5"/>
        <v>237538000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168058166</v>
      </c>
      <c r="C35" s="25">
        <v>112980000</v>
      </c>
      <c r="D35" s="26">
        <v>3090000</v>
      </c>
      <c r="E35" s="26">
        <v>23770230</v>
      </c>
      <c r="F35" s="26">
        <v>13488371</v>
      </c>
      <c r="G35" s="26">
        <v>24895151</v>
      </c>
      <c r="H35" s="26">
        <v>62153752</v>
      </c>
      <c r="I35" s="26">
        <v>14409708</v>
      </c>
      <c r="J35" s="26">
        <v>128470965</v>
      </c>
      <c r="K35" s="26">
        <v>13366700</v>
      </c>
      <c r="L35" s="26">
        <v>156247373</v>
      </c>
      <c r="M35" s="26">
        <v>64727818</v>
      </c>
      <c r="N35" s="26">
        <v>5282232</v>
      </c>
      <c r="O35" s="26">
        <v>38907798</v>
      </c>
      <c r="P35" s="26">
        <v>108917848</v>
      </c>
      <c r="Q35" s="26">
        <v>41719205</v>
      </c>
      <c r="R35" s="26">
        <v>49346140</v>
      </c>
      <c r="S35" s="26">
        <v>-48350087</v>
      </c>
      <c r="T35" s="26">
        <v>42715258</v>
      </c>
      <c r="U35" s="26">
        <v>370034231</v>
      </c>
      <c r="V35" s="26">
        <v>3090000</v>
      </c>
      <c r="W35" s="26">
        <v>366944231</v>
      </c>
      <c r="X35" s="27">
        <v>11875.22</v>
      </c>
      <c r="Y35" s="28">
        <v>3090000</v>
      </c>
    </row>
    <row r="36" spans="1:25" ht="13.5">
      <c r="A36" s="24" t="s">
        <v>56</v>
      </c>
      <c r="B36" s="2">
        <v>1168929459</v>
      </c>
      <c r="C36" s="25">
        <v>1680488000</v>
      </c>
      <c r="D36" s="26">
        <v>12180488</v>
      </c>
      <c r="E36" s="26">
        <v>73998523</v>
      </c>
      <c r="F36" s="26">
        <v>49997662</v>
      </c>
      <c r="G36" s="26">
        <v>1240650590</v>
      </c>
      <c r="H36" s="26">
        <v>1364646775</v>
      </c>
      <c r="I36" s="26">
        <v>1230658528</v>
      </c>
      <c r="J36" s="26">
        <v>1215647108</v>
      </c>
      <c r="K36" s="26">
        <v>1300647009</v>
      </c>
      <c r="L36" s="26">
        <v>3746952645</v>
      </c>
      <c r="M36" s="26">
        <v>2746360389</v>
      </c>
      <c r="N36" s="26">
        <v>119074968</v>
      </c>
      <c r="O36" s="26">
        <v>118997503</v>
      </c>
      <c r="P36" s="26">
        <v>2984432860</v>
      </c>
      <c r="Q36" s="26">
        <v>114016708</v>
      </c>
      <c r="R36" s="26">
        <v>84009573</v>
      </c>
      <c r="S36" s="26">
        <v>54009536</v>
      </c>
      <c r="T36" s="26">
        <v>252035817</v>
      </c>
      <c r="U36" s="26">
        <v>8348068097</v>
      </c>
      <c r="V36" s="26">
        <v>12180488</v>
      </c>
      <c r="W36" s="26">
        <v>8335887609</v>
      </c>
      <c r="X36" s="27">
        <v>68436.4</v>
      </c>
      <c r="Y36" s="28">
        <v>12180488</v>
      </c>
    </row>
    <row r="37" spans="1:25" ht="13.5">
      <c r="A37" s="24" t="s">
        <v>57</v>
      </c>
      <c r="B37" s="2">
        <v>88864010</v>
      </c>
      <c r="C37" s="25">
        <v>0</v>
      </c>
      <c r="D37" s="26">
        <v>0</v>
      </c>
      <c r="E37" s="26">
        <v>24426262</v>
      </c>
      <c r="F37" s="26">
        <v>7020759</v>
      </c>
      <c r="G37" s="26">
        <v>57509686</v>
      </c>
      <c r="H37" s="26">
        <v>88956707</v>
      </c>
      <c r="I37" s="26">
        <v>49558589</v>
      </c>
      <c r="J37" s="26">
        <v>48567974</v>
      </c>
      <c r="K37" s="26">
        <v>46904008</v>
      </c>
      <c r="L37" s="26">
        <v>145030571</v>
      </c>
      <c r="M37" s="26">
        <v>57313879</v>
      </c>
      <c r="N37" s="26">
        <v>24162279</v>
      </c>
      <c r="O37" s="26">
        <v>32660325</v>
      </c>
      <c r="P37" s="26">
        <v>114136483</v>
      </c>
      <c r="Q37" s="26">
        <v>24775012</v>
      </c>
      <c r="R37" s="26">
        <v>29677666</v>
      </c>
      <c r="S37" s="26">
        <v>30861972</v>
      </c>
      <c r="T37" s="26">
        <v>85314650</v>
      </c>
      <c r="U37" s="26">
        <v>433438411</v>
      </c>
      <c r="V37" s="26">
        <v>0</v>
      </c>
      <c r="W37" s="26">
        <v>433438411</v>
      </c>
      <c r="X37" s="27">
        <v>0</v>
      </c>
      <c r="Y37" s="28">
        <v>0</v>
      </c>
    </row>
    <row r="38" spans="1:25" ht="13.5">
      <c r="A38" s="24" t="s">
        <v>58</v>
      </c>
      <c r="B38" s="2">
        <v>3152795</v>
      </c>
      <c r="C38" s="25">
        <v>2755000</v>
      </c>
      <c r="D38" s="26">
        <v>7855000</v>
      </c>
      <c r="E38" s="26">
        <v>103339</v>
      </c>
      <c r="F38" s="26">
        <v>0</v>
      </c>
      <c r="G38" s="26">
        <v>4382619</v>
      </c>
      <c r="H38" s="26">
        <v>4485958</v>
      </c>
      <c r="I38" s="26">
        <v>4275918</v>
      </c>
      <c r="J38" s="26">
        <v>4166913</v>
      </c>
      <c r="K38" s="26">
        <v>4057908</v>
      </c>
      <c r="L38" s="26">
        <v>12500739</v>
      </c>
      <c r="M38" s="26">
        <v>3947738</v>
      </c>
      <c r="N38" s="26">
        <v>864343</v>
      </c>
      <c r="O38" s="26">
        <v>976915</v>
      </c>
      <c r="P38" s="26">
        <v>5788996</v>
      </c>
      <c r="Q38" s="26">
        <v>976915</v>
      </c>
      <c r="R38" s="26">
        <v>1206760</v>
      </c>
      <c r="S38" s="26">
        <v>1323979</v>
      </c>
      <c r="T38" s="26">
        <v>3507654</v>
      </c>
      <c r="U38" s="26">
        <v>26283347</v>
      </c>
      <c r="V38" s="26">
        <v>7855000</v>
      </c>
      <c r="W38" s="26">
        <v>18428347</v>
      </c>
      <c r="X38" s="27">
        <v>234.61</v>
      </c>
      <c r="Y38" s="28">
        <v>7855000</v>
      </c>
    </row>
    <row r="39" spans="1:25" ht="13.5">
      <c r="A39" s="24" t="s">
        <v>59</v>
      </c>
      <c r="B39" s="2">
        <v>1244970820</v>
      </c>
      <c r="C39" s="25">
        <v>1790713000</v>
      </c>
      <c r="D39" s="26">
        <v>7415488</v>
      </c>
      <c r="E39" s="26">
        <v>73239152</v>
      </c>
      <c r="F39" s="26">
        <v>56465274</v>
      </c>
      <c r="G39" s="26">
        <v>1203653436</v>
      </c>
      <c r="H39" s="26">
        <v>1333357862</v>
      </c>
      <c r="I39" s="26">
        <v>1191233729</v>
      </c>
      <c r="J39" s="26">
        <v>1291383186</v>
      </c>
      <c r="K39" s="26">
        <v>1263051793</v>
      </c>
      <c r="L39" s="26">
        <v>3745668708</v>
      </c>
      <c r="M39" s="26">
        <v>2749826590</v>
      </c>
      <c r="N39" s="26">
        <v>99330578</v>
      </c>
      <c r="O39" s="26">
        <v>124268061</v>
      </c>
      <c r="P39" s="26">
        <v>2973425229</v>
      </c>
      <c r="Q39" s="26">
        <v>129983986</v>
      </c>
      <c r="R39" s="26">
        <v>102471287</v>
      </c>
      <c r="S39" s="26">
        <v>-26526502</v>
      </c>
      <c r="T39" s="26">
        <v>205928771</v>
      </c>
      <c r="U39" s="26">
        <v>8258380570</v>
      </c>
      <c r="V39" s="26">
        <v>7415488</v>
      </c>
      <c r="W39" s="26">
        <v>8250965082</v>
      </c>
      <c r="X39" s="27">
        <v>111266.65</v>
      </c>
      <c r="Y39" s="28">
        <v>7415488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197061265</v>
      </c>
      <c r="C42" s="25">
        <v>152696348</v>
      </c>
      <c r="D42" s="26">
        <v>-109931996</v>
      </c>
      <c r="E42" s="26">
        <v>77193634</v>
      </c>
      <c r="F42" s="26">
        <v>52783449</v>
      </c>
      <c r="G42" s="26">
        <v>-9618875</v>
      </c>
      <c r="H42" s="26">
        <v>120358208</v>
      </c>
      <c r="I42" s="26">
        <v>-16876041</v>
      </c>
      <c r="J42" s="26">
        <v>112457348</v>
      </c>
      <c r="K42" s="26">
        <v>4702163</v>
      </c>
      <c r="L42" s="26">
        <v>100283470</v>
      </c>
      <c r="M42" s="26">
        <v>25120258</v>
      </c>
      <c r="N42" s="26">
        <v>-11273355</v>
      </c>
      <c r="O42" s="26">
        <v>104384788</v>
      </c>
      <c r="P42" s="26">
        <v>118231691</v>
      </c>
      <c r="Q42" s="26">
        <v>8758478</v>
      </c>
      <c r="R42" s="26">
        <v>-45450229</v>
      </c>
      <c r="S42" s="26">
        <v>-7481421</v>
      </c>
      <c r="T42" s="26">
        <v>-44173172</v>
      </c>
      <c r="U42" s="26">
        <v>294700197</v>
      </c>
      <c r="V42" s="26">
        <v>-109931996</v>
      </c>
      <c r="W42" s="26">
        <v>404632193</v>
      </c>
      <c r="X42" s="27">
        <v>-368.07</v>
      </c>
      <c r="Y42" s="28">
        <v>-109931996</v>
      </c>
    </row>
    <row r="43" spans="1:25" ht="13.5">
      <c r="A43" s="24" t="s">
        <v>62</v>
      </c>
      <c r="B43" s="2">
        <v>124968997</v>
      </c>
      <c r="C43" s="25">
        <v>-226038276</v>
      </c>
      <c r="D43" s="26">
        <v>204344000</v>
      </c>
      <c r="E43" s="26">
        <v>-1426626</v>
      </c>
      <c r="F43" s="26">
        <v>-5527094</v>
      </c>
      <c r="G43" s="26">
        <v>-17101193</v>
      </c>
      <c r="H43" s="26">
        <v>-24054913</v>
      </c>
      <c r="I43" s="26">
        <v>-9494334</v>
      </c>
      <c r="J43" s="26">
        <v>-9305501</v>
      </c>
      <c r="K43" s="26">
        <v>-21410000</v>
      </c>
      <c r="L43" s="26">
        <v>-40209835</v>
      </c>
      <c r="M43" s="26">
        <v>-7287320</v>
      </c>
      <c r="N43" s="26">
        <v>-7013678</v>
      </c>
      <c r="O43" s="26">
        <v>-22739119</v>
      </c>
      <c r="P43" s="26">
        <v>-37040117</v>
      </c>
      <c r="Q43" s="26">
        <v>-16845867</v>
      </c>
      <c r="R43" s="26">
        <v>-20432</v>
      </c>
      <c r="S43" s="26">
        <v>-51394882</v>
      </c>
      <c r="T43" s="26">
        <v>-68261181</v>
      </c>
      <c r="U43" s="26">
        <v>-169566046</v>
      </c>
      <c r="V43" s="26">
        <v>204344000</v>
      </c>
      <c r="W43" s="26">
        <v>-373910046</v>
      </c>
      <c r="X43" s="27">
        <v>-182.98</v>
      </c>
      <c r="Y43" s="28">
        <v>204344000</v>
      </c>
    </row>
    <row r="44" spans="1:25" ht="13.5">
      <c r="A44" s="24" t="s">
        <v>63</v>
      </c>
      <c r="B44" s="2">
        <v>-1324074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398330346</v>
      </c>
      <c r="C45" s="65">
        <v>-73341928</v>
      </c>
      <c r="D45" s="66">
        <v>172036162</v>
      </c>
      <c r="E45" s="66">
        <v>223937296</v>
      </c>
      <c r="F45" s="66">
        <v>271193651</v>
      </c>
      <c r="G45" s="66">
        <v>244473583</v>
      </c>
      <c r="H45" s="66">
        <v>244473583</v>
      </c>
      <c r="I45" s="66">
        <v>218103208</v>
      </c>
      <c r="J45" s="66">
        <v>321255055</v>
      </c>
      <c r="K45" s="66">
        <v>304547218</v>
      </c>
      <c r="L45" s="66">
        <v>304547218</v>
      </c>
      <c r="M45" s="66">
        <v>322380156</v>
      </c>
      <c r="N45" s="66">
        <v>304093123</v>
      </c>
      <c r="O45" s="66">
        <v>385738792</v>
      </c>
      <c r="P45" s="66">
        <v>385738792</v>
      </c>
      <c r="Q45" s="66">
        <v>377651403</v>
      </c>
      <c r="R45" s="66">
        <v>332180742</v>
      </c>
      <c r="S45" s="66">
        <v>273304439</v>
      </c>
      <c r="T45" s="66">
        <v>273304439</v>
      </c>
      <c r="U45" s="66">
        <v>273304439</v>
      </c>
      <c r="V45" s="66">
        <v>172036162</v>
      </c>
      <c r="W45" s="66">
        <v>101268277</v>
      </c>
      <c r="X45" s="67">
        <v>58.86</v>
      </c>
      <c r="Y45" s="68">
        <v>172036162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2256703</v>
      </c>
      <c r="C49" s="95">
        <v>2179871</v>
      </c>
      <c r="D49" s="20">
        <v>2675005</v>
      </c>
      <c r="E49" s="20">
        <v>0</v>
      </c>
      <c r="F49" s="20">
        <v>0</v>
      </c>
      <c r="G49" s="20">
        <v>0</v>
      </c>
      <c r="H49" s="20">
        <v>35156892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42268471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72809691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72809691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175067668</v>
      </c>
      <c r="D5" s="120">
        <f t="shared" si="0"/>
        <v>282281926</v>
      </c>
      <c r="E5" s="66">
        <f t="shared" si="0"/>
        <v>251290000</v>
      </c>
      <c r="F5" s="66">
        <f t="shared" si="0"/>
        <v>84865902</v>
      </c>
      <c r="G5" s="66">
        <f t="shared" si="0"/>
        <v>5834743</v>
      </c>
      <c r="H5" s="66">
        <f t="shared" si="0"/>
        <v>81429</v>
      </c>
      <c r="I5" s="66">
        <f t="shared" si="0"/>
        <v>90782074</v>
      </c>
      <c r="J5" s="66">
        <f t="shared" si="0"/>
        <v>1003338</v>
      </c>
      <c r="K5" s="66">
        <f t="shared" si="0"/>
        <v>67296811</v>
      </c>
      <c r="L5" s="66">
        <f t="shared" si="0"/>
        <v>14881195</v>
      </c>
      <c r="M5" s="66">
        <f t="shared" si="0"/>
        <v>83181344</v>
      </c>
      <c r="N5" s="66">
        <f t="shared" si="0"/>
        <v>1303003</v>
      </c>
      <c r="O5" s="66">
        <f t="shared" si="0"/>
        <v>-1212588</v>
      </c>
      <c r="P5" s="66">
        <f t="shared" si="0"/>
        <v>50567582</v>
      </c>
      <c r="Q5" s="66">
        <f t="shared" si="0"/>
        <v>50657997</v>
      </c>
      <c r="R5" s="66">
        <f t="shared" si="0"/>
        <v>1115410</v>
      </c>
      <c r="S5" s="66">
        <f t="shared" si="0"/>
        <v>2671640</v>
      </c>
      <c r="T5" s="66">
        <f t="shared" si="0"/>
        <v>1147267</v>
      </c>
      <c r="U5" s="66">
        <f t="shared" si="0"/>
        <v>4934317</v>
      </c>
      <c r="V5" s="66">
        <f t="shared" si="0"/>
        <v>229555732</v>
      </c>
      <c r="W5" s="66">
        <f t="shared" si="0"/>
        <v>251290000</v>
      </c>
      <c r="X5" s="66">
        <f t="shared" si="0"/>
        <v>-21734268</v>
      </c>
      <c r="Y5" s="103">
        <f>+IF(W5&lt;&gt;0,+(X5/W5)*100,0)</f>
        <v>-8.649077957738072</v>
      </c>
      <c r="Z5" s="119">
        <f>SUM(Z6:Z8)</f>
        <v>251290000</v>
      </c>
    </row>
    <row r="6" spans="1:26" ht="13.5">
      <c r="A6" s="104" t="s">
        <v>74</v>
      </c>
      <c r="B6" s="102"/>
      <c r="C6" s="121"/>
      <c r="D6" s="122">
        <v>40000000</v>
      </c>
      <c r="E6" s="26">
        <v>40050000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>
        <v>417000</v>
      </c>
      <c r="T6" s="26"/>
      <c r="U6" s="26">
        <v>417000</v>
      </c>
      <c r="V6" s="26">
        <v>417000</v>
      </c>
      <c r="W6" s="26">
        <v>40050000</v>
      </c>
      <c r="X6" s="26">
        <v>-39633000</v>
      </c>
      <c r="Y6" s="106">
        <v>-98.96</v>
      </c>
      <c r="Z6" s="121">
        <v>40050000</v>
      </c>
    </row>
    <row r="7" spans="1:26" ht="13.5">
      <c r="A7" s="104" t="s">
        <v>75</v>
      </c>
      <c r="B7" s="102"/>
      <c r="C7" s="123">
        <v>171093944</v>
      </c>
      <c r="D7" s="124"/>
      <c r="E7" s="125">
        <v>210740000</v>
      </c>
      <c r="F7" s="125">
        <v>84679667</v>
      </c>
      <c r="G7" s="125">
        <v>5739225</v>
      </c>
      <c r="H7" s="125">
        <v>81429</v>
      </c>
      <c r="I7" s="125">
        <v>90500321</v>
      </c>
      <c r="J7" s="125">
        <v>1003338</v>
      </c>
      <c r="K7" s="125">
        <v>67245378</v>
      </c>
      <c r="L7" s="125">
        <v>14881195</v>
      </c>
      <c r="M7" s="125">
        <v>83129911</v>
      </c>
      <c r="N7" s="125">
        <v>1303003</v>
      </c>
      <c r="O7" s="125">
        <v>-1125463</v>
      </c>
      <c r="P7" s="125">
        <v>50567582</v>
      </c>
      <c r="Q7" s="125">
        <v>50745122</v>
      </c>
      <c r="R7" s="125">
        <v>1057392</v>
      </c>
      <c r="S7" s="125">
        <v>2130331</v>
      </c>
      <c r="T7" s="125">
        <v>1055267</v>
      </c>
      <c r="U7" s="125">
        <v>4242990</v>
      </c>
      <c r="V7" s="125">
        <v>228618344</v>
      </c>
      <c r="W7" s="125">
        <v>210740000</v>
      </c>
      <c r="X7" s="125">
        <v>17878344</v>
      </c>
      <c r="Y7" s="107">
        <v>8.48</v>
      </c>
      <c r="Z7" s="123">
        <v>210740000</v>
      </c>
    </row>
    <row r="8" spans="1:26" ht="13.5">
      <c r="A8" s="104" t="s">
        <v>76</v>
      </c>
      <c r="B8" s="102"/>
      <c r="C8" s="121">
        <v>3973724</v>
      </c>
      <c r="D8" s="122">
        <v>242281926</v>
      </c>
      <c r="E8" s="26">
        <v>500000</v>
      </c>
      <c r="F8" s="26">
        <v>186235</v>
      </c>
      <c r="G8" s="26">
        <v>95518</v>
      </c>
      <c r="H8" s="26"/>
      <c r="I8" s="26">
        <v>281753</v>
      </c>
      <c r="J8" s="26"/>
      <c r="K8" s="26">
        <v>51433</v>
      </c>
      <c r="L8" s="26"/>
      <c r="M8" s="26">
        <v>51433</v>
      </c>
      <c r="N8" s="26"/>
      <c r="O8" s="26">
        <v>-87125</v>
      </c>
      <c r="P8" s="26"/>
      <c r="Q8" s="26">
        <v>-87125</v>
      </c>
      <c r="R8" s="26">
        <v>58018</v>
      </c>
      <c r="S8" s="26">
        <v>124309</v>
      </c>
      <c r="T8" s="26">
        <v>92000</v>
      </c>
      <c r="U8" s="26">
        <v>274327</v>
      </c>
      <c r="V8" s="26">
        <v>520388</v>
      </c>
      <c r="W8" s="26">
        <v>500000</v>
      </c>
      <c r="X8" s="26">
        <v>20388</v>
      </c>
      <c r="Y8" s="106">
        <v>4.08</v>
      </c>
      <c r="Z8" s="121">
        <v>500000</v>
      </c>
    </row>
    <row r="9" spans="1:26" ht="13.5">
      <c r="A9" s="101" t="s">
        <v>77</v>
      </c>
      <c r="B9" s="102"/>
      <c r="C9" s="119">
        <f aca="true" t="shared" si="1" ref="C9:X9">SUM(C10:C14)</f>
        <v>15322300</v>
      </c>
      <c r="D9" s="120">
        <f t="shared" si="1"/>
        <v>1349000</v>
      </c>
      <c r="E9" s="66">
        <f t="shared" si="1"/>
        <v>3999000</v>
      </c>
      <c r="F9" s="66">
        <f t="shared" si="1"/>
        <v>0</v>
      </c>
      <c r="G9" s="66">
        <f t="shared" si="1"/>
        <v>750449</v>
      </c>
      <c r="H9" s="66">
        <f t="shared" si="1"/>
        <v>0</v>
      </c>
      <c r="I9" s="66">
        <f t="shared" si="1"/>
        <v>750449</v>
      </c>
      <c r="J9" s="66">
        <f t="shared" si="1"/>
        <v>0</v>
      </c>
      <c r="K9" s="66">
        <f t="shared" si="1"/>
        <v>608000</v>
      </c>
      <c r="L9" s="66">
        <f t="shared" si="1"/>
        <v>1101800</v>
      </c>
      <c r="M9" s="66">
        <f t="shared" si="1"/>
        <v>1709800</v>
      </c>
      <c r="N9" s="66">
        <f t="shared" si="1"/>
        <v>1507</v>
      </c>
      <c r="O9" s="66">
        <f t="shared" si="1"/>
        <v>-1823</v>
      </c>
      <c r="P9" s="66">
        <f t="shared" si="1"/>
        <v>33544</v>
      </c>
      <c r="Q9" s="66">
        <f t="shared" si="1"/>
        <v>33228</v>
      </c>
      <c r="R9" s="66">
        <f t="shared" si="1"/>
        <v>914</v>
      </c>
      <c r="S9" s="66">
        <f t="shared" si="1"/>
        <v>0</v>
      </c>
      <c r="T9" s="66">
        <f t="shared" si="1"/>
        <v>0</v>
      </c>
      <c r="U9" s="66">
        <f t="shared" si="1"/>
        <v>914</v>
      </c>
      <c r="V9" s="66">
        <f t="shared" si="1"/>
        <v>2494391</v>
      </c>
      <c r="W9" s="66">
        <f t="shared" si="1"/>
        <v>3999000</v>
      </c>
      <c r="X9" s="66">
        <f t="shared" si="1"/>
        <v>-1504609</v>
      </c>
      <c r="Y9" s="103">
        <f>+IF(W9&lt;&gt;0,+(X9/W9)*100,0)</f>
        <v>-37.624631157789445</v>
      </c>
      <c r="Z9" s="119">
        <f>SUM(Z10:Z14)</f>
        <v>3999000</v>
      </c>
    </row>
    <row r="10" spans="1:26" ht="13.5">
      <c r="A10" s="104" t="s">
        <v>78</v>
      </c>
      <c r="B10" s="102"/>
      <c r="C10" s="121">
        <v>15322300</v>
      </c>
      <c r="D10" s="122">
        <v>1349000</v>
      </c>
      <c r="E10" s="26">
        <v>3999000</v>
      </c>
      <c r="F10" s="26"/>
      <c r="G10" s="26">
        <v>750449</v>
      </c>
      <c r="H10" s="26"/>
      <c r="I10" s="26">
        <v>750449</v>
      </c>
      <c r="J10" s="26"/>
      <c r="K10" s="26">
        <v>608000</v>
      </c>
      <c r="L10" s="26">
        <v>1101800</v>
      </c>
      <c r="M10" s="26">
        <v>1709800</v>
      </c>
      <c r="N10" s="26">
        <v>1507</v>
      </c>
      <c r="O10" s="26">
        <v>-1823</v>
      </c>
      <c r="P10" s="26">
        <v>33544</v>
      </c>
      <c r="Q10" s="26">
        <v>33228</v>
      </c>
      <c r="R10" s="26">
        <v>914</v>
      </c>
      <c r="S10" s="26"/>
      <c r="T10" s="26"/>
      <c r="U10" s="26">
        <v>914</v>
      </c>
      <c r="V10" s="26">
        <v>2494391</v>
      </c>
      <c r="W10" s="26">
        <v>3999000</v>
      </c>
      <c r="X10" s="26">
        <v>-1504609</v>
      </c>
      <c r="Y10" s="106">
        <v>-37.62</v>
      </c>
      <c r="Z10" s="121">
        <v>3999000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1869931</v>
      </c>
      <c r="D15" s="120">
        <f t="shared" si="2"/>
        <v>12224000</v>
      </c>
      <c r="E15" s="66">
        <f t="shared" si="2"/>
        <v>12224000</v>
      </c>
      <c r="F15" s="66">
        <f t="shared" si="2"/>
        <v>0</v>
      </c>
      <c r="G15" s="66">
        <f t="shared" si="2"/>
        <v>0</v>
      </c>
      <c r="H15" s="66">
        <f t="shared" si="2"/>
        <v>2529553</v>
      </c>
      <c r="I15" s="66">
        <f t="shared" si="2"/>
        <v>2529553</v>
      </c>
      <c r="J15" s="66">
        <f t="shared" si="2"/>
        <v>2123241</v>
      </c>
      <c r="K15" s="66">
        <f t="shared" si="2"/>
        <v>0</v>
      </c>
      <c r="L15" s="66">
        <f t="shared" si="2"/>
        <v>0</v>
      </c>
      <c r="M15" s="66">
        <f t="shared" si="2"/>
        <v>2123241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417000</v>
      </c>
      <c r="T15" s="66">
        <f t="shared" si="2"/>
        <v>0</v>
      </c>
      <c r="U15" s="66">
        <f t="shared" si="2"/>
        <v>417000</v>
      </c>
      <c r="V15" s="66">
        <f t="shared" si="2"/>
        <v>5069794</v>
      </c>
      <c r="W15" s="66">
        <f t="shared" si="2"/>
        <v>12224000</v>
      </c>
      <c r="X15" s="66">
        <f t="shared" si="2"/>
        <v>-7154206</v>
      </c>
      <c r="Y15" s="103">
        <f>+IF(W15&lt;&gt;0,+(X15/W15)*100,0)</f>
        <v>-58.52589986910994</v>
      </c>
      <c r="Z15" s="119">
        <f>SUM(Z16:Z18)</f>
        <v>12224000</v>
      </c>
    </row>
    <row r="16" spans="1:26" ht="13.5">
      <c r="A16" s="104" t="s">
        <v>84</v>
      </c>
      <c r="B16" s="102"/>
      <c r="C16" s="121">
        <v>1869931</v>
      </c>
      <c r="D16" s="122">
        <v>12224000</v>
      </c>
      <c r="E16" s="26">
        <v>12224000</v>
      </c>
      <c r="F16" s="26"/>
      <c r="G16" s="26"/>
      <c r="H16" s="26">
        <v>2529553</v>
      </c>
      <c r="I16" s="26">
        <v>2529553</v>
      </c>
      <c r="J16" s="26">
        <v>2123241</v>
      </c>
      <c r="K16" s="26"/>
      <c r="L16" s="26"/>
      <c r="M16" s="26">
        <v>2123241</v>
      </c>
      <c r="N16" s="26"/>
      <c r="O16" s="26"/>
      <c r="P16" s="26"/>
      <c r="Q16" s="26"/>
      <c r="R16" s="26"/>
      <c r="S16" s="26">
        <v>417000</v>
      </c>
      <c r="T16" s="26"/>
      <c r="U16" s="26">
        <v>417000</v>
      </c>
      <c r="V16" s="26">
        <v>5069794</v>
      </c>
      <c r="W16" s="26">
        <v>12224000</v>
      </c>
      <c r="X16" s="26">
        <v>-7154206</v>
      </c>
      <c r="Y16" s="106">
        <v>-58.53</v>
      </c>
      <c r="Z16" s="121">
        <v>12224000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248181471</v>
      </c>
      <c r="D19" s="120">
        <f t="shared" si="3"/>
        <v>237007756</v>
      </c>
      <c r="E19" s="66">
        <f t="shared" si="3"/>
        <v>229458869</v>
      </c>
      <c r="F19" s="66">
        <f t="shared" si="3"/>
        <v>1342192</v>
      </c>
      <c r="G19" s="66">
        <f t="shared" si="3"/>
        <v>62559276</v>
      </c>
      <c r="H19" s="66">
        <f t="shared" si="3"/>
        <v>0</v>
      </c>
      <c r="I19" s="66">
        <f t="shared" si="3"/>
        <v>63901468</v>
      </c>
      <c r="J19" s="66">
        <f t="shared" si="3"/>
        <v>2121148</v>
      </c>
      <c r="K19" s="66">
        <f t="shared" si="3"/>
        <v>66409758</v>
      </c>
      <c r="L19" s="66">
        <f t="shared" si="3"/>
        <v>12343395</v>
      </c>
      <c r="M19" s="66">
        <f t="shared" si="3"/>
        <v>80874301</v>
      </c>
      <c r="N19" s="66">
        <f t="shared" si="3"/>
        <v>41286725</v>
      </c>
      <c r="O19" s="66">
        <f t="shared" si="3"/>
        <v>27622860</v>
      </c>
      <c r="P19" s="66">
        <f t="shared" si="3"/>
        <v>79534087</v>
      </c>
      <c r="Q19" s="66">
        <f t="shared" si="3"/>
        <v>148443672</v>
      </c>
      <c r="R19" s="66">
        <f t="shared" si="3"/>
        <v>35053679</v>
      </c>
      <c r="S19" s="66">
        <f t="shared" si="3"/>
        <v>40192837</v>
      </c>
      <c r="T19" s="66">
        <f t="shared" si="3"/>
        <v>0</v>
      </c>
      <c r="U19" s="66">
        <f t="shared" si="3"/>
        <v>75246516</v>
      </c>
      <c r="V19" s="66">
        <f t="shared" si="3"/>
        <v>368465957</v>
      </c>
      <c r="W19" s="66">
        <f t="shared" si="3"/>
        <v>229458869</v>
      </c>
      <c r="X19" s="66">
        <f t="shared" si="3"/>
        <v>139007088</v>
      </c>
      <c r="Y19" s="103">
        <f>+IF(W19&lt;&gt;0,+(X19/W19)*100,0)</f>
        <v>60.5803944758396</v>
      </c>
      <c r="Z19" s="119">
        <f>SUM(Z20:Z23)</f>
        <v>229458869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>
        <v>248181471</v>
      </c>
      <c r="D21" s="122">
        <v>236573962</v>
      </c>
      <c r="E21" s="26">
        <v>229458869</v>
      </c>
      <c r="F21" s="26">
        <v>1342192</v>
      </c>
      <c r="G21" s="26">
        <v>62559276</v>
      </c>
      <c r="H21" s="26"/>
      <c r="I21" s="26">
        <v>63901468</v>
      </c>
      <c r="J21" s="26">
        <v>2121148</v>
      </c>
      <c r="K21" s="26">
        <v>66409758</v>
      </c>
      <c r="L21" s="26">
        <v>12343395</v>
      </c>
      <c r="M21" s="26">
        <v>80874301</v>
      </c>
      <c r="N21" s="26">
        <v>41286725</v>
      </c>
      <c r="O21" s="26">
        <v>27622860</v>
      </c>
      <c r="P21" s="26">
        <v>79534087</v>
      </c>
      <c r="Q21" s="26">
        <v>148443672</v>
      </c>
      <c r="R21" s="26">
        <v>35053679</v>
      </c>
      <c r="S21" s="26">
        <v>40192837</v>
      </c>
      <c r="T21" s="26"/>
      <c r="U21" s="26">
        <v>75246516</v>
      </c>
      <c r="V21" s="26">
        <v>368465957</v>
      </c>
      <c r="W21" s="26">
        <v>229458869</v>
      </c>
      <c r="X21" s="26">
        <v>139007088</v>
      </c>
      <c r="Y21" s="106">
        <v>60.58</v>
      </c>
      <c r="Z21" s="121">
        <v>229458869</v>
      </c>
    </row>
    <row r="22" spans="1:26" ht="13.5">
      <c r="A22" s="104" t="s">
        <v>90</v>
      </c>
      <c r="B22" s="102"/>
      <c r="C22" s="123"/>
      <c r="D22" s="124">
        <v>433794</v>
      </c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>
        <v>0</v>
      </c>
      <c r="Z23" s="121"/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440441370</v>
      </c>
      <c r="D25" s="139">
        <f t="shared" si="4"/>
        <v>532862682</v>
      </c>
      <c r="E25" s="39">
        <f t="shared" si="4"/>
        <v>496971869</v>
      </c>
      <c r="F25" s="39">
        <f t="shared" si="4"/>
        <v>86208094</v>
      </c>
      <c r="G25" s="39">
        <f t="shared" si="4"/>
        <v>69144468</v>
      </c>
      <c r="H25" s="39">
        <f t="shared" si="4"/>
        <v>2610982</v>
      </c>
      <c r="I25" s="39">
        <f t="shared" si="4"/>
        <v>157963544</v>
      </c>
      <c r="J25" s="39">
        <f t="shared" si="4"/>
        <v>5247727</v>
      </c>
      <c r="K25" s="39">
        <f t="shared" si="4"/>
        <v>134314569</v>
      </c>
      <c r="L25" s="39">
        <f t="shared" si="4"/>
        <v>28326390</v>
      </c>
      <c r="M25" s="39">
        <f t="shared" si="4"/>
        <v>167888686</v>
      </c>
      <c r="N25" s="39">
        <f t="shared" si="4"/>
        <v>42591235</v>
      </c>
      <c r="O25" s="39">
        <f t="shared" si="4"/>
        <v>26408449</v>
      </c>
      <c r="P25" s="39">
        <f t="shared" si="4"/>
        <v>130135213</v>
      </c>
      <c r="Q25" s="39">
        <f t="shared" si="4"/>
        <v>199134897</v>
      </c>
      <c r="R25" s="39">
        <f t="shared" si="4"/>
        <v>36170003</v>
      </c>
      <c r="S25" s="39">
        <f t="shared" si="4"/>
        <v>43281477</v>
      </c>
      <c r="T25" s="39">
        <f t="shared" si="4"/>
        <v>1147267</v>
      </c>
      <c r="U25" s="39">
        <f t="shared" si="4"/>
        <v>80598747</v>
      </c>
      <c r="V25" s="39">
        <f t="shared" si="4"/>
        <v>605585874</v>
      </c>
      <c r="W25" s="39">
        <f t="shared" si="4"/>
        <v>496971869</v>
      </c>
      <c r="X25" s="39">
        <f t="shared" si="4"/>
        <v>108614005</v>
      </c>
      <c r="Y25" s="140">
        <f>+IF(W25&lt;&gt;0,+(X25/W25)*100,0)</f>
        <v>21.855161584608727</v>
      </c>
      <c r="Z25" s="138">
        <f>+Z5+Z9+Z15+Z19+Z24</f>
        <v>496971869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98259094</v>
      </c>
      <c r="D28" s="120">
        <f t="shared" si="5"/>
        <v>109065601</v>
      </c>
      <c r="E28" s="66">
        <f t="shared" si="5"/>
        <v>112432731</v>
      </c>
      <c r="F28" s="66">
        <f t="shared" si="5"/>
        <v>4291406</v>
      </c>
      <c r="G28" s="66">
        <f t="shared" si="5"/>
        <v>4001374</v>
      </c>
      <c r="H28" s="66">
        <f t="shared" si="5"/>
        <v>4660700</v>
      </c>
      <c r="I28" s="66">
        <f t="shared" si="5"/>
        <v>12953480</v>
      </c>
      <c r="J28" s="66">
        <f t="shared" si="5"/>
        <v>6565792</v>
      </c>
      <c r="K28" s="66">
        <f t="shared" si="5"/>
        <v>4648125</v>
      </c>
      <c r="L28" s="66">
        <f t="shared" si="5"/>
        <v>2473252</v>
      </c>
      <c r="M28" s="66">
        <f t="shared" si="5"/>
        <v>13687169</v>
      </c>
      <c r="N28" s="66">
        <f t="shared" si="5"/>
        <v>4360918</v>
      </c>
      <c r="O28" s="66">
        <f t="shared" si="5"/>
        <v>8057410</v>
      </c>
      <c r="P28" s="66">
        <f t="shared" si="5"/>
        <v>8545541</v>
      </c>
      <c r="Q28" s="66">
        <f t="shared" si="5"/>
        <v>20963869</v>
      </c>
      <c r="R28" s="66">
        <f t="shared" si="5"/>
        <v>12655191</v>
      </c>
      <c r="S28" s="66">
        <f t="shared" si="5"/>
        <v>6427558</v>
      </c>
      <c r="T28" s="66">
        <f t="shared" si="5"/>
        <v>7611242</v>
      </c>
      <c r="U28" s="66">
        <f t="shared" si="5"/>
        <v>26693991</v>
      </c>
      <c r="V28" s="66">
        <f t="shared" si="5"/>
        <v>74298509</v>
      </c>
      <c r="W28" s="66">
        <f t="shared" si="5"/>
        <v>112432731</v>
      </c>
      <c r="X28" s="66">
        <f t="shared" si="5"/>
        <v>-38134222</v>
      </c>
      <c r="Y28" s="103">
        <f>+IF(W28&lt;&gt;0,+(X28/W28)*100,0)</f>
        <v>-33.91736699876124</v>
      </c>
      <c r="Z28" s="119">
        <f>SUM(Z29:Z31)</f>
        <v>112432731</v>
      </c>
    </row>
    <row r="29" spans="1:26" ht="13.5">
      <c r="A29" s="104" t="s">
        <v>74</v>
      </c>
      <c r="B29" s="102"/>
      <c r="C29" s="121">
        <v>61086281</v>
      </c>
      <c r="D29" s="122">
        <v>94390855</v>
      </c>
      <c r="E29" s="26">
        <v>74337938</v>
      </c>
      <c r="F29" s="26">
        <v>1904038</v>
      </c>
      <c r="G29" s="26">
        <v>1445819</v>
      </c>
      <c r="H29" s="26">
        <v>1684248</v>
      </c>
      <c r="I29" s="26">
        <v>5034105</v>
      </c>
      <c r="J29" s="26">
        <v>1971412</v>
      </c>
      <c r="K29" s="26">
        <v>1682607</v>
      </c>
      <c r="L29" s="26">
        <v>1126434</v>
      </c>
      <c r="M29" s="26">
        <v>4780453</v>
      </c>
      <c r="N29" s="26">
        <v>1640347</v>
      </c>
      <c r="O29" s="26">
        <v>2434665</v>
      </c>
      <c r="P29" s="26">
        <v>2597354</v>
      </c>
      <c r="Q29" s="26">
        <v>6672366</v>
      </c>
      <c r="R29" s="26">
        <v>2419505</v>
      </c>
      <c r="S29" s="26">
        <v>2316248</v>
      </c>
      <c r="T29" s="26">
        <v>2146573</v>
      </c>
      <c r="U29" s="26">
        <v>6882326</v>
      </c>
      <c r="V29" s="26">
        <v>23369250</v>
      </c>
      <c r="W29" s="26">
        <v>74337938</v>
      </c>
      <c r="X29" s="26">
        <v>-50968688</v>
      </c>
      <c r="Y29" s="106">
        <v>-68.56</v>
      </c>
      <c r="Z29" s="121">
        <v>74337938</v>
      </c>
    </row>
    <row r="30" spans="1:26" ht="13.5">
      <c r="A30" s="104" t="s">
        <v>75</v>
      </c>
      <c r="B30" s="102"/>
      <c r="C30" s="123">
        <v>14485355</v>
      </c>
      <c r="D30" s="124"/>
      <c r="E30" s="125">
        <v>16474746</v>
      </c>
      <c r="F30" s="125">
        <v>954120</v>
      </c>
      <c r="G30" s="125">
        <v>1128519</v>
      </c>
      <c r="H30" s="125">
        <v>1271049</v>
      </c>
      <c r="I30" s="125">
        <v>3353688</v>
      </c>
      <c r="J30" s="125">
        <v>1988796</v>
      </c>
      <c r="K30" s="125">
        <v>1367844</v>
      </c>
      <c r="L30" s="125">
        <v>615270</v>
      </c>
      <c r="M30" s="125">
        <v>3971910</v>
      </c>
      <c r="N30" s="125">
        <v>1017586</v>
      </c>
      <c r="O30" s="125">
        <v>2197858</v>
      </c>
      <c r="P30" s="125">
        <v>2479716</v>
      </c>
      <c r="Q30" s="125">
        <v>5695160</v>
      </c>
      <c r="R30" s="125">
        <v>2179588</v>
      </c>
      <c r="S30" s="125">
        <v>1294625</v>
      </c>
      <c r="T30" s="125">
        <v>2048789</v>
      </c>
      <c r="U30" s="125">
        <v>5523002</v>
      </c>
      <c r="V30" s="125">
        <v>18543760</v>
      </c>
      <c r="W30" s="125">
        <v>16474746</v>
      </c>
      <c r="X30" s="125">
        <v>2069014</v>
      </c>
      <c r="Y30" s="107">
        <v>12.56</v>
      </c>
      <c r="Z30" s="123">
        <v>16474746</v>
      </c>
    </row>
    <row r="31" spans="1:26" ht="13.5">
      <c r="A31" s="104" t="s">
        <v>76</v>
      </c>
      <c r="B31" s="102"/>
      <c r="C31" s="121">
        <v>22687458</v>
      </c>
      <c r="D31" s="122">
        <v>14674746</v>
      </c>
      <c r="E31" s="26">
        <v>21620047</v>
      </c>
      <c r="F31" s="26">
        <v>1433248</v>
      </c>
      <c r="G31" s="26">
        <v>1427036</v>
      </c>
      <c r="H31" s="26">
        <v>1705403</v>
      </c>
      <c r="I31" s="26">
        <v>4565687</v>
      </c>
      <c r="J31" s="26">
        <v>2605584</v>
      </c>
      <c r="K31" s="26">
        <v>1597674</v>
      </c>
      <c r="L31" s="26">
        <v>731548</v>
      </c>
      <c r="M31" s="26">
        <v>4934806</v>
      </c>
      <c r="N31" s="26">
        <v>1702985</v>
      </c>
      <c r="O31" s="26">
        <v>3424887</v>
      </c>
      <c r="P31" s="26">
        <v>3468471</v>
      </c>
      <c r="Q31" s="26">
        <v>8596343</v>
      </c>
      <c r="R31" s="26">
        <v>8056098</v>
      </c>
      <c r="S31" s="26">
        <v>2816685</v>
      </c>
      <c r="T31" s="26">
        <v>3415880</v>
      </c>
      <c r="U31" s="26">
        <v>14288663</v>
      </c>
      <c r="V31" s="26">
        <v>32385499</v>
      </c>
      <c r="W31" s="26">
        <v>21620047</v>
      </c>
      <c r="X31" s="26">
        <v>10765452</v>
      </c>
      <c r="Y31" s="106">
        <v>49.79</v>
      </c>
      <c r="Z31" s="121">
        <v>21620047</v>
      </c>
    </row>
    <row r="32" spans="1:26" ht="13.5">
      <c r="A32" s="101" t="s">
        <v>77</v>
      </c>
      <c r="B32" s="102"/>
      <c r="C32" s="119">
        <f aca="true" t="shared" si="6" ref="C32:X32">SUM(C33:C37)</f>
        <v>45342469</v>
      </c>
      <c r="D32" s="120">
        <f t="shared" si="6"/>
        <v>41742421</v>
      </c>
      <c r="E32" s="66">
        <f t="shared" si="6"/>
        <v>44392421</v>
      </c>
      <c r="F32" s="66">
        <f t="shared" si="6"/>
        <v>598149</v>
      </c>
      <c r="G32" s="66">
        <f t="shared" si="6"/>
        <v>6693714</v>
      </c>
      <c r="H32" s="66">
        <f t="shared" si="6"/>
        <v>3967113</v>
      </c>
      <c r="I32" s="66">
        <f t="shared" si="6"/>
        <v>11258976</v>
      </c>
      <c r="J32" s="66">
        <f t="shared" si="6"/>
        <v>2183748</v>
      </c>
      <c r="K32" s="66">
        <f t="shared" si="6"/>
        <v>2339075</v>
      </c>
      <c r="L32" s="66">
        <f t="shared" si="6"/>
        <v>3082085</v>
      </c>
      <c r="M32" s="66">
        <f t="shared" si="6"/>
        <v>7604908</v>
      </c>
      <c r="N32" s="66">
        <f t="shared" si="6"/>
        <v>2659579</v>
      </c>
      <c r="O32" s="66">
        <f t="shared" si="6"/>
        <v>2191280</v>
      </c>
      <c r="P32" s="66">
        <f t="shared" si="6"/>
        <v>988864</v>
      </c>
      <c r="Q32" s="66">
        <f t="shared" si="6"/>
        <v>5839723</v>
      </c>
      <c r="R32" s="66">
        <f t="shared" si="6"/>
        <v>3854164</v>
      </c>
      <c r="S32" s="66">
        <f t="shared" si="6"/>
        <v>0</v>
      </c>
      <c r="T32" s="66">
        <f t="shared" si="6"/>
        <v>2445384</v>
      </c>
      <c r="U32" s="66">
        <f t="shared" si="6"/>
        <v>6299548</v>
      </c>
      <c r="V32" s="66">
        <f t="shared" si="6"/>
        <v>31003155</v>
      </c>
      <c r="W32" s="66">
        <f t="shared" si="6"/>
        <v>44392421</v>
      </c>
      <c r="X32" s="66">
        <f t="shared" si="6"/>
        <v>-13389266</v>
      </c>
      <c r="Y32" s="103">
        <f>+IF(W32&lt;&gt;0,+(X32/W32)*100,0)</f>
        <v>-30.161152958970185</v>
      </c>
      <c r="Z32" s="119">
        <f>SUM(Z33:Z37)</f>
        <v>44392421</v>
      </c>
    </row>
    <row r="33" spans="1:26" ht="13.5">
      <c r="A33" s="104" t="s">
        <v>78</v>
      </c>
      <c r="B33" s="102"/>
      <c r="C33" s="121">
        <v>45342469</v>
      </c>
      <c r="D33" s="122">
        <v>41742421</v>
      </c>
      <c r="E33" s="26">
        <v>44392421</v>
      </c>
      <c r="F33" s="26">
        <v>441374</v>
      </c>
      <c r="G33" s="26">
        <v>6667137</v>
      </c>
      <c r="H33" s="26">
        <v>3943195</v>
      </c>
      <c r="I33" s="26">
        <v>11051706</v>
      </c>
      <c r="J33" s="26">
        <v>2111231</v>
      </c>
      <c r="K33" s="26">
        <v>2308513</v>
      </c>
      <c r="L33" s="26">
        <v>3082085</v>
      </c>
      <c r="M33" s="26">
        <v>7501829</v>
      </c>
      <c r="N33" s="26">
        <v>2659579</v>
      </c>
      <c r="O33" s="26">
        <v>2191280</v>
      </c>
      <c r="P33" s="26">
        <v>988864</v>
      </c>
      <c r="Q33" s="26">
        <v>5839723</v>
      </c>
      <c r="R33" s="26">
        <v>3854164</v>
      </c>
      <c r="S33" s="26"/>
      <c r="T33" s="26">
        <v>2445384</v>
      </c>
      <c r="U33" s="26">
        <v>6299548</v>
      </c>
      <c r="V33" s="26">
        <v>30692806</v>
      </c>
      <c r="W33" s="26">
        <v>44392421</v>
      </c>
      <c r="X33" s="26">
        <v>-13699615</v>
      </c>
      <c r="Y33" s="106">
        <v>-30.86</v>
      </c>
      <c r="Z33" s="121">
        <v>44392421</v>
      </c>
    </row>
    <row r="34" spans="1:26" ht="13.5">
      <c r="A34" s="104" t="s">
        <v>79</v>
      </c>
      <c r="B34" s="102"/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>
        <v>0</v>
      </c>
      <c r="Z34" s="121"/>
    </row>
    <row r="35" spans="1:26" ht="13.5">
      <c r="A35" s="104" t="s">
        <v>80</v>
      </c>
      <c r="B35" s="102"/>
      <c r="C35" s="121"/>
      <c r="D35" s="122"/>
      <c r="E35" s="26"/>
      <c r="F35" s="26">
        <v>156775</v>
      </c>
      <c r="G35" s="26">
        <v>26577</v>
      </c>
      <c r="H35" s="26">
        <v>23918</v>
      </c>
      <c r="I35" s="26">
        <v>207270</v>
      </c>
      <c r="J35" s="26">
        <v>72517</v>
      </c>
      <c r="K35" s="26">
        <v>30562</v>
      </c>
      <c r="L35" s="26"/>
      <c r="M35" s="26">
        <v>103079</v>
      </c>
      <c r="N35" s="26"/>
      <c r="O35" s="26"/>
      <c r="P35" s="26"/>
      <c r="Q35" s="26"/>
      <c r="R35" s="26"/>
      <c r="S35" s="26"/>
      <c r="T35" s="26"/>
      <c r="U35" s="26"/>
      <c r="V35" s="26">
        <v>310349</v>
      </c>
      <c r="W35" s="26"/>
      <c r="X35" s="26">
        <v>310349</v>
      </c>
      <c r="Y35" s="106">
        <v>0</v>
      </c>
      <c r="Z35" s="121"/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07">
        <v>0</v>
      </c>
      <c r="Z37" s="123"/>
    </row>
    <row r="38" spans="1:26" ht="13.5">
      <c r="A38" s="101" t="s">
        <v>83</v>
      </c>
      <c r="B38" s="108"/>
      <c r="C38" s="119">
        <f aca="true" t="shared" si="7" ref="C38:X38">SUM(C39:C41)</f>
        <v>16455843</v>
      </c>
      <c r="D38" s="120">
        <f t="shared" si="7"/>
        <v>21868518</v>
      </c>
      <c r="E38" s="66">
        <f t="shared" si="7"/>
        <v>21868518</v>
      </c>
      <c r="F38" s="66">
        <f t="shared" si="7"/>
        <v>804526</v>
      </c>
      <c r="G38" s="66">
        <f t="shared" si="7"/>
        <v>801623</v>
      </c>
      <c r="H38" s="66">
        <f t="shared" si="7"/>
        <v>1322933</v>
      </c>
      <c r="I38" s="66">
        <f t="shared" si="7"/>
        <v>2929082</v>
      </c>
      <c r="J38" s="66">
        <f t="shared" si="7"/>
        <v>2244680</v>
      </c>
      <c r="K38" s="66">
        <f t="shared" si="7"/>
        <v>1565258</v>
      </c>
      <c r="L38" s="66">
        <f t="shared" si="7"/>
        <v>1523711</v>
      </c>
      <c r="M38" s="66">
        <f t="shared" si="7"/>
        <v>5333649</v>
      </c>
      <c r="N38" s="66">
        <f t="shared" si="7"/>
        <v>973434</v>
      </c>
      <c r="O38" s="66">
        <f t="shared" si="7"/>
        <v>2098187</v>
      </c>
      <c r="P38" s="66">
        <f t="shared" si="7"/>
        <v>5920444</v>
      </c>
      <c r="Q38" s="66">
        <f t="shared" si="7"/>
        <v>8992065</v>
      </c>
      <c r="R38" s="66">
        <f t="shared" si="7"/>
        <v>6107762</v>
      </c>
      <c r="S38" s="66">
        <f t="shared" si="7"/>
        <v>2122864</v>
      </c>
      <c r="T38" s="66">
        <f t="shared" si="7"/>
        <v>1912915</v>
      </c>
      <c r="U38" s="66">
        <f t="shared" si="7"/>
        <v>10143541</v>
      </c>
      <c r="V38" s="66">
        <f t="shared" si="7"/>
        <v>27398337</v>
      </c>
      <c r="W38" s="66">
        <f t="shared" si="7"/>
        <v>21868518</v>
      </c>
      <c r="X38" s="66">
        <f t="shared" si="7"/>
        <v>5529819</v>
      </c>
      <c r="Y38" s="103">
        <f>+IF(W38&lt;&gt;0,+(X38/W38)*100,0)</f>
        <v>25.286665516154315</v>
      </c>
      <c r="Z38" s="119">
        <f>SUM(Z39:Z41)</f>
        <v>21868518</v>
      </c>
    </row>
    <row r="39" spans="1:26" ht="13.5">
      <c r="A39" s="104" t="s">
        <v>84</v>
      </c>
      <c r="B39" s="102"/>
      <c r="C39" s="121">
        <v>16455843</v>
      </c>
      <c r="D39" s="122">
        <v>21868518</v>
      </c>
      <c r="E39" s="26">
        <v>21868518</v>
      </c>
      <c r="F39" s="26">
        <v>804526</v>
      </c>
      <c r="G39" s="26">
        <v>801623</v>
      </c>
      <c r="H39" s="26">
        <v>1322933</v>
      </c>
      <c r="I39" s="26">
        <v>2929082</v>
      </c>
      <c r="J39" s="26">
        <v>2244680</v>
      </c>
      <c r="K39" s="26">
        <v>1565258</v>
      </c>
      <c r="L39" s="26">
        <v>1523711</v>
      </c>
      <c r="M39" s="26">
        <v>5333649</v>
      </c>
      <c r="N39" s="26">
        <v>973434</v>
      </c>
      <c r="O39" s="26">
        <v>2098187</v>
      </c>
      <c r="P39" s="26">
        <v>5920444</v>
      </c>
      <c r="Q39" s="26">
        <v>8992065</v>
      </c>
      <c r="R39" s="26">
        <v>6107762</v>
      </c>
      <c r="S39" s="26">
        <v>2122864</v>
      </c>
      <c r="T39" s="26">
        <v>1912915</v>
      </c>
      <c r="U39" s="26">
        <v>10143541</v>
      </c>
      <c r="V39" s="26">
        <v>27398337</v>
      </c>
      <c r="W39" s="26">
        <v>21868518</v>
      </c>
      <c r="X39" s="26">
        <v>5529819</v>
      </c>
      <c r="Y39" s="106">
        <v>25.29</v>
      </c>
      <c r="Z39" s="121">
        <v>21868518</v>
      </c>
    </row>
    <row r="40" spans="1:26" ht="13.5">
      <c r="A40" s="104" t="s">
        <v>85</v>
      </c>
      <c r="B40" s="102"/>
      <c r="C40" s="121"/>
      <c r="D40" s="12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106">
        <v>0</v>
      </c>
      <c r="Z40" s="121"/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121608059</v>
      </c>
      <c r="D42" s="120">
        <f t="shared" si="8"/>
        <v>133130740</v>
      </c>
      <c r="E42" s="66">
        <f t="shared" si="8"/>
        <v>103817481</v>
      </c>
      <c r="F42" s="66">
        <f t="shared" si="8"/>
        <v>4750841</v>
      </c>
      <c r="G42" s="66">
        <f t="shared" si="8"/>
        <v>4864307</v>
      </c>
      <c r="H42" s="66">
        <f t="shared" si="8"/>
        <v>9502482</v>
      </c>
      <c r="I42" s="66">
        <f t="shared" si="8"/>
        <v>19117630</v>
      </c>
      <c r="J42" s="66">
        <f t="shared" si="8"/>
        <v>11129550</v>
      </c>
      <c r="K42" s="66">
        <f t="shared" si="8"/>
        <v>9352986</v>
      </c>
      <c r="L42" s="66">
        <f t="shared" si="8"/>
        <v>11114244</v>
      </c>
      <c r="M42" s="66">
        <f t="shared" si="8"/>
        <v>31596780</v>
      </c>
      <c r="N42" s="66">
        <f t="shared" si="8"/>
        <v>9427317</v>
      </c>
      <c r="O42" s="66">
        <f t="shared" si="8"/>
        <v>10511768</v>
      </c>
      <c r="P42" s="66">
        <f t="shared" si="8"/>
        <v>10634126</v>
      </c>
      <c r="Q42" s="66">
        <f t="shared" si="8"/>
        <v>30573211</v>
      </c>
      <c r="R42" s="66">
        <f t="shared" si="8"/>
        <v>11847322</v>
      </c>
      <c r="S42" s="66">
        <f t="shared" si="8"/>
        <v>0</v>
      </c>
      <c r="T42" s="66">
        <f t="shared" si="8"/>
        <v>89881</v>
      </c>
      <c r="U42" s="66">
        <f t="shared" si="8"/>
        <v>11937203</v>
      </c>
      <c r="V42" s="66">
        <f t="shared" si="8"/>
        <v>93224824</v>
      </c>
      <c r="W42" s="66">
        <f t="shared" si="8"/>
        <v>103817481</v>
      </c>
      <c r="X42" s="66">
        <f t="shared" si="8"/>
        <v>-10592657</v>
      </c>
      <c r="Y42" s="103">
        <f>+IF(W42&lt;&gt;0,+(X42/W42)*100,0)</f>
        <v>-10.20315355176071</v>
      </c>
      <c r="Z42" s="119">
        <f>SUM(Z43:Z46)</f>
        <v>103817481</v>
      </c>
    </row>
    <row r="43" spans="1:26" ht="13.5">
      <c r="A43" s="104" t="s">
        <v>88</v>
      </c>
      <c r="B43" s="102"/>
      <c r="C43" s="121"/>
      <c r="D43" s="12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6">
        <v>0</v>
      </c>
      <c r="Z43" s="121"/>
    </row>
    <row r="44" spans="1:26" ht="13.5">
      <c r="A44" s="104" t="s">
        <v>89</v>
      </c>
      <c r="B44" s="102"/>
      <c r="C44" s="121">
        <v>121608059</v>
      </c>
      <c r="D44" s="122">
        <v>125215513</v>
      </c>
      <c r="E44" s="26">
        <v>95902254</v>
      </c>
      <c r="F44" s="26">
        <v>4750841</v>
      </c>
      <c r="G44" s="26">
        <v>4864307</v>
      </c>
      <c r="H44" s="26">
        <v>9502482</v>
      </c>
      <c r="I44" s="26">
        <v>19117630</v>
      </c>
      <c r="J44" s="26">
        <v>11129550</v>
      </c>
      <c r="K44" s="26">
        <v>9352986</v>
      </c>
      <c r="L44" s="26">
        <v>11114244</v>
      </c>
      <c r="M44" s="26">
        <v>31596780</v>
      </c>
      <c r="N44" s="26">
        <v>9427317</v>
      </c>
      <c r="O44" s="26">
        <v>10511768</v>
      </c>
      <c r="P44" s="26">
        <v>10634126</v>
      </c>
      <c r="Q44" s="26">
        <v>30573211</v>
      </c>
      <c r="R44" s="26">
        <v>11847322</v>
      </c>
      <c r="S44" s="26"/>
      <c r="T44" s="26">
        <v>89881</v>
      </c>
      <c r="U44" s="26">
        <v>11937203</v>
      </c>
      <c r="V44" s="26">
        <v>93224824</v>
      </c>
      <c r="W44" s="26">
        <v>95902254</v>
      </c>
      <c r="X44" s="26">
        <v>-2677430</v>
      </c>
      <c r="Y44" s="106">
        <v>-2.79</v>
      </c>
      <c r="Z44" s="121">
        <v>95902254</v>
      </c>
    </row>
    <row r="45" spans="1:26" ht="13.5">
      <c r="A45" s="104" t="s">
        <v>90</v>
      </c>
      <c r="B45" s="102"/>
      <c r="C45" s="123"/>
      <c r="D45" s="124">
        <v>7915227</v>
      </c>
      <c r="E45" s="125">
        <v>7915227</v>
      </c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>
        <v>7915227</v>
      </c>
      <c r="X45" s="125">
        <v>-7915227</v>
      </c>
      <c r="Y45" s="107">
        <v>-100</v>
      </c>
      <c r="Z45" s="123">
        <v>7915227</v>
      </c>
    </row>
    <row r="46" spans="1:26" ht="13.5">
      <c r="A46" s="104" t="s">
        <v>91</v>
      </c>
      <c r="B46" s="102"/>
      <c r="C46" s="121"/>
      <c r="D46" s="12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6">
        <v>0</v>
      </c>
      <c r="Z46" s="121"/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281665465</v>
      </c>
      <c r="D48" s="139">
        <f t="shared" si="9"/>
        <v>305807280</v>
      </c>
      <c r="E48" s="39">
        <f t="shared" si="9"/>
        <v>282511151</v>
      </c>
      <c r="F48" s="39">
        <f t="shared" si="9"/>
        <v>10444922</v>
      </c>
      <c r="G48" s="39">
        <f t="shared" si="9"/>
        <v>16361018</v>
      </c>
      <c r="H48" s="39">
        <f t="shared" si="9"/>
        <v>19453228</v>
      </c>
      <c r="I48" s="39">
        <f t="shared" si="9"/>
        <v>46259168</v>
      </c>
      <c r="J48" s="39">
        <f t="shared" si="9"/>
        <v>22123770</v>
      </c>
      <c r="K48" s="39">
        <f t="shared" si="9"/>
        <v>17905444</v>
      </c>
      <c r="L48" s="39">
        <f t="shared" si="9"/>
        <v>18193292</v>
      </c>
      <c r="M48" s="39">
        <f t="shared" si="9"/>
        <v>58222506</v>
      </c>
      <c r="N48" s="39">
        <f t="shared" si="9"/>
        <v>17421248</v>
      </c>
      <c r="O48" s="39">
        <f t="shared" si="9"/>
        <v>22858645</v>
      </c>
      <c r="P48" s="39">
        <f t="shared" si="9"/>
        <v>26088975</v>
      </c>
      <c r="Q48" s="39">
        <f t="shared" si="9"/>
        <v>66368868</v>
      </c>
      <c r="R48" s="39">
        <f t="shared" si="9"/>
        <v>34464439</v>
      </c>
      <c r="S48" s="39">
        <f t="shared" si="9"/>
        <v>8550422</v>
      </c>
      <c r="T48" s="39">
        <f t="shared" si="9"/>
        <v>12059422</v>
      </c>
      <c r="U48" s="39">
        <f t="shared" si="9"/>
        <v>55074283</v>
      </c>
      <c r="V48" s="39">
        <f t="shared" si="9"/>
        <v>225924825</v>
      </c>
      <c r="W48" s="39">
        <f t="shared" si="9"/>
        <v>282511151</v>
      </c>
      <c r="X48" s="39">
        <f t="shared" si="9"/>
        <v>-56586326</v>
      </c>
      <c r="Y48" s="140">
        <f>+IF(W48&lt;&gt;0,+(X48/W48)*100,0)</f>
        <v>-20.029767249789018</v>
      </c>
      <c r="Z48" s="138">
        <f>+Z28+Z32+Z38+Z42+Z47</f>
        <v>282511151</v>
      </c>
    </row>
    <row r="49" spans="1:26" ht="13.5">
      <c r="A49" s="114" t="s">
        <v>48</v>
      </c>
      <c r="B49" s="115"/>
      <c r="C49" s="141">
        <f aca="true" t="shared" si="10" ref="C49:X49">+C25-C48</f>
        <v>158775905</v>
      </c>
      <c r="D49" s="142">
        <f t="shared" si="10"/>
        <v>227055402</v>
      </c>
      <c r="E49" s="143">
        <f t="shared" si="10"/>
        <v>214460718</v>
      </c>
      <c r="F49" s="143">
        <f t="shared" si="10"/>
        <v>75763172</v>
      </c>
      <c r="G49" s="143">
        <f t="shared" si="10"/>
        <v>52783450</v>
      </c>
      <c r="H49" s="143">
        <f t="shared" si="10"/>
        <v>-16842246</v>
      </c>
      <c r="I49" s="143">
        <f t="shared" si="10"/>
        <v>111704376</v>
      </c>
      <c r="J49" s="143">
        <f t="shared" si="10"/>
        <v>-16876043</v>
      </c>
      <c r="K49" s="143">
        <f t="shared" si="10"/>
        <v>116409125</v>
      </c>
      <c r="L49" s="143">
        <f t="shared" si="10"/>
        <v>10133098</v>
      </c>
      <c r="M49" s="143">
        <f t="shared" si="10"/>
        <v>109666180</v>
      </c>
      <c r="N49" s="143">
        <f t="shared" si="10"/>
        <v>25169987</v>
      </c>
      <c r="O49" s="143">
        <f t="shared" si="10"/>
        <v>3549804</v>
      </c>
      <c r="P49" s="143">
        <f t="shared" si="10"/>
        <v>104046238</v>
      </c>
      <c r="Q49" s="143">
        <f t="shared" si="10"/>
        <v>132766029</v>
      </c>
      <c r="R49" s="143">
        <f t="shared" si="10"/>
        <v>1705564</v>
      </c>
      <c r="S49" s="143">
        <f t="shared" si="10"/>
        <v>34731055</v>
      </c>
      <c r="T49" s="143">
        <f t="shared" si="10"/>
        <v>-10912155</v>
      </c>
      <c r="U49" s="143">
        <f t="shared" si="10"/>
        <v>25524464</v>
      </c>
      <c r="V49" s="143">
        <f t="shared" si="10"/>
        <v>379661049</v>
      </c>
      <c r="W49" s="143">
        <f>IF(E25=E48,0,W25-W48)</f>
        <v>214460718</v>
      </c>
      <c r="X49" s="143">
        <f t="shared" si="10"/>
        <v>165200331</v>
      </c>
      <c r="Y49" s="144">
        <f>+IF(W49&lt;&gt;0,+(X49/W49)*100,0)</f>
        <v>77.03057815930654</v>
      </c>
      <c r="Z49" s="141">
        <f>+Z25-Z48</f>
        <v>214460718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6">
        <v>0</v>
      </c>
      <c r="O5" s="26">
        <v>0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  <c r="U5" s="26">
        <v>0</v>
      </c>
      <c r="V5" s="26">
        <v>0</v>
      </c>
      <c r="W5" s="26">
        <v>0</v>
      </c>
      <c r="X5" s="26">
        <v>0</v>
      </c>
      <c r="Y5" s="106">
        <v>0</v>
      </c>
      <c r="Z5" s="121">
        <v>0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17987455</v>
      </c>
      <c r="D8" s="122">
        <v>19434962</v>
      </c>
      <c r="E8" s="26">
        <v>19869</v>
      </c>
      <c r="F8" s="26">
        <v>1335698</v>
      </c>
      <c r="G8" s="26">
        <v>2121406</v>
      </c>
      <c r="H8" s="26">
        <v>0</v>
      </c>
      <c r="I8" s="26">
        <v>3457104</v>
      </c>
      <c r="J8" s="26">
        <v>2112038</v>
      </c>
      <c r="K8" s="26">
        <v>2807481</v>
      </c>
      <c r="L8" s="26">
        <v>10987001</v>
      </c>
      <c r="M8" s="26">
        <v>15906520</v>
      </c>
      <c r="N8" s="26">
        <v>41280229</v>
      </c>
      <c r="O8" s="26">
        <v>36653363</v>
      </c>
      <c r="P8" s="26">
        <v>15644233</v>
      </c>
      <c r="Q8" s="26">
        <v>93577825</v>
      </c>
      <c r="R8" s="26">
        <v>22415234</v>
      </c>
      <c r="S8" s="26">
        <v>40192837</v>
      </c>
      <c r="T8" s="26">
        <v>0</v>
      </c>
      <c r="U8" s="26">
        <v>62608071</v>
      </c>
      <c r="V8" s="26">
        <v>175549520</v>
      </c>
      <c r="W8" s="26">
        <v>19869</v>
      </c>
      <c r="X8" s="26">
        <v>175529651</v>
      </c>
      <c r="Y8" s="106">
        <v>883434.75</v>
      </c>
      <c r="Z8" s="121">
        <v>19869</v>
      </c>
    </row>
    <row r="9" spans="1:26" ht="13.5">
      <c r="A9" s="159" t="s">
        <v>104</v>
      </c>
      <c r="B9" s="158" t="s">
        <v>95</v>
      </c>
      <c r="C9" s="121">
        <v>0</v>
      </c>
      <c r="D9" s="122">
        <v>433794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160">
        <v>0</v>
      </c>
      <c r="Z10" s="96">
        <v>0</v>
      </c>
    </row>
    <row r="11" spans="1:26" ht="13.5">
      <c r="A11" s="159" t="s">
        <v>106</v>
      </c>
      <c r="B11" s="161"/>
      <c r="C11" s="121">
        <v>295388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1776</v>
      </c>
      <c r="K11" s="26">
        <v>0</v>
      </c>
      <c r="L11" s="26">
        <v>10984890</v>
      </c>
      <c r="M11" s="26">
        <v>10986666</v>
      </c>
      <c r="N11" s="26">
        <v>23112</v>
      </c>
      <c r="O11" s="26">
        <v>0</v>
      </c>
      <c r="P11" s="26">
        <v>0</v>
      </c>
      <c r="Q11" s="26">
        <v>23112</v>
      </c>
      <c r="R11" s="26">
        <v>0</v>
      </c>
      <c r="S11" s="26">
        <v>0</v>
      </c>
      <c r="T11" s="26">
        <v>19272</v>
      </c>
      <c r="U11" s="26">
        <v>19272</v>
      </c>
      <c r="V11" s="26">
        <v>11029050</v>
      </c>
      <c r="W11" s="26">
        <v>0</v>
      </c>
      <c r="X11" s="26">
        <v>11029050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95002</v>
      </c>
      <c r="D12" s="122">
        <v>0</v>
      </c>
      <c r="E12" s="26">
        <v>0</v>
      </c>
      <c r="F12" s="26">
        <v>0</v>
      </c>
      <c r="G12" s="26">
        <v>0</v>
      </c>
      <c r="H12" s="26">
        <v>29969</v>
      </c>
      <c r="I12" s="26">
        <v>29969</v>
      </c>
      <c r="J12" s="26">
        <v>7492</v>
      </c>
      <c r="K12" s="26">
        <v>7492</v>
      </c>
      <c r="L12" s="26">
        <v>7492</v>
      </c>
      <c r="M12" s="26">
        <v>22476</v>
      </c>
      <c r="N12" s="26">
        <v>0</v>
      </c>
      <c r="O12" s="26">
        <v>-7788</v>
      </c>
      <c r="P12" s="26">
        <v>3311</v>
      </c>
      <c r="Q12" s="26">
        <v>-4477</v>
      </c>
      <c r="R12" s="26">
        <v>19036</v>
      </c>
      <c r="S12" s="26">
        <v>0</v>
      </c>
      <c r="T12" s="26">
        <v>4582</v>
      </c>
      <c r="U12" s="26">
        <v>23618</v>
      </c>
      <c r="V12" s="26">
        <v>71586</v>
      </c>
      <c r="W12" s="26">
        <v>0</v>
      </c>
      <c r="X12" s="26">
        <v>71586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9351008</v>
      </c>
      <c r="D13" s="122">
        <v>1500000</v>
      </c>
      <c r="E13" s="26">
        <v>9270000</v>
      </c>
      <c r="F13" s="26">
        <v>848995</v>
      </c>
      <c r="G13" s="26">
        <v>5653622</v>
      </c>
      <c r="H13" s="26">
        <v>0</v>
      </c>
      <c r="I13" s="26">
        <v>6502617</v>
      </c>
      <c r="J13" s="26">
        <v>975753</v>
      </c>
      <c r="K13" s="26">
        <v>941392</v>
      </c>
      <c r="L13" s="26">
        <v>701165</v>
      </c>
      <c r="M13" s="26">
        <v>2618310</v>
      </c>
      <c r="N13" s="26">
        <v>1253620</v>
      </c>
      <c r="O13" s="26">
        <v>-976052</v>
      </c>
      <c r="P13" s="26">
        <v>883716</v>
      </c>
      <c r="Q13" s="26">
        <v>1161284</v>
      </c>
      <c r="R13" s="26">
        <v>0</v>
      </c>
      <c r="S13" s="26">
        <v>1116284</v>
      </c>
      <c r="T13" s="26">
        <v>925880</v>
      </c>
      <c r="U13" s="26">
        <v>2042164</v>
      </c>
      <c r="V13" s="26">
        <v>12324375</v>
      </c>
      <c r="W13" s="26">
        <v>9270000</v>
      </c>
      <c r="X13" s="26">
        <v>3054375</v>
      </c>
      <c r="Y13" s="106">
        <v>32.95</v>
      </c>
      <c r="Z13" s="121">
        <v>9270000</v>
      </c>
    </row>
    <row r="14" spans="1:26" ht="13.5">
      <c r="A14" s="157" t="s">
        <v>109</v>
      </c>
      <c r="B14" s="161"/>
      <c r="C14" s="121">
        <v>914455</v>
      </c>
      <c r="D14" s="122">
        <v>7770000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989145</v>
      </c>
      <c r="S14" s="26">
        <v>0</v>
      </c>
      <c r="T14" s="26">
        <v>0</v>
      </c>
      <c r="U14" s="26">
        <v>989145</v>
      </c>
      <c r="V14" s="26">
        <v>989145</v>
      </c>
      <c r="W14" s="26">
        <v>0</v>
      </c>
      <c r="X14" s="26">
        <v>989145</v>
      </c>
      <c r="Y14" s="106">
        <v>0</v>
      </c>
      <c r="Z14" s="121">
        <v>0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186691863</v>
      </c>
      <c r="D19" s="122">
        <v>230243000</v>
      </c>
      <c r="E19" s="26">
        <v>203243000</v>
      </c>
      <c r="F19" s="26">
        <v>83779364</v>
      </c>
      <c r="G19" s="26">
        <v>0</v>
      </c>
      <c r="H19" s="26">
        <v>2529553</v>
      </c>
      <c r="I19" s="26">
        <v>86308917</v>
      </c>
      <c r="J19" s="26">
        <v>2123241</v>
      </c>
      <c r="K19" s="26">
        <v>66831491</v>
      </c>
      <c r="L19" s="26">
        <v>5580000</v>
      </c>
      <c r="M19" s="26">
        <v>74534732</v>
      </c>
      <c r="N19" s="26">
        <v>0</v>
      </c>
      <c r="O19" s="26">
        <v>-1188400</v>
      </c>
      <c r="P19" s="26">
        <v>49668000</v>
      </c>
      <c r="Q19" s="26">
        <v>48479600</v>
      </c>
      <c r="R19" s="26">
        <v>0</v>
      </c>
      <c r="S19" s="26">
        <v>1156928</v>
      </c>
      <c r="T19" s="26">
        <v>0</v>
      </c>
      <c r="U19" s="26">
        <v>1156928</v>
      </c>
      <c r="V19" s="26">
        <v>210480177</v>
      </c>
      <c r="W19" s="26">
        <v>203243000</v>
      </c>
      <c r="X19" s="26">
        <v>7237177</v>
      </c>
      <c r="Y19" s="106">
        <v>3.56</v>
      </c>
      <c r="Z19" s="121">
        <v>203243000</v>
      </c>
    </row>
    <row r="20" spans="1:26" ht="13.5">
      <c r="A20" s="157" t="s">
        <v>34</v>
      </c>
      <c r="B20" s="161" t="s">
        <v>95</v>
      </c>
      <c r="C20" s="121">
        <v>1596102</v>
      </c>
      <c r="D20" s="122">
        <v>73341926</v>
      </c>
      <c r="E20" s="20">
        <v>52515000</v>
      </c>
      <c r="F20" s="20">
        <v>244037</v>
      </c>
      <c r="G20" s="20">
        <v>194040</v>
      </c>
      <c r="H20" s="20">
        <v>51460</v>
      </c>
      <c r="I20" s="20">
        <v>489537</v>
      </c>
      <c r="J20" s="20">
        <v>27427</v>
      </c>
      <c r="K20" s="20">
        <v>134713</v>
      </c>
      <c r="L20" s="20">
        <v>65842</v>
      </c>
      <c r="M20" s="20">
        <v>227982</v>
      </c>
      <c r="N20" s="20">
        <v>34274</v>
      </c>
      <c r="O20" s="20">
        <v>-234674</v>
      </c>
      <c r="P20" s="20">
        <v>50453</v>
      </c>
      <c r="Q20" s="20">
        <v>-149947</v>
      </c>
      <c r="R20" s="20">
        <v>117679</v>
      </c>
      <c r="S20" s="20">
        <v>815428</v>
      </c>
      <c r="T20" s="20">
        <v>197533</v>
      </c>
      <c r="U20" s="20">
        <v>1130640</v>
      </c>
      <c r="V20" s="20">
        <v>1698212</v>
      </c>
      <c r="W20" s="20">
        <v>52515000</v>
      </c>
      <c r="X20" s="20">
        <v>-50816788</v>
      </c>
      <c r="Y20" s="160">
        <v>-96.77</v>
      </c>
      <c r="Z20" s="96">
        <v>52515000</v>
      </c>
    </row>
    <row r="21" spans="1:26" ht="13.5">
      <c r="A21" s="157" t="s">
        <v>114</v>
      </c>
      <c r="B21" s="161"/>
      <c r="C21" s="121">
        <v>196631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9</v>
      </c>
      <c r="S21" s="26">
        <v>0</v>
      </c>
      <c r="T21" s="26">
        <v>0</v>
      </c>
      <c r="U21" s="26">
        <v>9</v>
      </c>
      <c r="V21" s="48">
        <v>9</v>
      </c>
      <c r="W21" s="26">
        <v>0</v>
      </c>
      <c r="X21" s="26">
        <v>9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217127904</v>
      </c>
      <c r="D22" s="165">
        <f t="shared" si="0"/>
        <v>332723682</v>
      </c>
      <c r="E22" s="166">
        <f t="shared" si="0"/>
        <v>265047869</v>
      </c>
      <c r="F22" s="166">
        <f t="shared" si="0"/>
        <v>86208094</v>
      </c>
      <c r="G22" s="166">
        <f t="shared" si="0"/>
        <v>7969068</v>
      </c>
      <c r="H22" s="166">
        <f t="shared" si="0"/>
        <v>2610982</v>
      </c>
      <c r="I22" s="166">
        <f t="shared" si="0"/>
        <v>96788144</v>
      </c>
      <c r="J22" s="166">
        <f t="shared" si="0"/>
        <v>5247727</v>
      </c>
      <c r="K22" s="166">
        <f t="shared" si="0"/>
        <v>70722569</v>
      </c>
      <c r="L22" s="166">
        <f t="shared" si="0"/>
        <v>28326390</v>
      </c>
      <c r="M22" s="166">
        <f t="shared" si="0"/>
        <v>104296686</v>
      </c>
      <c r="N22" s="166">
        <f t="shared" si="0"/>
        <v>42591235</v>
      </c>
      <c r="O22" s="166">
        <f t="shared" si="0"/>
        <v>34246449</v>
      </c>
      <c r="P22" s="166">
        <f t="shared" si="0"/>
        <v>66249713</v>
      </c>
      <c r="Q22" s="166">
        <f t="shared" si="0"/>
        <v>143087397</v>
      </c>
      <c r="R22" s="166">
        <f t="shared" si="0"/>
        <v>23541103</v>
      </c>
      <c r="S22" s="166">
        <f t="shared" si="0"/>
        <v>43281477</v>
      </c>
      <c r="T22" s="166">
        <f t="shared" si="0"/>
        <v>1147267</v>
      </c>
      <c r="U22" s="166">
        <f t="shared" si="0"/>
        <v>67969847</v>
      </c>
      <c r="V22" s="166">
        <f t="shared" si="0"/>
        <v>412142074</v>
      </c>
      <c r="W22" s="166">
        <f t="shared" si="0"/>
        <v>265047869</v>
      </c>
      <c r="X22" s="166">
        <f t="shared" si="0"/>
        <v>147094205</v>
      </c>
      <c r="Y22" s="167">
        <f>+IF(W22&lt;&gt;0,+(X22/W22)*100,0)</f>
        <v>55.49722227723325</v>
      </c>
      <c r="Z22" s="164">
        <f>SUM(Z5:Z21)</f>
        <v>265047869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79999345</v>
      </c>
      <c r="D25" s="122">
        <v>74004413</v>
      </c>
      <c r="E25" s="26">
        <v>73917412</v>
      </c>
      <c r="F25" s="26">
        <v>6763726</v>
      </c>
      <c r="G25" s="26">
        <v>6723379</v>
      </c>
      <c r="H25" s="26">
        <v>6648386</v>
      </c>
      <c r="I25" s="26">
        <v>20135491</v>
      </c>
      <c r="J25" s="26">
        <v>11522183</v>
      </c>
      <c r="K25" s="26">
        <v>7197580</v>
      </c>
      <c r="L25" s="26">
        <v>7007558</v>
      </c>
      <c r="M25" s="26">
        <v>25727321</v>
      </c>
      <c r="N25" s="26">
        <v>6238179</v>
      </c>
      <c r="O25" s="26">
        <v>13061995</v>
      </c>
      <c r="P25" s="26">
        <v>14799691</v>
      </c>
      <c r="Q25" s="26">
        <v>34099865</v>
      </c>
      <c r="R25" s="26">
        <v>19376626</v>
      </c>
      <c r="S25" s="26">
        <v>3402661</v>
      </c>
      <c r="T25" s="26">
        <v>4328519</v>
      </c>
      <c r="U25" s="26">
        <v>27107806</v>
      </c>
      <c r="V25" s="26">
        <v>107070483</v>
      </c>
      <c r="W25" s="26">
        <v>73917412</v>
      </c>
      <c r="X25" s="26">
        <v>33153071</v>
      </c>
      <c r="Y25" s="106">
        <v>44.85</v>
      </c>
      <c r="Z25" s="121">
        <v>73917412</v>
      </c>
    </row>
    <row r="26" spans="1:26" ht="13.5">
      <c r="A26" s="159" t="s">
        <v>37</v>
      </c>
      <c r="B26" s="158"/>
      <c r="C26" s="121">
        <v>0</v>
      </c>
      <c r="D26" s="122">
        <v>5619417</v>
      </c>
      <c r="E26" s="26">
        <v>5619417</v>
      </c>
      <c r="F26" s="26">
        <v>379803</v>
      </c>
      <c r="G26" s="26">
        <v>370778</v>
      </c>
      <c r="H26" s="26">
        <v>405836</v>
      </c>
      <c r="I26" s="26">
        <v>1156417</v>
      </c>
      <c r="J26" s="26">
        <v>406687</v>
      </c>
      <c r="K26" s="26">
        <v>413001</v>
      </c>
      <c r="L26" s="26">
        <v>494717</v>
      </c>
      <c r="M26" s="26">
        <v>1314405</v>
      </c>
      <c r="N26" s="26">
        <v>417673</v>
      </c>
      <c r="O26" s="26">
        <v>372013</v>
      </c>
      <c r="P26" s="26">
        <v>807357</v>
      </c>
      <c r="Q26" s="26">
        <v>1597043</v>
      </c>
      <c r="R26" s="26">
        <v>807357</v>
      </c>
      <c r="S26" s="26">
        <v>276016</v>
      </c>
      <c r="T26" s="26">
        <v>0</v>
      </c>
      <c r="U26" s="26">
        <v>1083373</v>
      </c>
      <c r="V26" s="26">
        <v>5151238</v>
      </c>
      <c r="W26" s="26">
        <v>5619417</v>
      </c>
      <c r="X26" s="26">
        <v>-468179</v>
      </c>
      <c r="Y26" s="106">
        <v>-8.33</v>
      </c>
      <c r="Z26" s="121">
        <v>5619417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2915244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31979415</v>
      </c>
      <c r="D28" s="122">
        <v>40000000</v>
      </c>
      <c r="E28" s="26">
        <v>40000000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40000000</v>
      </c>
      <c r="X28" s="26">
        <v>-40000000</v>
      </c>
      <c r="Y28" s="106">
        <v>-100</v>
      </c>
      <c r="Z28" s="121">
        <v>40000000</v>
      </c>
    </row>
    <row r="29" spans="1:26" ht="13.5">
      <c r="A29" s="159" t="s">
        <v>39</v>
      </c>
      <c r="B29" s="158"/>
      <c r="C29" s="121">
        <v>696665</v>
      </c>
      <c r="D29" s="122">
        <v>484013</v>
      </c>
      <c r="E29" s="26">
        <v>484013</v>
      </c>
      <c r="F29" s="26">
        <v>43567</v>
      </c>
      <c r="G29" s="26">
        <v>0</v>
      </c>
      <c r="H29" s="26">
        <v>82477</v>
      </c>
      <c r="I29" s="26">
        <v>126044</v>
      </c>
      <c r="J29" s="26">
        <v>40206</v>
      </c>
      <c r="K29" s="26">
        <v>37901</v>
      </c>
      <c r="L29" s="26">
        <v>37901</v>
      </c>
      <c r="M29" s="26">
        <v>116008</v>
      </c>
      <c r="N29" s="26">
        <v>38737</v>
      </c>
      <c r="O29" s="26">
        <v>32119</v>
      </c>
      <c r="P29" s="26">
        <v>34334</v>
      </c>
      <c r="Q29" s="26">
        <v>105190</v>
      </c>
      <c r="R29" s="26">
        <v>0</v>
      </c>
      <c r="S29" s="26">
        <v>63968</v>
      </c>
      <c r="T29" s="26">
        <v>29687</v>
      </c>
      <c r="U29" s="26">
        <v>93655</v>
      </c>
      <c r="V29" s="26">
        <v>440897</v>
      </c>
      <c r="W29" s="26">
        <v>484013</v>
      </c>
      <c r="X29" s="26">
        <v>-43116</v>
      </c>
      <c r="Y29" s="106">
        <v>-8.91</v>
      </c>
      <c r="Z29" s="121">
        <v>484013</v>
      </c>
    </row>
    <row r="30" spans="1:26" ht="13.5">
      <c r="A30" s="159" t="s">
        <v>118</v>
      </c>
      <c r="B30" s="158" t="s">
        <v>95</v>
      </c>
      <c r="C30" s="121">
        <v>35063712</v>
      </c>
      <c r="D30" s="122">
        <v>41912756</v>
      </c>
      <c r="E30" s="26">
        <v>41912756</v>
      </c>
      <c r="F30" s="26">
        <v>1000639</v>
      </c>
      <c r="G30" s="26">
        <v>0</v>
      </c>
      <c r="H30" s="26">
        <v>4386855</v>
      </c>
      <c r="I30" s="26">
        <v>5387494</v>
      </c>
      <c r="J30" s="26">
        <v>4839233</v>
      </c>
      <c r="K30" s="26">
        <v>3133842</v>
      </c>
      <c r="L30" s="26">
        <v>1588952</v>
      </c>
      <c r="M30" s="26">
        <v>9562027</v>
      </c>
      <c r="N30" s="26">
        <v>4791106</v>
      </c>
      <c r="O30" s="26">
        <v>3408029</v>
      </c>
      <c r="P30" s="26">
        <v>2414445</v>
      </c>
      <c r="Q30" s="26">
        <v>10613580</v>
      </c>
      <c r="R30" s="26">
        <v>2990053</v>
      </c>
      <c r="S30" s="26">
        <v>0</v>
      </c>
      <c r="T30" s="26">
        <v>0</v>
      </c>
      <c r="U30" s="26">
        <v>2990053</v>
      </c>
      <c r="V30" s="26">
        <v>28553154</v>
      </c>
      <c r="W30" s="26">
        <v>41912756</v>
      </c>
      <c r="X30" s="26">
        <v>-13359602</v>
      </c>
      <c r="Y30" s="106">
        <v>-31.87</v>
      </c>
      <c r="Z30" s="121">
        <v>41912756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3706717</v>
      </c>
      <c r="D32" s="122">
        <v>2846940</v>
      </c>
      <c r="E32" s="26">
        <v>0</v>
      </c>
      <c r="F32" s="26">
        <v>365518</v>
      </c>
      <c r="G32" s="26">
        <v>302410</v>
      </c>
      <c r="H32" s="26">
        <v>290655</v>
      </c>
      <c r="I32" s="26">
        <v>958583</v>
      </c>
      <c r="J32" s="26">
        <v>295893</v>
      </c>
      <c r="K32" s="26">
        <v>305062</v>
      </c>
      <c r="L32" s="26">
        <v>377374</v>
      </c>
      <c r="M32" s="26">
        <v>978329</v>
      </c>
      <c r="N32" s="26">
        <v>322903</v>
      </c>
      <c r="O32" s="26">
        <v>343120</v>
      </c>
      <c r="P32" s="26">
        <v>256118</v>
      </c>
      <c r="Q32" s="26">
        <v>922141</v>
      </c>
      <c r="R32" s="26">
        <v>585779</v>
      </c>
      <c r="S32" s="26">
        <v>397210</v>
      </c>
      <c r="T32" s="26">
        <v>553705</v>
      </c>
      <c r="U32" s="26">
        <v>1536694</v>
      </c>
      <c r="V32" s="26">
        <v>4395747</v>
      </c>
      <c r="W32" s="26">
        <v>0</v>
      </c>
      <c r="X32" s="26">
        <v>4395747</v>
      </c>
      <c r="Y32" s="106">
        <v>0</v>
      </c>
      <c r="Z32" s="121">
        <v>0</v>
      </c>
    </row>
    <row r="33" spans="1:26" ht="13.5">
      <c r="A33" s="159" t="s">
        <v>41</v>
      </c>
      <c r="B33" s="158"/>
      <c r="C33" s="121">
        <v>844658</v>
      </c>
      <c r="D33" s="122">
        <v>949694</v>
      </c>
      <c r="E33" s="26">
        <v>949694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250000</v>
      </c>
      <c r="L33" s="26">
        <v>0</v>
      </c>
      <c r="M33" s="26">
        <v>250000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250000</v>
      </c>
      <c r="W33" s="26">
        <v>949694</v>
      </c>
      <c r="X33" s="26">
        <v>-699694</v>
      </c>
      <c r="Y33" s="106">
        <v>-73.68</v>
      </c>
      <c r="Z33" s="121">
        <v>949694</v>
      </c>
    </row>
    <row r="34" spans="1:26" ht="13.5">
      <c r="A34" s="159" t="s">
        <v>42</v>
      </c>
      <c r="B34" s="158" t="s">
        <v>122</v>
      </c>
      <c r="C34" s="121">
        <v>129374953</v>
      </c>
      <c r="D34" s="122">
        <v>137074803</v>
      </c>
      <c r="E34" s="26">
        <v>119627859</v>
      </c>
      <c r="F34" s="26">
        <v>1891669</v>
      </c>
      <c r="G34" s="26">
        <v>8964451</v>
      </c>
      <c r="H34" s="26">
        <v>7639019</v>
      </c>
      <c r="I34" s="26">
        <v>18495139</v>
      </c>
      <c r="J34" s="26">
        <v>5019568</v>
      </c>
      <c r="K34" s="26">
        <v>6568058</v>
      </c>
      <c r="L34" s="26">
        <v>8686790</v>
      </c>
      <c r="M34" s="26">
        <v>20274416</v>
      </c>
      <c r="N34" s="26">
        <v>5612650</v>
      </c>
      <c r="O34" s="26">
        <v>5641369</v>
      </c>
      <c r="P34" s="26">
        <v>7777030</v>
      </c>
      <c r="Q34" s="26">
        <v>19031049</v>
      </c>
      <c r="R34" s="26">
        <v>10704624</v>
      </c>
      <c r="S34" s="26">
        <v>4410567</v>
      </c>
      <c r="T34" s="26">
        <v>7147511</v>
      </c>
      <c r="U34" s="26">
        <v>22262702</v>
      </c>
      <c r="V34" s="26">
        <v>80063306</v>
      </c>
      <c r="W34" s="26">
        <v>119627859</v>
      </c>
      <c r="X34" s="26">
        <v>-39564553</v>
      </c>
      <c r="Y34" s="106">
        <v>-33.07</v>
      </c>
      <c r="Z34" s="121">
        <v>119627859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281665465</v>
      </c>
      <c r="D36" s="165">
        <f t="shared" si="1"/>
        <v>305807280</v>
      </c>
      <c r="E36" s="166">
        <f t="shared" si="1"/>
        <v>282511151</v>
      </c>
      <c r="F36" s="166">
        <f t="shared" si="1"/>
        <v>10444922</v>
      </c>
      <c r="G36" s="166">
        <f t="shared" si="1"/>
        <v>16361018</v>
      </c>
      <c r="H36" s="166">
        <f t="shared" si="1"/>
        <v>19453228</v>
      </c>
      <c r="I36" s="166">
        <f t="shared" si="1"/>
        <v>46259168</v>
      </c>
      <c r="J36" s="166">
        <f t="shared" si="1"/>
        <v>22123770</v>
      </c>
      <c r="K36" s="166">
        <f t="shared" si="1"/>
        <v>17905444</v>
      </c>
      <c r="L36" s="166">
        <f t="shared" si="1"/>
        <v>18193292</v>
      </c>
      <c r="M36" s="166">
        <f t="shared" si="1"/>
        <v>58222506</v>
      </c>
      <c r="N36" s="166">
        <f t="shared" si="1"/>
        <v>17421248</v>
      </c>
      <c r="O36" s="166">
        <f t="shared" si="1"/>
        <v>22858645</v>
      </c>
      <c r="P36" s="166">
        <f t="shared" si="1"/>
        <v>26088975</v>
      </c>
      <c r="Q36" s="166">
        <f t="shared" si="1"/>
        <v>66368868</v>
      </c>
      <c r="R36" s="166">
        <f t="shared" si="1"/>
        <v>34464439</v>
      </c>
      <c r="S36" s="166">
        <f t="shared" si="1"/>
        <v>8550422</v>
      </c>
      <c r="T36" s="166">
        <f t="shared" si="1"/>
        <v>12059422</v>
      </c>
      <c r="U36" s="166">
        <f t="shared" si="1"/>
        <v>55074283</v>
      </c>
      <c r="V36" s="166">
        <f t="shared" si="1"/>
        <v>225924825</v>
      </c>
      <c r="W36" s="166">
        <f t="shared" si="1"/>
        <v>282511151</v>
      </c>
      <c r="X36" s="166">
        <f t="shared" si="1"/>
        <v>-56586326</v>
      </c>
      <c r="Y36" s="167">
        <f>+IF(W36&lt;&gt;0,+(X36/W36)*100,0)</f>
        <v>-20.029767249789018</v>
      </c>
      <c r="Z36" s="164">
        <f>SUM(Z25:Z35)</f>
        <v>282511151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-64537561</v>
      </c>
      <c r="D38" s="176">
        <f t="shared" si="2"/>
        <v>26916402</v>
      </c>
      <c r="E38" s="72">
        <f t="shared" si="2"/>
        <v>-17463282</v>
      </c>
      <c r="F38" s="72">
        <f t="shared" si="2"/>
        <v>75763172</v>
      </c>
      <c r="G38" s="72">
        <f t="shared" si="2"/>
        <v>-8391950</v>
      </c>
      <c r="H38" s="72">
        <f t="shared" si="2"/>
        <v>-16842246</v>
      </c>
      <c r="I38" s="72">
        <f t="shared" si="2"/>
        <v>50528976</v>
      </c>
      <c r="J38" s="72">
        <f t="shared" si="2"/>
        <v>-16876043</v>
      </c>
      <c r="K38" s="72">
        <f t="shared" si="2"/>
        <v>52817125</v>
      </c>
      <c r="L38" s="72">
        <f t="shared" si="2"/>
        <v>10133098</v>
      </c>
      <c r="M38" s="72">
        <f t="shared" si="2"/>
        <v>46074180</v>
      </c>
      <c r="N38" s="72">
        <f t="shared" si="2"/>
        <v>25169987</v>
      </c>
      <c r="O38" s="72">
        <f t="shared" si="2"/>
        <v>11387804</v>
      </c>
      <c r="P38" s="72">
        <f t="shared" si="2"/>
        <v>40160738</v>
      </c>
      <c r="Q38" s="72">
        <f t="shared" si="2"/>
        <v>76718529</v>
      </c>
      <c r="R38" s="72">
        <f t="shared" si="2"/>
        <v>-10923336</v>
      </c>
      <c r="S38" s="72">
        <f t="shared" si="2"/>
        <v>34731055</v>
      </c>
      <c r="T38" s="72">
        <f t="shared" si="2"/>
        <v>-10912155</v>
      </c>
      <c r="U38" s="72">
        <f t="shared" si="2"/>
        <v>12895564</v>
      </c>
      <c r="V38" s="72">
        <f t="shared" si="2"/>
        <v>186217249</v>
      </c>
      <c r="W38" s="72">
        <f>IF(E22=E36,0,W22-W36)</f>
        <v>-17463282</v>
      </c>
      <c r="X38" s="72">
        <f t="shared" si="2"/>
        <v>203680531</v>
      </c>
      <c r="Y38" s="177">
        <f>+IF(W38&lt;&gt;0,+(X38/W38)*100,0)</f>
        <v>-1166.3359212775697</v>
      </c>
      <c r="Z38" s="175">
        <f>+Z22-Z36</f>
        <v>-17463282</v>
      </c>
    </row>
    <row r="39" spans="1:26" ht="13.5">
      <c r="A39" s="157" t="s">
        <v>45</v>
      </c>
      <c r="B39" s="161"/>
      <c r="C39" s="121">
        <v>223313466</v>
      </c>
      <c r="D39" s="122">
        <v>200139000</v>
      </c>
      <c r="E39" s="26">
        <v>231924000</v>
      </c>
      <c r="F39" s="26">
        <v>0</v>
      </c>
      <c r="G39" s="26">
        <v>61175400</v>
      </c>
      <c r="H39" s="26">
        <v>0</v>
      </c>
      <c r="I39" s="26">
        <v>61175400</v>
      </c>
      <c r="J39" s="26">
        <v>0</v>
      </c>
      <c r="K39" s="26">
        <v>63592000</v>
      </c>
      <c r="L39" s="26">
        <v>0</v>
      </c>
      <c r="M39" s="26">
        <v>63592000</v>
      </c>
      <c r="N39" s="26">
        <v>0</v>
      </c>
      <c r="O39" s="26">
        <v>-7838000</v>
      </c>
      <c r="P39" s="26">
        <v>63885500</v>
      </c>
      <c r="Q39" s="26">
        <v>56047500</v>
      </c>
      <c r="R39" s="26">
        <v>12628900</v>
      </c>
      <c r="S39" s="26">
        <v>0</v>
      </c>
      <c r="T39" s="26">
        <v>0</v>
      </c>
      <c r="U39" s="26">
        <v>12628900</v>
      </c>
      <c r="V39" s="26">
        <v>193443800</v>
      </c>
      <c r="W39" s="26">
        <v>231924000</v>
      </c>
      <c r="X39" s="26">
        <v>-38480200</v>
      </c>
      <c r="Y39" s="106">
        <v>-16.59</v>
      </c>
      <c r="Z39" s="121">
        <v>231924000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158775905</v>
      </c>
      <c r="D42" s="183">
        <f t="shared" si="3"/>
        <v>227055402</v>
      </c>
      <c r="E42" s="54">
        <f t="shared" si="3"/>
        <v>214460718</v>
      </c>
      <c r="F42" s="54">
        <f t="shared" si="3"/>
        <v>75763172</v>
      </c>
      <c r="G42" s="54">
        <f t="shared" si="3"/>
        <v>52783450</v>
      </c>
      <c r="H42" s="54">
        <f t="shared" si="3"/>
        <v>-16842246</v>
      </c>
      <c r="I42" s="54">
        <f t="shared" si="3"/>
        <v>111704376</v>
      </c>
      <c r="J42" s="54">
        <f t="shared" si="3"/>
        <v>-16876043</v>
      </c>
      <c r="K42" s="54">
        <f t="shared" si="3"/>
        <v>116409125</v>
      </c>
      <c r="L42" s="54">
        <f t="shared" si="3"/>
        <v>10133098</v>
      </c>
      <c r="M42" s="54">
        <f t="shared" si="3"/>
        <v>109666180</v>
      </c>
      <c r="N42" s="54">
        <f t="shared" si="3"/>
        <v>25169987</v>
      </c>
      <c r="O42" s="54">
        <f t="shared" si="3"/>
        <v>3549804</v>
      </c>
      <c r="P42" s="54">
        <f t="shared" si="3"/>
        <v>104046238</v>
      </c>
      <c r="Q42" s="54">
        <f t="shared" si="3"/>
        <v>132766029</v>
      </c>
      <c r="R42" s="54">
        <f t="shared" si="3"/>
        <v>1705564</v>
      </c>
      <c r="S42" s="54">
        <f t="shared" si="3"/>
        <v>34731055</v>
      </c>
      <c r="T42" s="54">
        <f t="shared" si="3"/>
        <v>-10912155</v>
      </c>
      <c r="U42" s="54">
        <f t="shared" si="3"/>
        <v>25524464</v>
      </c>
      <c r="V42" s="54">
        <f t="shared" si="3"/>
        <v>379661049</v>
      </c>
      <c r="W42" s="54">
        <f t="shared" si="3"/>
        <v>214460718</v>
      </c>
      <c r="X42" s="54">
        <f t="shared" si="3"/>
        <v>165200331</v>
      </c>
      <c r="Y42" s="184">
        <f>+IF(W42&lt;&gt;0,+(X42/W42)*100,0)</f>
        <v>77.03057815930654</v>
      </c>
      <c r="Z42" s="182">
        <f>SUM(Z38:Z41)</f>
        <v>214460718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158775905</v>
      </c>
      <c r="D44" s="187">
        <f t="shared" si="4"/>
        <v>227055402</v>
      </c>
      <c r="E44" s="43">
        <f t="shared" si="4"/>
        <v>214460718</v>
      </c>
      <c r="F44" s="43">
        <f t="shared" si="4"/>
        <v>75763172</v>
      </c>
      <c r="G44" s="43">
        <f t="shared" si="4"/>
        <v>52783450</v>
      </c>
      <c r="H44" s="43">
        <f t="shared" si="4"/>
        <v>-16842246</v>
      </c>
      <c r="I44" s="43">
        <f t="shared" si="4"/>
        <v>111704376</v>
      </c>
      <c r="J44" s="43">
        <f t="shared" si="4"/>
        <v>-16876043</v>
      </c>
      <c r="K44" s="43">
        <f t="shared" si="4"/>
        <v>116409125</v>
      </c>
      <c r="L44" s="43">
        <f t="shared" si="4"/>
        <v>10133098</v>
      </c>
      <c r="M44" s="43">
        <f t="shared" si="4"/>
        <v>109666180</v>
      </c>
      <c r="N44" s="43">
        <f t="shared" si="4"/>
        <v>25169987</v>
      </c>
      <c r="O44" s="43">
        <f t="shared" si="4"/>
        <v>3549804</v>
      </c>
      <c r="P44" s="43">
        <f t="shared" si="4"/>
        <v>104046238</v>
      </c>
      <c r="Q44" s="43">
        <f t="shared" si="4"/>
        <v>132766029</v>
      </c>
      <c r="R44" s="43">
        <f t="shared" si="4"/>
        <v>1705564</v>
      </c>
      <c r="S44" s="43">
        <f t="shared" si="4"/>
        <v>34731055</v>
      </c>
      <c r="T44" s="43">
        <f t="shared" si="4"/>
        <v>-10912155</v>
      </c>
      <c r="U44" s="43">
        <f t="shared" si="4"/>
        <v>25524464</v>
      </c>
      <c r="V44" s="43">
        <f t="shared" si="4"/>
        <v>379661049</v>
      </c>
      <c r="W44" s="43">
        <f t="shared" si="4"/>
        <v>214460718</v>
      </c>
      <c r="X44" s="43">
        <f t="shared" si="4"/>
        <v>165200331</v>
      </c>
      <c r="Y44" s="188">
        <f>+IF(W44&lt;&gt;0,+(X44/W44)*100,0)</f>
        <v>77.03057815930654</v>
      </c>
      <c r="Z44" s="186">
        <f>+Z42-Z43</f>
        <v>214460718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158775905</v>
      </c>
      <c r="D46" s="183">
        <f t="shared" si="5"/>
        <v>227055402</v>
      </c>
      <c r="E46" s="54">
        <f t="shared" si="5"/>
        <v>214460718</v>
      </c>
      <c r="F46" s="54">
        <f t="shared" si="5"/>
        <v>75763172</v>
      </c>
      <c r="G46" s="54">
        <f t="shared" si="5"/>
        <v>52783450</v>
      </c>
      <c r="H46" s="54">
        <f t="shared" si="5"/>
        <v>-16842246</v>
      </c>
      <c r="I46" s="54">
        <f t="shared" si="5"/>
        <v>111704376</v>
      </c>
      <c r="J46" s="54">
        <f t="shared" si="5"/>
        <v>-16876043</v>
      </c>
      <c r="K46" s="54">
        <f t="shared" si="5"/>
        <v>116409125</v>
      </c>
      <c r="L46" s="54">
        <f t="shared" si="5"/>
        <v>10133098</v>
      </c>
      <c r="M46" s="54">
        <f t="shared" si="5"/>
        <v>109666180</v>
      </c>
      <c r="N46" s="54">
        <f t="shared" si="5"/>
        <v>25169987</v>
      </c>
      <c r="O46" s="54">
        <f t="shared" si="5"/>
        <v>3549804</v>
      </c>
      <c r="P46" s="54">
        <f t="shared" si="5"/>
        <v>104046238</v>
      </c>
      <c r="Q46" s="54">
        <f t="shared" si="5"/>
        <v>132766029</v>
      </c>
      <c r="R46" s="54">
        <f t="shared" si="5"/>
        <v>1705564</v>
      </c>
      <c r="S46" s="54">
        <f t="shared" si="5"/>
        <v>34731055</v>
      </c>
      <c r="T46" s="54">
        <f t="shared" si="5"/>
        <v>-10912155</v>
      </c>
      <c r="U46" s="54">
        <f t="shared" si="5"/>
        <v>25524464</v>
      </c>
      <c r="V46" s="54">
        <f t="shared" si="5"/>
        <v>379661049</v>
      </c>
      <c r="W46" s="54">
        <f t="shared" si="5"/>
        <v>214460718</v>
      </c>
      <c r="X46" s="54">
        <f t="shared" si="5"/>
        <v>165200331</v>
      </c>
      <c r="Y46" s="184">
        <f>+IF(W46&lt;&gt;0,+(X46/W46)*100,0)</f>
        <v>77.03057815930654</v>
      </c>
      <c r="Z46" s="182">
        <f>SUM(Z44:Z45)</f>
        <v>214460718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158775905</v>
      </c>
      <c r="D48" s="194">
        <f t="shared" si="6"/>
        <v>227055402</v>
      </c>
      <c r="E48" s="195">
        <f t="shared" si="6"/>
        <v>214460718</v>
      </c>
      <c r="F48" s="195">
        <f t="shared" si="6"/>
        <v>75763172</v>
      </c>
      <c r="G48" s="196">
        <f t="shared" si="6"/>
        <v>52783450</v>
      </c>
      <c r="H48" s="196">
        <f t="shared" si="6"/>
        <v>-16842246</v>
      </c>
      <c r="I48" s="196">
        <f t="shared" si="6"/>
        <v>111704376</v>
      </c>
      <c r="J48" s="196">
        <f t="shared" si="6"/>
        <v>-16876043</v>
      </c>
      <c r="K48" s="196">
        <f t="shared" si="6"/>
        <v>116409125</v>
      </c>
      <c r="L48" s="195">
        <f t="shared" si="6"/>
        <v>10133098</v>
      </c>
      <c r="M48" s="195">
        <f t="shared" si="6"/>
        <v>109666180</v>
      </c>
      <c r="N48" s="196">
        <f t="shared" si="6"/>
        <v>25169987</v>
      </c>
      <c r="O48" s="196">
        <f t="shared" si="6"/>
        <v>3549804</v>
      </c>
      <c r="P48" s="196">
        <f t="shared" si="6"/>
        <v>104046238</v>
      </c>
      <c r="Q48" s="196">
        <f t="shared" si="6"/>
        <v>132766029</v>
      </c>
      <c r="R48" s="196">
        <f t="shared" si="6"/>
        <v>1705564</v>
      </c>
      <c r="S48" s="195">
        <f t="shared" si="6"/>
        <v>34731055</v>
      </c>
      <c r="T48" s="195">
        <f t="shared" si="6"/>
        <v>-10912155</v>
      </c>
      <c r="U48" s="196">
        <f t="shared" si="6"/>
        <v>25524464</v>
      </c>
      <c r="V48" s="196">
        <f t="shared" si="6"/>
        <v>379661049</v>
      </c>
      <c r="W48" s="196">
        <f t="shared" si="6"/>
        <v>214460718</v>
      </c>
      <c r="X48" s="196">
        <f t="shared" si="6"/>
        <v>165200331</v>
      </c>
      <c r="Y48" s="197">
        <f>+IF(W48&lt;&gt;0,+(X48/W48)*100,0)</f>
        <v>77.03057815930654</v>
      </c>
      <c r="Z48" s="198">
        <f>SUM(Z46:Z47)</f>
        <v>214460718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50713727</v>
      </c>
      <c r="D5" s="120">
        <f t="shared" si="0"/>
        <v>842000</v>
      </c>
      <c r="E5" s="66">
        <f t="shared" si="0"/>
        <v>3892000</v>
      </c>
      <c r="F5" s="66">
        <f t="shared" si="0"/>
        <v>0</v>
      </c>
      <c r="G5" s="66">
        <f t="shared" si="0"/>
        <v>89305</v>
      </c>
      <c r="H5" s="66">
        <f t="shared" si="0"/>
        <v>20432</v>
      </c>
      <c r="I5" s="66">
        <f t="shared" si="0"/>
        <v>109737</v>
      </c>
      <c r="J5" s="66">
        <f t="shared" si="0"/>
        <v>7336</v>
      </c>
      <c r="K5" s="66">
        <f t="shared" si="0"/>
        <v>107859</v>
      </c>
      <c r="L5" s="66">
        <f t="shared" si="0"/>
        <v>119724</v>
      </c>
      <c r="M5" s="66">
        <f t="shared" si="0"/>
        <v>234919</v>
      </c>
      <c r="N5" s="66">
        <f t="shared" si="0"/>
        <v>91980</v>
      </c>
      <c r="O5" s="66">
        <f t="shared" si="0"/>
        <v>87944</v>
      </c>
      <c r="P5" s="66">
        <f t="shared" si="0"/>
        <v>119662</v>
      </c>
      <c r="Q5" s="66">
        <f t="shared" si="0"/>
        <v>299586</v>
      </c>
      <c r="R5" s="66">
        <f t="shared" si="0"/>
        <v>171302</v>
      </c>
      <c r="S5" s="66">
        <f t="shared" si="0"/>
        <v>20432</v>
      </c>
      <c r="T5" s="66">
        <f t="shared" si="0"/>
        <v>848032</v>
      </c>
      <c r="U5" s="66">
        <f t="shared" si="0"/>
        <v>1039766</v>
      </c>
      <c r="V5" s="66">
        <f t="shared" si="0"/>
        <v>1684008</v>
      </c>
      <c r="W5" s="66">
        <f t="shared" si="0"/>
        <v>3892000</v>
      </c>
      <c r="X5" s="66">
        <f t="shared" si="0"/>
        <v>-2207992</v>
      </c>
      <c r="Y5" s="103">
        <f>+IF(W5&lt;&gt;0,+(X5/W5)*100,0)</f>
        <v>-56.731551901336076</v>
      </c>
      <c r="Z5" s="119">
        <f>SUM(Z6:Z8)</f>
        <v>3892000</v>
      </c>
    </row>
    <row r="6" spans="1:26" ht="13.5">
      <c r="A6" s="104" t="s">
        <v>74</v>
      </c>
      <c r="B6" s="102"/>
      <c r="C6" s="121">
        <v>46058122</v>
      </c>
      <c r="D6" s="122"/>
      <c r="E6" s="26">
        <v>1000000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1000000</v>
      </c>
      <c r="X6" s="26">
        <v>-1000000</v>
      </c>
      <c r="Y6" s="106">
        <v>-100</v>
      </c>
      <c r="Z6" s="28">
        <v>1000000</v>
      </c>
    </row>
    <row r="7" spans="1:26" ht="13.5">
      <c r="A7" s="104" t="s">
        <v>75</v>
      </c>
      <c r="B7" s="102"/>
      <c r="C7" s="123">
        <v>4655605</v>
      </c>
      <c r="D7" s="124">
        <v>842000</v>
      </c>
      <c r="E7" s="125">
        <v>2050000</v>
      </c>
      <c r="F7" s="125"/>
      <c r="G7" s="125">
        <v>89305</v>
      </c>
      <c r="H7" s="125"/>
      <c r="I7" s="125">
        <v>89305</v>
      </c>
      <c r="J7" s="125">
        <v>7336</v>
      </c>
      <c r="K7" s="125">
        <v>84474</v>
      </c>
      <c r="L7" s="125">
        <v>67904</v>
      </c>
      <c r="M7" s="125">
        <v>159714</v>
      </c>
      <c r="N7" s="125">
        <v>74057</v>
      </c>
      <c r="O7" s="125">
        <v>60954</v>
      </c>
      <c r="P7" s="125">
        <v>93962</v>
      </c>
      <c r="Q7" s="125">
        <v>228973</v>
      </c>
      <c r="R7" s="125">
        <v>169502</v>
      </c>
      <c r="S7" s="125"/>
      <c r="T7" s="125">
        <v>835766</v>
      </c>
      <c r="U7" s="125">
        <v>1005268</v>
      </c>
      <c r="V7" s="125">
        <v>1483260</v>
      </c>
      <c r="W7" s="125">
        <v>2050000</v>
      </c>
      <c r="X7" s="125">
        <v>-566740</v>
      </c>
      <c r="Y7" s="107">
        <v>-27.65</v>
      </c>
      <c r="Z7" s="200">
        <v>2050000</v>
      </c>
    </row>
    <row r="8" spans="1:26" ht="13.5">
      <c r="A8" s="104" t="s">
        <v>76</v>
      </c>
      <c r="B8" s="102"/>
      <c r="C8" s="121"/>
      <c r="D8" s="122"/>
      <c r="E8" s="26">
        <v>842000</v>
      </c>
      <c r="F8" s="26"/>
      <c r="G8" s="26"/>
      <c r="H8" s="26">
        <v>20432</v>
      </c>
      <c r="I8" s="26">
        <v>20432</v>
      </c>
      <c r="J8" s="26"/>
      <c r="K8" s="26">
        <v>23385</v>
      </c>
      <c r="L8" s="26">
        <v>51820</v>
      </c>
      <c r="M8" s="26">
        <v>75205</v>
      </c>
      <c r="N8" s="26">
        <v>17923</v>
      </c>
      <c r="O8" s="26">
        <v>26990</v>
      </c>
      <c r="P8" s="26">
        <v>25700</v>
      </c>
      <c r="Q8" s="26">
        <v>70613</v>
      </c>
      <c r="R8" s="26">
        <v>1800</v>
      </c>
      <c r="S8" s="26">
        <v>20432</v>
      </c>
      <c r="T8" s="26">
        <v>12266</v>
      </c>
      <c r="U8" s="26">
        <v>34498</v>
      </c>
      <c r="V8" s="26">
        <v>200748</v>
      </c>
      <c r="W8" s="26">
        <v>842000</v>
      </c>
      <c r="X8" s="26">
        <v>-641252</v>
      </c>
      <c r="Y8" s="106">
        <v>-76.16</v>
      </c>
      <c r="Z8" s="28">
        <v>842000</v>
      </c>
    </row>
    <row r="9" spans="1:26" ht="13.5">
      <c r="A9" s="101" t="s">
        <v>77</v>
      </c>
      <c r="B9" s="102"/>
      <c r="C9" s="119">
        <f aca="true" t="shared" si="1" ref="C9:X9">SUM(C10:C14)</f>
        <v>3919218</v>
      </c>
      <c r="D9" s="120">
        <f t="shared" si="1"/>
        <v>0</v>
      </c>
      <c r="E9" s="66">
        <f t="shared" si="1"/>
        <v>976000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3991</v>
      </c>
      <c r="K9" s="66">
        <f t="shared" si="1"/>
        <v>0</v>
      </c>
      <c r="L9" s="66">
        <f t="shared" si="1"/>
        <v>0</v>
      </c>
      <c r="M9" s="66">
        <f t="shared" si="1"/>
        <v>3991</v>
      </c>
      <c r="N9" s="66">
        <f t="shared" si="1"/>
        <v>0</v>
      </c>
      <c r="O9" s="66">
        <f t="shared" si="1"/>
        <v>15604</v>
      </c>
      <c r="P9" s="66">
        <f t="shared" si="1"/>
        <v>0</v>
      </c>
      <c r="Q9" s="66">
        <f t="shared" si="1"/>
        <v>15604</v>
      </c>
      <c r="R9" s="66">
        <f t="shared" si="1"/>
        <v>8460</v>
      </c>
      <c r="S9" s="66">
        <f t="shared" si="1"/>
        <v>0</v>
      </c>
      <c r="T9" s="66">
        <f t="shared" si="1"/>
        <v>136524</v>
      </c>
      <c r="U9" s="66">
        <f t="shared" si="1"/>
        <v>144984</v>
      </c>
      <c r="V9" s="66">
        <f t="shared" si="1"/>
        <v>164579</v>
      </c>
      <c r="W9" s="66">
        <f t="shared" si="1"/>
        <v>976000</v>
      </c>
      <c r="X9" s="66">
        <f t="shared" si="1"/>
        <v>-811421</v>
      </c>
      <c r="Y9" s="103">
        <f>+IF(W9&lt;&gt;0,+(X9/W9)*100,0)</f>
        <v>-83.1373975409836</v>
      </c>
      <c r="Z9" s="68">
        <f>SUM(Z10:Z14)</f>
        <v>976000</v>
      </c>
    </row>
    <row r="10" spans="1:26" ht="13.5">
      <c r="A10" s="104" t="s">
        <v>78</v>
      </c>
      <c r="B10" s="102"/>
      <c r="C10" s="121">
        <v>1732465</v>
      </c>
      <c r="D10" s="122"/>
      <c r="E10" s="26">
        <v>976000</v>
      </c>
      <c r="F10" s="26"/>
      <c r="G10" s="26"/>
      <c r="H10" s="26"/>
      <c r="I10" s="26"/>
      <c r="J10" s="26">
        <v>3991</v>
      </c>
      <c r="K10" s="26"/>
      <c r="L10" s="26"/>
      <c r="M10" s="26">
        <v>3991</v>
      </c>
      <c r="N10" s="26"/>
      <c r="O10" s="26">
        <v>15604</v>
      </c>
      <c r="P10" s="26"/>
      <c r="Q10" s="26">
        <v>15604</v>
      </c>
      <c r="R10" s="26">
        <v>8460</v>
      </c>
      <c r="S10" s="26"/>
      <c r="T10" s="26">
        <v>136524</v>
      </c>
      <c r="U10" s="26">
        <v>144984</v>
      </c>
      <c r="V10" s="26">
        <v>164579</v>
      </c>
      <c r="W10" s="26">
        <v>976000</v>
      </c>
      <c r="X10" s="26">
        <v>-811421</v>
      </c>
      <c r="Y10" s="106">
        <v>-83.14</v>
      </c>
      <c r="Z10" s="28">
        <v>976000</v>
      </c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104" t="s">
        <v>80</v>
      </c>
      <c r="B12" s="102"/>
      <c r="C12" s="121">
        <v>2173787</v>
      </c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>
        <v>12966</v>
      </c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3878305</v>
      </c>
      <c r="D15" s="120">
        <f t="shared" si="2"/>
        <v>3231000</v>
      </c>
      <c r="E15" s="66">
        <f t="shared" si="2"/>
        <v>3231000</v>
      </c>
      <c r="F15" s="66">
        <f t="shared" si="2"/>
        <v>0</v>
      </c>
      <c r="G15" s="66">
        <f t="shared" si="2"/>
        <v>0</v>
      </c>
      <c r="H15" s="66">
        <f t="shared" si="2"/>
        <v>277720</v>
      </c>
      <c r="I15" s="66">
        <f t="shared" si="2"/>
        <v>277720</v>
      </c>
      <c r="J15" s="66">
        <f t="shared" si="2"/>
        <v>0</v>
      </c>
      <c r="K15" s="66">
        <f t="shared" si="2"/>
        <v>7805</v>
      </c>
      <c r="L15" s="66">
        <f t="shared" si="2"/>
        <v>0</v>
      </c>
      <c r="M15" s="66">
        <f t="shared" si="2"/>
        <v>7805</v>
      </c>
      <c r="N15" s="66">
        <f t="shared" si="2"/>
        <v>0</v>
      </c>
      <c r="O15" s="66">
        <f t="shared" si="2"/>
        <v>16416</v>
      </c>
      <c r="P15" s="66">
        <f t="shared" si="2"/>
        <v>1531496</v>
      </c>
      <c r="Q15" s="66">
        <f t="shared" si="2"/>
        <v>1547912</v>
      </c>
      <c r="R15" s="66">
        <f t="shared" si="2"/>
        <v>502500</v>
      </c>
      <c r="S15" s="66">
        <f t="shared" si="2"/>
        <v>0</v>
      </c>
      <c r="T15" s="66">
        <f t="shared" si="2"/>
        <v>29877</v>
      </c>
      <c r="U15" s="66">
        <f t="shared" si="2"/>
        <v>532377</v>
      </c>
      <c r="V15" s="66">
        <f t="shared" si="2"/>
        <v>2365814</v>
      </c>
      <c r="W15" s="66">
        <f t="shared" si="2"/>
        <v>3231000</v>
      </c>
      <c r="X15" s="66">
        <f t="shared" si="2"/>
        <v>-865186</v>
      </c>
      <c r="Y15" s="103">
        <f>+IF(W15&lt;&gt;0,+(X15/W15)*100,0)</f>
        <v>-26.777653977096872</v>
      </c>
      <c r="Z15" s="68">
        <f>SUM(Z16:Z18)</f>
        <v>3231000</v>
      </c>
    </row>
    <row r="16" spans="1:26" ht="13.5">
      <c r="A16" s="104" t="s">
        <v>84</v>
      </c>
      <c r="B16" s="102"/>
      <c r="C16" s="121">
        <v>3878305</v>
      </c>
      <c r="D16" s="122">
        <v>3231000</v>
      </c>
      <c r="E16" s="26">
        <v>3231000</v>
      </c>
      <c r="F16" s="26"/>
      <c r="G16" s="26"/>
      <c r="H16" s="26">
        <v>277720</v>
      </c>
      <c r="I16" s="26">
        <v>277720</v>
      </c>
      <c r="J16" s="26"/>
      <c r="K16" s="26">
        <v>7805</v>
      </c>
      <c r="L16" s="26"/>
      <c r="M16" s="26">
        <v>7805</v>
      </c>
      <c r="N16" s="26"/>
      <c r="O16" s="26">
        <v>16416</v>
      </c>
      <c r="P16" s="26">
        <v>1531496</v>
      </c>
      <c r="Q16" s="26">
        <v>1547912</v>
      </c>
      <c r="R16" s="26">
        <v>502500</v>
      </c>
      <c r="S16" s="26"/>
      <c r="T16" s="26">
        <v>29877</v>
      </c>
      <c r="U16" s="26">
        <v>532377</v>
      </c>
      <c r="V16" s="26">
        <v>2365814</v>
      </c>
      <c r="W16" s="26">
        <v>3231000</v>
      </c>
      <c r="X16" s="26">
        <v>-865186</v>
      </c>
      <c r="Y16" s="106">
        <v>-26.78</v>
      </c>
      <c r="Z16" s="28">
        <v>3231000</v>
      </c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1249999563</v>
      </c>
      <c r="D19" s="120">
        <f t="shared" si="3"/>
        <v>219739000</v>
      </c>
      <c r="E19" s="66">
        <f t="shared" si="3"/>
        <v>229439000</v>
      </c>
      <c r="F19" s="66">
        <f t="shared" si="3"/>
        <v>1345694</v>
      </c>
      <c r="G19" s="66">
        <f t="shared" si="3"/>
        <v>5417357</v>
      </c>
      <c r="H19" s="66">
        <f t="shared" si="3"/>
        <v>17921744</v>
      </c>
      <c r="I19" s="66">
        <f t="shared" si="3"/>
        <v>24684795</v>
      </c>
      <c r="J19" s="66">
        <f t="shared" si="3"/>
        <v>9413399</v>
      </c>
      <c r="K19" s="66">
        <f t="shared" si="3"/>
        <v>9197642</v>
      </c>
      <c r="L19" s="66">
        <f t="shared" si="3"/>
        <v>21290697</v>
      </c>
      <c r="M19" s="66">
        <f t="shared" si="3"/>
        <v>39901738</v>
      </c>
      <c r="N19" s="66">
        <f t="shared" si="3"/>
        <v>7195340</v>
      </c>
      <c r="O19" s="66">
        <f t="shared" si="3"/>
        <v>6893714</v>
      </c>
      <c r="P19" s="66">
        <f t="shared" si="3"/>
        <v>21087961</v>
      </c>
      <c r="Q19" s="66">
        <f t="shared" si="3"/>
        <v>35177015</v>
      </c>
      <c r="R19" s="66">
        <f t="shared" si="3"/>
        <v>16163605</v>
      </c>
      <c r="S19" s="66">
        <f t="shared" si="3"/>
        <v>0</v>
      </c>
      <c r="T19" s="66">
        <f t="shared" si="3"/>
        <v>50380449</v>
      </c>
      <c r="U19" s="66">
        <f t="shared" si="3"/>
        <v>66544054</v>
      </c>
      <c r="V19" s="66">
        <f t="shared" si="3"/>
        <v>166307602</v>
      </c>
      <c r="W19" s="66">
        <f t="shared" si="3"/>
        <v>229439000</v>
      </c>
      <c r="X19" s="66">
        <f t="shared" si="3"/>
        <v>-63131398</v>
      </c>
      <c r="Y19" s="103">
        <f>+IF(W19&lt;&gt;0,+(X19/W19)*100,0)</f>
        <v>-27.515547923413198</v>
      </c>
      <c r="Z19" s="68">
        <f>SUM(Z20:Z23)</f>
        <v>229439000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>
        <v>1249962536</v>
      </c>
      <c r="D21" s="122">
        <v>219739000</v>
      </c>
      <c r="E21" s="26">
        <v>229439000</v>
      </c>
      <c r="F21" s="26">
        <v>1345694</v>
      </c>
      <c r="G21" s="26">
        <v>5417357</v>
      </c>
      <c r="H21" s="26">
        <v>17921744</v>
      </c>
      <c r="I21" s="26">
        <v>24684795</v>
      </c>
      <c r="J21" s="26">
        <v>9413399</v>
      </c>
      <c r="K21" s="26">
        <v>9197642</v>
      </c>
      <c r="L21" s="26">
        <v>21290697</v>
      </c>
      <c r="M21" s="26">
        <v>39901738</v>
      </c>
      <c r="N21" s="26">
        <v>7195340</v>
      </c>
      <c r="O21" s="26">
        <v>6893714</v>
      </c>
      <c r="P21" s="26">
        <v>21087961</v>
      </c>
      <c r="Q21" s="26">
        <v>35177015</v>
      </c>
      <c r="R21" s="26">
        <v>16163605</v>
      </c>
      <c r="S21" s="26"/>
      <c r="T21" s="26">
        <v>50380449</v>
      </c>
      <c r="U21" s="26">
        <v>66544054</v>
      </c>
      <c r="V21" s="26">
        <v>166307602</v>
      </c>
      <c r="W21" s="26">
        <v>229439000</v>
      </c>
      <c r="X21" s="26">
        <v>-63131398</v>
      </c>
      <c r="Y21" s="106">
        <v>-27.52</v>
      </c>
      <c r="Z21" s="28">
        <v>229439000</v>
      </c>
    </row>
    <row r="22" spans="1:26" ht="13.5">
      <c r="A22" s="104" t="s">
        <v>90</v>
      </c>
      <c r="B22" s="102"/>
      <c r="C22" s="123">
        <v>37027</v>
      </c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/>
      <c r="Z22" s="200"/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1308510813</v>
      </c>
      <c r="D25" s="206">
        <f t="shared" si="4"/>
        <v>223812000</v>
      </c>
      <c r="E25" s="195">
        <f t="shared" si="4"/>
        <v>237538000</v>
      </c>
      <c r="F25" s="195">
        <f t="shared" si="4"/>
        <v>1345694</v>
      </c>
      <c r="G25" s="195">
        <f t="shared" si="4"/>
        <v>5506662</v>
      </c>
      <c r="H25" s="195">
        <f t="shared" si="4"/>
        <v>18219896</v>
      </c>
      <c r="I25" s="195">
        <f t="shared" si="4"/>
        <v>25072252</v>
      </c>
      <c r="J25" s="195">
        <f t="shared" si="4"/>
        <v>9424726</v>
      </c>
      <c r="K25" s="195">
        <f t="shared" si="4"/>
        <v>9313306</v>
      </c>
      <c r="L25" s="195">
        <f t="shared" si="4"/>
        <v>21410421</v>
      </c>
      <c r="M25" s="195">
        <f t="shared" si="4"/>
        <v>40148453</v>
      </c>
      <c r="N25" s="195">
        <f t="shared" si="4"/>
        <v>7287320</v>
      </c>
      <c r="O25" s="195">
        <f t="shared" si="4"/>
        <v>7013678</v>
      </c>
      <c r="P25" s="195">
        <f t="shared" si="4"/>
        <v>22739119</v>
      </c>
      <c r="Q25" s="195">
        <f t="shared" si="4"/>
        <v>37040117</v>
      </c>
      <c r="R25" s="195">
        <f t="shared" si="4"/>
        <v>16845867</v>
      </c>
      <c r="S25" s="195">
        <f t="shared" si="4"/>
        <v>20432</v>
      </c>
      <c r="T25" s="195">
        <f t="shared" si="4"/>
        <v>51394882</v>
      </c>
      <c r="U25" s="195">
        <f t="shared" si="4"/>
        <v>68261181</v>
      </c>
      <c r="V25" s="195">
        <f t="shared" si="4"/>
        <v>170522003</v>
      </c>
      <c r="W25" s="195">
        <f t="shared" si="4"/>
        <v>237538000</v>
      </c>
      <c r="X25" s="195">
        <f t="shared" si="4"/>
        <v>-67015997</v>
      </c>
      <c r="Y25" s="207">
        <f>+IF(W25&lt;&gt;0,+(X25/W25)*100,0)</f>
        <v>-28.21274785508003</v>
      </c>
      <c r="Z25" s="208">
        <f>+Z5+Z9+Z15+Z19+Z24</f>
        <v>237538000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>
        <v>1249999563</v>
      </c>
      <c r="D28" s="122">
        <v>219739000</v>
      </c>
      <c r="E28" s="26">
        <v>221924000</v>
      </c>
      <c r="F28" s="26">
        <v>1345694</v>
      </c>
      <c r="G28" s="26">
        <v>5417357</v>
      </c>
      <c r="H28" s="26">
        <v>17921744</v>
      </c>
      <c r="I28" s="26">
        <v>24684795</v>
      </c>
      <c r="J28" s="26">
        <v>9408296</v>
      </c>
      <c r="K28" s="26">
        <v>9197642</v>
      </c>
      <c r="L28" s="26">
        <v>21290697</v>
      </c>
      <c r="M28" s="26">
        <v>39896635</v>
      </c>
      <c r="N28" s="26">
        <v>6856498</v>
      </c>
      <c r="O28" s="26">
        <v>6846276</v>
      </c>
      <c r="P28" s="26">
        <v>20496362</v>
      </c>
      <c r="Q28" s="26">
        <v>34199136</v>
      </c>
      <c r="R28" s="26">
        <v>15058728</v>
      </c>
      <c r="S28" s="26"/>
      <c r="T28" s="26">
        <v>47764352</v>
      </c>
      <c r="U28" s="26">
        <v>62823080</v>
      </c>
      <c r="V28" s="26">
        <v>161603646</v>
      </c>
      <c r="W28" s="26">
        <v>221924000</v>
      </c>
      <c r="X28" s="26">
        <v>-60320354</v>
      </c>
      <c r="Y28" s="106">
        <v>-27.18</v>
      </c>
      <c r="Z28" s="121">
        <v>221924000</v>
      </c>
    </row>
    <row r="29" spans="1:26" ht="13.5">
      <c r="A29" s="210" t="s">
        <v>137</v>
      </c>
      <c r="B29" s="102"/>
      <c r="C29" s="121">
        <v>3878305</v>
      </c>
      <c r="D29" s="122"/>
      <c r="E29" s="26">
        <v>3231000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>
        <v>3231000</v>
      </c>
      <c r="X29" s="26">
        <v>-3231000</v>
      </c>
      <c r="Y29" s="106">
        <v>-100</v>
      </c>
      <c r="Z29" s="28">
        <v>3231000</v>
      </c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1253877868</v>
      </c>
      <c r="D32" s="187">
        <f t="shared" si="5"/>
        <v>219739000</v>
      </c>
      <c r="E32" s="43">
        <f t="shared" si="5"/>
        <v>225155000</v>
      </c>
      <c r="F32" s="43">
        <f t="shared" si="5"/>
        <v>1345694</v>
      </c>
      <c r="G32" s="43">
        <f t="shared" si="5"/>
        <v>5417357</v>
      </c>
      <c r="H32" s="43">
        <f t="shared" si="5"/>
        <v>17921744</v>
      </c>
      <c r="I32" s="43">
        <f t="shared" si="5"/>
        <v>24684795</v>
      </c>
      <c r="J32" s="43">
        <f t="shared" si="5"/>
        <v>9408296</v>
      </c>
      <c r="K32" s="43">
        <f t="shared" si="5"/>
        <v>9197642</v>
      </c>
      <c r="L32" s="43">
        <f t="shared" si="5"/>
        <v>21290697</v>
      </c>
      <c r="M32" s="43">
        <f t="shared" si="5"/>
        <v>39896635</v>
      </c>
      <c r="N32" s="43">
        <f t="shared" si="5"/>
        <v>6856498</v>
      </c>
      <c r="O32" s="43">
        <f t="shared" si="5"/>
        <v>6846276</v>
      </c>
      <c r="P32" s="43">
        <f t="shared" si="5"/>
        <v>20496362</v>
      </c>
      <c r="Q32" s="43">
        <f t="shared" si="5"/>
        <v>34199136</v>
      </c>
      <c r="R32" s="43">
        <f t="shared" si="5"/>
        <v>15058728</v>
      </c>
      <c r="S32" s="43">
        <f t="shared" si="5"/>
        <v>0</v>
      </c>
      <c r="T32" s="43">
        <f t="shared" si="5"/>
        <v>47764352</v>
      </c>
      <c r="U32" s="43">
        <f t="shared" si="5"/>
        <v>62823080</v>
      </c>
      <c r="V32" s="43">
        <f t="shared" si="5"/>
        <v>161603646</v>
      </c>
      <c r="W32" s="43">
        <f t="shared" si="5"/>
        <v>225155000</v>
      </c>
      <c r="X32" s="43">
        <f t="shared" si="5"/>
        <v>-63551354</v>
      </c>
      <c r="Y32" s="188">
        <f>+IF(W32&lt;&gt;0,+(X32/W32)*100,0)</f>
        <v>-28.225601918678244</v>
      </c>
      <c r="Z32" s="45">
        <f>SUM(Z28:Z31)</f>
        <v>225155000</v>
      </c>
    </row>
    <row r="33" spans="1:26" ht="13.5">
      <c r="A33" s="213" t="s">
        <v>50</v>
      </c>
      <c r="B33" s="102" t="s">
        <v>140</v>
      </c>
      <c r="C33" s="121">
        <v>54632945</v>
      </c>
      <c r="D33" s="122">
        <v>4073000</v>
      </c>
      <c r="E33" s="26">
        <v>2050000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>
        <v>2050000</v>
      </c>
      <c r="X33" s="26">
        <v>-2050000</v>
      </c>
      <c r="Y33" s="106">
        <v>-100</v>
      </c>
      <c r="Z33" s="28">
        <v>2050000</v>
      </c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106"/>
      <c r="Z34" s="28"/>
    </row>
    <row r="35" spans="1:26" ht="13.5">
      <c r="A35" s="213" t="s">
        <v>52</v>
      </c>
      <c r="B35" s="102"/>
      <c r="C35" s="121"/>
      <c r="D35" s="122"/>
      <c r="E35" s="26">
        <v>10333000</v>
      </c>
      <c r="F35" s="26"/>
      <c r="G35" s="26">
        <v>89305</v>
      </c>
      <c r="H35" s="26">
        <v>298152</v>
      </c>
      <c r="I35" s="26">
        <v>387457</v>
      </c>
      <c r="J35" s="26">
        <v>16430</v>
      </c>
      <c r="K35" s="26">
        <v>115664</v>
      </c>
      <c r="L35" s="26">
        <v>119724</v>
      </c>
      <c r="M35" s="26">
        <v>251818</v>
      </c>
      <c r="N35" s="26">
        <v>430822</v>
      </c>
      <c r="O35" s="26">
        <v>167402</v>
      </c>
      <c r="P35" s="26">
        <v>2242757</v>
      </c>
      <c r="Q35" s="26">
        <v>2840981</v>
      </c>
      <c r="R35" s="26">
        <v>1787139</v>
      </c>
      <c r="S35" s="26">
        <v>20432</v>
      </c>
      <c r="T35" s="26">
        <v>3630530</v>
      </c>
      <c r="U35" s="26">
        <v>5438101</v>
      </c>
      <c r="V35" s="26">
        <v>8918357</v>
      </c>
      <c r="W35" s="26">
        <v>10333000</v>
      </c>
      <c r="X35" s="26">
        <v>-1414643</v>
      </c>
      <c r="Y35" s="106">
        <v>-13.69</v>
      </c>
      <c r="Z35" s="28">
        <v>10333000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1308510813</v>
      </c>
      <c r="D36" s="194">
        <f t="shared" si="6"/>
        <v>223812000</v>
      </c>
      <c r="E36" s="196">
        <f t="shared" si="6"/>
        <v>237538000</v>
      </c>
      <c r="F36" s="196">
        <f t="shared" si="6"/>
        <v>1345694</v>
      </c>
      <c r="G36" s="196">
        <f t="shared" si="6"/>
        <v>5506662</v>
      </c>
      <c r="H36" s="196">
        <f t="shared" si="6"/>
        <v>18219896</v>
      </c>
      <c r="I36" s="196">
        <f t="shared" si="6"/>
        <v>25072252</v>
      </c>
      <c r="J36" s="196">
        <f t="shared" si="6"/>
        <v>9424726</v>
      </c>
      <c r="K36" s="196">
        <f t="shared" si="6"/>
        <v>9313306</v>
      </c>
      <c r="L36" s="196">
        <f t="shared" si="6"/>
        <v>21410421</v>
      </c>
      <c r="M36" s="196">
        <f t="shared" si="6"/>
        <v>40148453</v>
      </c>
      <c r="N36" s="196">
        <f t="shared" si="6"/>
        <v>7287320</v>
      </c>
      <c r="O36" s="196">
        <f t="shared" si="6"/>
        <v>7013678</v>
      </c>
      <c r="P36" s="196">
        <f t="shared" si="6"/>
        <v>22739119</v>
      </c>
      <c r="Q36" s="196">
        <f t="shared" si="6"/>
        <v>37040117</v>
      </c>
      <c r="R36" s="196">
        <f t="shared" si="6"/>
        <v>16845867</v>
      </c>
      <c r="S36" s="196">
        <f t="shared" si="6"/>
        <v>20432</v>
      </c>
      <c r="T36" s="196">
        <f t="shared" si="6"/>
        <v>51394882</v>
      </c>
      <c r="U36" s="196">
        <f t="shared" si="6"/>
        <v>68261181</v>
      </c>
      <c r="V36" s="196">
        <f t="shared" si="6"/>
        <v>170522003</v>
      </c>
      <c r="W36" s="196">
        <f t="shared" si="6"/>
        <v>237538000</v>
      </c>
      <c r="X36" s="196">
        <f t="shared" si="6"/>
        <v>-67015997</v>
      </c>
      <c r="Y36" s="197">
        <f>+IF(W36&lt;&gt;0,+(X36/W36)*100,0)</f>
        <v>-28.21274785508003</v>
      </c>
      <c r="Z36" s="215">
        <f>SUM(Z32:Z35)</f>
        <v>237538000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>
        <v>148170288</v>
      </c>
      <c r="D6" s="25"/>
      <c r="E6" s="26"/>
      <c r="F6" s="26">
        <v>23231556</v>
      </c>
      <c r="G6" s="26">
        <v>12363890</v>
      </c>
      <c r="H6" s="26">
        <v>10606060</v>
      </c>
      <c r="I6" s="26">
        <v>46201506</v>
      </c>
      <c r="J6" s="26">
        <v>-13943</v>
      </c>
      <c r="K6" s="26">
        <v>118784594</v>
      </c>
      <c r="L6" s="26">
        <v>-6510901</v>
      </c>
      <c r="M6" s="26">
        <v>112259750</v>
      </c>
      <c r="N6" s="26">
        <v>4956548</v>
      </c>
      <c r="O6" s="26">
        <v>-10670066</v>
      </c>
      <c r="P6" s="26">
        <v>9737631</v>
      </c>
      <c r="Q6" s="26">
        <v>4024113</v>
      </c>
      <c r="R6" s="26">
        <v>-9767103</v>
      </c>
      <c r="S6" s="26">
        <v>-21212140</v>
      </c>
      <c r="T6" s="26">
        <v>-57553035</v>
      </c>
      <c r="U6" s="26">
        <v>-88532278</v>
      </c>
      <c r="V6" s="26">
        <v>73953091</v>
      </c>
      <c r="W6" s="26"/>
      <c r="X6" s="26">
        <v>73953091</v>
      </c>
      <c r="Y6" s="106"/>
      <c r="Z6" s="28"/>
    </row>
    <row r="7" spans="1:26" ht="13.5">
      <c r="A7" s="225" t="s">
        <v>146</v>
      </c>
      <c r="B7" s="158" t="s">
        <v>71</v>
      </c>
      <c r="C7" s="121"/>
      <c r="D7" s="25">
        <v>110000000</v>
      </c>
      <c r="E7" s="26">
        <v>110000</v>
      </c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>
        <v>110000</v>
      </c>
      <c r="X7" s="26">
        <v>-110000</v>
      </c>
      <c r="Y7" s="106">
        <v>-100</v>
      </c>
      <c r="Z7" s="28">
        <v>110000</v>
      </c>
    </row>
    <row r="8" spans="1:26" ht="13.5">
      <c r="A8" s="225" t="s">
        <v>147</v>
      </c>
      <c r="B8" s="158" t="s">
        <v>71</v>
      </c>
      <c r="C8" s="121">
        <v>6288172</v>
      </c>
      <c r="D8" s="25">
        <v>2980000</v>
      </c>
      <c r="E8" s="26">
        <v>2980000</v>
      </c>
      <c r="F8" s="26">
        <v>504556</v>
      </c>
      <c r="G8" s="26">
        <v>1140713</v>
      </c>
      <c r="H8" s="26">
        <v>7366302</v>
      </c>
      <c r="I8" s="26">
        <v>9011571</v>
      </c>
      <c r="J8" s="26">
        <v>7496594</v>
      </c>
      <c r="K8" s="26">
        <v>3183402</v>
      </c>
      <c r="L8" s="26">
        <v>13366179</v>
      </c>
      <c r="M8" s="26">
        <v>24046175</v>
      </c>
      <c r="N8" s="26">
        <v>53598980</v>
      </c>
      <c r="O8" s="26">
        <v>16714725</v>
      </c>
      <c r="P8" s="26">
        <v>30497288</v>
      </c>
      <c r="Q8" s="26">
        <v>100810993</v>
      </c>
      <c r="R8" s="26">
        <v>52706690</v>
      </c>
      <c r="S8" s="26">
        <v>9985647</v>
      </c>
      <c r="T8" s="26">
        <v>10264498</v>
      </c>
      <c r="U8" s="26">
        <v>72956835</v>
      </c>
      <c r="V8" s="26">
        <v>206825574</v>
      </c>
      <c r="W8" s="26">
        <v>2980000</v>
      </c>
      <c r="X8" s="26">
        <v>203845574</v>
      </c>
      <c r="Y8" s="106">
        <v>6840.46</v>
      </c>
      <c r="Z8" s="28">
        <v>2980000</v>
      </c>
    </row>
    <row r="9" spans="1:26" ht="13.5">
      <c r="A9" s="225" t="s">
        <v>148</v>
      </c>
      <c r="B9" s="158"/>
      <c r="C9" s="121">
        <v>9566035</v>
      </c>
      <c r="D9" s="25"/>
      <c r="E9" s="26"/>
      <c r="F9" s="26">
        <v>34118</v>
      </c>
      <c r="G9" s="26">
        <v>-16232</v>
      </c>
      <c r="H9" s="26">
        <v>5711580</v>
      </c>
      <c r="I9" s="26">
        <v>5729466</v>
      </c>
      <c r="J9" s="26">
        <v>5715848</v>
      </c>
      <c r="K9" s="26">
        <v>5291760</v>
      </c>
      <c r="L9" s="26">
        <v>5300213</v>
      </c>
      <c r="M9" s="26">
        <v>16307821</v>
      </c>
      <c r="N9" s="26">
        <v>4961081</v>
      </c>
      <c r="O9" s="26">
        <v>-762427</v>
      </c>
      <c r="P9" s="26">
        <v>-1327121</v>
      </c>
      <c r="Q9" s="26">
        <v>2871533</v>
      </c>
      <c r="R9" s="26">
        <v>-1220382</v>
      </c>
      <c r="S9" s="26">
        <v>60572633</v>
      </c>
      <c r="T9" s="26">
        <v>-1061550</v>
      </c>
      <c r="U9" s="26">
        <v>58290701</v>
      </c>
      <c r="V9" s="26">
        <v>83199521</v>
      </c>
      <c r="W9" s="26"/>
      <c r="X9" s="26">
        <v>83199521</v>
      </c>
      <c r="Y9" s="106"/>
      <c r="Z9" s="28"/>
    </row>
    <row r="10" spans="1:26" ht="13.5">
      <c r="A10" s="225" t="s">
        <v>149</v>
      </c>
      <c r="B10" s="158"/>
      <c r="C10" s="121">
        <v>40553</v>
      </c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>
        <v>3993118</v>
      </c>
      <c r="D11" s="25"/>
      <c r="E11" s="26"/>
      <c r="F11" s="26"/>
      <c r="G11" s="26"/>
      <c r="H11" s="26">
        <v>1211209</v>
      </c>
      <c r="I11" s="26">
        <v>1211209</v>
      </c>
      <c r="J11" s="26">
        <v>1211209</v>
      </c>
      <c r="K11" s="26">
        <v>1211209</v>
      </c>
      <c r="L11" s="26">
        <v>1211209</v>
      </c>
      <c r="M11" s="26">
        <v>3633627</v>
      </c>
      <c r="N11" s="26">
        <v>1211209</v>
      </c>
      <c r="O11" s="26"/>
      <c r="P11" s="26"/>
      <c r="Q11" s="26">
        <v>1211209</v>
      </c>
      <c r="R11" s="26"/>
      <c r="S11" s="26"/>
      <c r="T11" s="26"/>
      <c r="U11" s="26"/>
      <c r="V11" s="26">
        <v>6056045</v>
      </c>
      <c r="W11" s="26"/>
      <c r="X11" s="26">
        <v>6056045</v>
      </c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168058166</v>
      </c>
      <c r="D12" s="38">
        <f t="shared" si="0"/>
        <v>112980000</v>
      </c>
      <c r="E12" s="39">
        <f t="shared" si="0"/>
        <v>3090000</v>
      </c>
      <c r="F12" s="39">
        <f t="shared" si="0"/>
        <v>23770230</v>
      </c>
      <c r="G12" s="39">
        <f t="shared" si="0"/>
        <v>13488371</v>
      </c>
      <c r="H12" s="39">
        <f t="shared" si="0"/>
        <v>24895151</v>
      </c>
      <c r="I12" s="39">
        <f t="shared" si="0"/>
        <v>62153752</v>
      </c>
      <c r="J12" s="39">
        <f t="shared" si="0"/>
        <v>14409708</v>
      </c>
      <c r="K12" s="39">
        <f t="shared" si="0"/>
        <v>128470965</v>
      </c>
      <c r="L12" s="39">
        <f t="shared" si="0"/>
        <v>13366700</v>
      </c>
      <c r="M12" s="39">
        <f t="shared" si="0"/>
        <v>156247373</v>
      </c>
      <c r="N12" s="39">
        <f t="shared" si="0"/>
        <v>64727818</v>
      </c>
      <c r="O12" s="39">
        <f t="shared" si="0"/>
        <v>5282232</v>
      </c>
      <c r="P12" s="39">
        <f t="shared" si="0"/>
        <v>38907798</v>
      </c>
      <c r="Q12" s="39">
        <f t="shared" si="0"/>
        <v>108917848</v>
      </c>
      <c r="R12" s="39">
        <f t="shared" si="0"/>
        <v>41719205</v>
      </c>
      <c r="S12" s="39">
        <f t="shared" si="0"/>
        <v>49346140</v>
      </c>
      <c r="T12" s="39">
        <f t="shared" si="0"/>
        <v>-48350087</v>
      </c>
      <c r="U12" s="39">
        <f t="shared" si="0"/>
        <v>42715258</v>
      </c>
      <c r="V12" s="39">
        <f t="shared" si="0"/>
        <v>370034231</v>
      </c>
      <c r="W12" s="39">
        <f t="shared" si="0"/>
        <v>3090000</v>
      </c>
      <c r="X12" s="39">
        <f t="shared" si="0"/>
        <v>366944231</v>
      </c>
      <c r="Y12" s="140">
        <f>+IF(W12&lt;&gt;0,+(X12/W12)*100,0)</f>
        <v>11875.21783171521</v>
      </c>
      <c r="Z12" s="40">
        <f>SUM(Z6:Z11)</f>
        <v>3090000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>
        <v>-1477</v>
      </c>
      <c r="G15" s="26">
        <v>-2338</v>
      </c>
      <c r="H15" s="26">
        <v>51163</v>
      </c>
      <c r="I15" s="26">
        <v>47348</v>
      </c>
      <c r="J15" s="26">
        <v>59101</v>
      </c>
      <c r="K15" s="26">
        <v>47681</v>
      </c>
      <c r="L15" s="26">
        <v>47582</v>
      </c>
      <c r="M15" s="26">
        <v>154364</v>
      </c>
      <c r="N15" s="26">
        <v>51062</v>
      </c>
      <c r="O15" s="26">
        <v>-2497</v>
      </c>
      <c r="P15" s="26">
        <v>-2497</v>
      </c>
      <c r="Q15" s="26">
        <v>46068</v>
      </c>
      <c r="R15" s="26">
        <v>16708</v>
      </c>
      <c r="S15" s="26">
        <v>5373</v>
      </c>
      <c r="T15" s="26">
        <v>5336</v>
      </c>
      <c r="U15" s="26">
        <v>27417</v>
      </c>
      <c r="V15" s="26">
        <v>275197</v>
      </c>
      <c r="W15" s="26"/>
      <c r="X15" s="26">
        <v>275197</v>
      </c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>
        <v>74000000</v>
      </c>
      <c r="G16" s="125">
        <v>50000000</v>
      </c>
      <c r="H16" s="125">
        <v>190008351</v>
      </c>
      <c r="I16" s="26">
        <v>314008351</v>
      </c>
      <c r="J16" s="125">
        <v>180008351</v>
      </c>
      <c r="K16" s="125">
        <v>165008351</v>
      </c>
      <c r="L16" s="26">
        <v>250008351</v>
      </c>
      <c r="M16" s="125">
        <v>595025053</v>
      </c>
      <c r="N16" s="125">
        <v>1265650488</v>
      </c>
      <c r="O16" s="125">
        <v>69000000</v>
      </c>
      <c r="P16" s="26">
        <v>119000000</v>
      </c>
      <c r="Q16" s="125">
        <v>1453650488</v>
      </c>
      <c r="R16" s="125">
        <v>114000000</v>
      </c>
      <c r="S16" s="26">
        <v>84000000</v>
      </c>
      <c r="T16" s="125">
        <v>54000000</v>
      </c>
      <c r="U16" s="125">
        <v>252000000</v>
      </c>
      <c r="V16" s="125">
        <v>2614683892</v>
      </c>
      <c r="W16" s="26"/>
      <c r="X16" s="125">
        <v>2614683892</v>
      </c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>
        <v>1167616139</v>
      </c>
      <c r="D19" s="25">
        <v>1680488000</v>
      </c>
      <c r="E19" s="26">
        <v>1680488</v>
      </c>
      <c r="F19" s="26"/>
      <c r="G19" s="26"/>
      <c r="H19" s="26">
        <v>1050591076</v>
      </c>
      <c r="I19" s="26">
        <v>1050591076</v>
      </c>
      <c r="J19" s="26">
        <v>1050591076</v>
      </c>
      <c r="K19" s="26">
        <v>1050591076</v>
      </c>
      <c r="L19" s="26">
        <v>1050591076</v>
      </c>
      <c r="M19" s="26">
        <v>3151773228</v>
      </c>
      <c r="N19" s="26">
        <v>215008351</v>
      </c>
      <c r="O19" s="26"/>
      <c r="P19" s="26"/>
      <c r="Q19" s="26">
        <v>215008351</v>
      </c>
      <c r="R19" s="26"/>
      <c r="S19" s="26">
        <v>4200</v>
      </c>
      <c r="T19" s="26">
        <v>4200</v>
      </c>
      <c r="U19" s="26">
        <v>8400</v>
      </c>
      <c r="V19" s="26">
        <v>4417381055</v>
      </c>
      <c r="W19" s="26">
        <v>1680488</v>
      </c>
      <c r="X19" s="26">
        <v>4415700567</v>
      </c>
      <c r="Y19" s="106">
        <v>262762.99</v>
      </c>
      <c r="Z19" s="28">
        <v>1680488</v>
      </c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>
        <v>264503</v>
      </c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>
        <v>1048817</v>
      </c>
      <c r="D23" s="25"/>
      <c r="E23" s="26">
        <v>10500000</v>
      </c>
      <c r="F23" s="125"/>
      <c r="G23" s="125"/>
      <c r="H23" s="125"/>
      <c r="I23" s="26"/>
      <c r="J23" s="125"/>
      <c r="K23" s="125"/>
      <c r="L23" s="26"/>
      <c r="M23" s="125"/>
      <c r="N23" s="125">
        <v>1265650488</v>
      </c>
      <c r="O23" s="125">
        <v>50077465</v>
      </c>
      <c r="P23" s="26"/>
      <c r="Q23" s="125">
        <v>1315727953</v>
      </c>
      <c r="R23" s="125"/>
      <c r="S23" s="26"/>
      <c r="T23" s="125"/>
      <c r="U23" s="125"/>
      <c r="V23" s="125">
        <v>1315727953</v>
      </c>
      <c r="W23" s="26">
        <v>10500000</v>
      </c>
      <c r="X23" s="125">
        <v>1305227953</v>
      </c>
      <c r="Y23" s="107">
        <v>12430.74</v>
      </c>
      <c r="Z23" s="200">
        <v>10500000</v>
      </c>
    </row>
    <row r="24" spans="1:26" ht="13.5">
      <c r="A24" s="226" t="s">
        <v>56</v>
      </c>
      <c r="B24" s="229"/>
      <c r="C24" s="138">
        <f aca="true" t="shared" si="1" ref="C24:X24">SUM(C15:C23)</f>
        <v>1168929459</v>
      </c>
      <c r="D24" s="42">
        <f t="shared" si="1"/>
        <v>1680488000</v>
      </c>
      <c r="E24" s="43">
        <f t="shared" si="1"/>
        <v>12180488</v>
      </c>
      <c r="F24" s="43">
        <f t="shared" si="1"/>
        <v>73998523</v>
      </c>
      <c r="G24" s="43">
        <f t="shared" si="1"/>
        <v>49997662</v>
      </c>
      <c r="H24" s="43">
        <f t="shared" si="1"/>
        <v>1240650590</v>
      </c>
      <c r="I24" s="43">
        <f t="shared" si="1"/>
        <v>1364646775</v>
      </c>
      <c r="J24" s="43">
        <f t="shared" si="1"/>
        <v>1230658528</v>
      </c>
      <c r="K24" s="43">
        <f t="shared" si="1"/>
        <v>1215647108</v>
      </c>
      <c r="L24" s="43">
        <f t="shared" si="1"/>
        <v>1300647009</v>
      </c>
      <c r="M24" s="43">
        <f t="shared" si="1"/>
        <v>3746952645</v>
      </c>
      <c r="N24" s="43">
        <f t="shared" si="1"/>
        <v>2746360389</v>
      </c>
      <c r="O24" s="43">
        <f t="shared" si="1"/>
        <v>119074968</v>
      </c>
      <c r="P24" s="43">
        <f t="shared" si="1"/>
        <v>118997503</v>
      </c>
      <c r="Q24" s="43">
        <f t="shared" si="1"/>
        <v>2984432860</v>
      </c>
      <c r="R24" s="43">
        <f t="shared" si="1"/>
        <v>114016708</v>
      </c>
      <c r="S24" s="43">
        <f t="shared" si="1"/>
        <v>84009573</v>
      </c>
      <c r="T24" s="43">
        <f t="shared" si="1"/>
        <v>54009536</v>
      </c>
      <c r="U24" s="43">
        <f t="shared" si="1"/>
        <v>252035817</v>
      </c>
      <c r="V24" s="43">
        <f t="shared" si="1"/>
        <v>8348068097</v>
      </c>
      <c r="W24" s="43">
        <f t="shared" si="1"/>
        <v>12180488</v>
      </c>
      <c r="X24" s="43">
        <f t="shared" si="1"/>
        <v>8335887609</v>
      </c>
      <c r="Y24" s="188">
        <f>+IF(W24&lt;&gt;0,+(X24/W24)*100,0)</f>
        <v>68436.40097999357</v>
      </c>
      <c r="Z24" s="45">
        <f>SUM(Z15:Z23)</f>
        <v>12180488</v>
      </c>
    </row>
    <row r="25" spans="1:26" ht="13.5">
      <c r="A25" s="226" t="s">
        <v>161</v>
      </c>
      <c r="B25" s="227"/>
      <c r="C25" s="138">
        <f aca="true" t="shared" si="2" ref="C25:X25">+C12+C24</f>
        <v>1336987625</v>
      </c>
      <c r="D25" s="38">
        <f t="shared" si="2"/>
        <v>1793468000</v>
      </c>
      <c r="E25" s="39">
        <f t="shared" si="2"/>
        <v>15270488</v>
      </c>
      <c r="F25" s="39">
        <f t="shared" si="2"/>
        <v>97768753</v>
      </c>
      <c r="G25" s="39">
        <f t="shared" si="2"/>
        <v>63486033</v>
      </c>
      <c r="H25" s="39">
        <f t="shared" si="2"/>
        <v>1265545741</v>
      </c>
      <c r="I25" s="39">
        <f t="shared" si="2"/>
        <v>1426800527</v>
      </c>
      <c r="J25" s="39">
        <f t="shared" si="2"/>
        <v>1245068236</v>
      </c>
      <c r="K25" s="39">
        <f t="shared" si="2"/>
        <v>1344118073</v>
      </c>
      <c r="L25" s="39">
        <f t="shared" si="2"/>
        <v>1314013709</v>
      </c>
      <c r="M25" s="39">
        <f t="shared" si="2"/>
        <v>3903200018</v>
      </c>
      <c r="N25" s="39">
        <f t="shared" si="2"/>
        <v>2811088207</v>
      </c>
      <c r="O25" s="39">
        <f t="shared" si="2"/>
        <v>124357200</v>
      </c>
      <c r="P25" s="39">
        <f t="shared" si="2"/>
        <v>157905301</v>
      </c>
      <c r="Q25" s="39">
        <f t="shared" si="2"/>
        <v>3093350708</v>
      </c>
      <c r="R25" s="39">
        <f t="shared" si="2"/>
        <v>155735913</v>
      </c>
      <c r="S25" s="39">
        <f t="shared" si="2"/>
        <v>133355713</v>
      </c>
      <c r="T25" s="39">
        <f t="shared" si="2"/>
        <v>5659449</v>
      </c>
      <c r="U25" s="39">
        <f t="shared" si="2"/>
        <v>294751075</v>
      </c>
      <c r="V25" s="39">
        <f t="shared" si="2"/>
        <v>8718102328</v>
      </c>
      <c r="W25" s="39">
        <f t="shared" si="2"/>
        <v>15270488</v>
      </c>
      <c r="X25" s="39">
        <f t="shared" si="2"/>
        <v>8702831840</v>
      </c>
      <c r="Y25" s="140">
        <f>+IF(W25&lt;&gt;0,+(X25/W25)*100,0)</f>
        <v>56991.18351685945</v>
      </c>
      <c r="Z25" s="40">
        <f>+Z12+Z24</f>
        <v>15270488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51</v>
      </c>
      <c r="B30" s="158" t="s">
        <v>93</v>
      </c>
      <c r="C30" s="121">
        <v>1324074</v>
      </c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>
        <v>3263089</v>
      </c>
      <c r="D31" s="25"/>
      <c r="E31" s="26"/>
      <c r="F31" s="26">
        <v>650</v>
      </c>
      <c r="G31" s="26">
        <v>-4718</v>
      </c>
      <c r="H31" s="26">
        <v>3269243</v>
      </c>
      <c r="I31" s="26">
        <v>3265175</v>
      </c>
      <c r="J31" s="26">
        <v>3270072</v>
      </c>
      <c r="K31" s="26">
        <v>3272763</v>
      </c>
      <c r="L31" s="26">
        <v>3269954</v>
      </c>
      <c r="M31" s="26">
        <v>9812789</v>
      </c>
      <c r="N31" s="26">
        <v>3272359</v>
      </c>
      <c r="O31" s="26">
        <v>-9983</v>
      </c>
      <c r="P31" s="26">
        <v>-10361</v>
      </c>
      <c r="Q31" s="26">
        <v>3252015</v>
      </c>
      <c r="R31" s="26">
        <v>-10611</v>
      </c>
      <c r="S31" s="26">
        <v>-15363</v>
      </c>
      <c r="T31" s="26">
        <v>-15916</v>
      </c>
      <c r="U31" s="26">
        <v>-41890</v>
      </c>
      <c r="V31" s="26">
        <v>16288089</v>
      </c>
      <c r="W31" s="26"/>
      <c r="X31" s="26">
        <v>16288089</v>
      </c>
      <c r="Y31" s="106"/>
      <c r="Z31" s="28"/>
    </row>
    <row r="32" spans="1:26" ht="13.5">
      <c r="A32" s="225" t="s">
        <v>166</v>
      </c>
      <c r="B32" s="158" t="s">
        <v>93</v>
      </c>
      <c r="C32" s="121">
        <v>65185394</v>
      </c>
      <c r="D32" s="25"/>
      <c r="E32" s="26"/>
      <c r="F32" s="26">
        <v>21206252</v>
      </c>
      <c r="G32" s="26">
        <v>5871017</v>
      </c>
      <c r="H32" s="26">
        <v>46648119</v>
      </c>
      <c r="I32" s="26">
        <v>73725388</v>
      </c>
      <c r="J32" s="26">
        <v>48277428</v>
      </c>
      <c r="K32" s="26">
        <v>47756821</v>
      </c>
      <c r="L32" s="26">
        <v>43634054</v>
      </c>
      <c r="M32" s="26">
        <v>139668303</v>
      </c>
      <c r="N32" s="26">
        <v>45588490</v>
      </c>
      <c r="O32" s="26">
        <v>22227772</v>
      </c>
      <c r="P32" s="26">
        <v>27089236</v>
      </c>
      <c r="Q32" s="26">
        <v>94905498</v>
      </c>
      <c r="R32" s="26">
        <v>15401866</v>
      </c>
      <c r="S32" s="26">
        <v>16789921</v>
      </c>
      <c r="T32" s="26">
        <v>9571133</v>
      </c>
      <c r="U32" s="26">
        <v>41762920</v>
      </c>
      <c r="V32" s="26">
        <v>350062109</v>
      </c>
      <c r="W32" s="26"/>
      <c r="X32" s="26">
        <v>350062109</v>
      </c>
      <c r="Y32" s="106"/>
      <c r="Z32" s="28"/>
    </row>
    <row r="33" spans="1:26" ht="13.5">
      <c r="A33" s="225" t="s">
        <v>167</v>
      </c>
      <c r="B33" s="158"/>
      <c r="C33" s="121">
        <v>19091453</v>
      </c>
      <c r="D33" s="25"/>
      <c r="E33" s="26"/>
      <c r="F33" s="26">
        <v>3219360</v>
      </c>
      <c r="G33" s="26">
        <v>1154460</v>
      </c>
      <c r="H33" s="26">
        <v>7592324</v>
      </c>
      <c r="I33" s="26">
        <v>11966144</v>
      </c>
      <c r="J33" s="26">
        <v>-1988911</v>
      </c>
      <c r="K33" s="26">
        <v>-2461610</v>
      </c>
      <c r="L33" s="26"/>
      <c r="M33" s="26">
        <v>-4450521</v>
      </c>
      <c r="N33" s="26">
        <v>8453030</v>
      </c>
      <c r="O33" s="26">
        <v>1944490</v>
      </c>
      <c r="P33" s="26">
        <v>5581450</v>
      </c>
      <c r="Q33" s="26">
        <v>15978970</v>
      </c>
      <c r="R33" s="26">
        <v>9383757</v>
      </c>
      <c r="S33" s="26">
        <v>12903108</v>
      </c>
      <c r="T33" s="26">
        <v>21306755</v>
      </c>
      <c r="U33" s="26">
        <v>43593620</v>
      </c>
      <c r="V33" s="26">
        <v>67088213</v>
      </c>
      <c r="W33" s="26"/>
      <c r="X33" s="26">
        <v>67088213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88864010</v>
      </c>
      <c r="D34" s="38">
        <f t="shared" si="3"/>
        <v>0</v>
      </c>
      <c r="E34" s="39">
        <f t="shared" si="3"/>
        <v>0</v>
      </c>
      <c r="F34" s="39">
        <f t="shared" si="3"/>
        <v>24426262</v>
      </c>
      <c r="G34" s="39">
        <f t="shared" si="3"/>
        <v>7020759</v>
      </c>
      <c r="H34" s="39">
        <f t="shared" si="3"/>
        <v>57509686</v>
      </c>
      <c r="I34" s="39">
        <f t="shared" si="3"/>
        <v>88956707</v>
      </c>
      <c r="J34" s="39">
        <f t="shared" si="3"/>
        <v>49558589</v>
      </c>
      <c r="K34" s="39">
        <f t="shared" si="3"/>
        <v>48567974</v>
      </c>
      <c r="L34" s="39">
        <f t="shared" si="3"/>
        <v>46904008</v>
      </c>
      <c r="M34" s="39">
        <f t="shared" si="3"/>
        <v>145030571</v>
      </c>
      <c r="N34" s="39">
        <f t="shared" si="3"/>
        <v>57313879</v>
      </c>
      <c r="O34" s="39">
        <f t="shared" si="3"/>
        <v>24162279</v>
      </c>
      <c r="P34" s="39">
        <f t="shared" si="3"/>
        <v>32660325</v>
      </c>
      <c r="Q34" s="39">
        <f t="shared" si="3"/>
        <v>114136483</v>
      </c>
      <c r="R34" s="39">
        <f t="shared" si="3"/>
        <v>24775012</v>
      </c>
      <c r="S34" s="39">
        <f t="shared" si="3"/>
        <v>29677666</v>
      </c>
      <c r="T34" s="39">
        <f t="shared" si="3"/>
        <v>30861972</v>
      </c>
      <c r="U34" s="39">
        <f t="shared" si="3"/>
        <v>85314650</v>
      </c>
      <c r="V34" s="39">
        <f t="shared" si="3"/>
        <v>433438411</v>
      </c>
      <c r="W34" s="39">
        <f t="shared" si="3"/>
        <v>0</v>
      </c>
      <c r="X34" s="39">
        <f t="shared" si="3"/>
        <v>433438411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>
        <v>2754909</v>
      </c>
      <c r="D37" s="25">
        <v>2755000</v>
      </c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>
        <v>397886</v>
      </c>
      <c r="D38" s="25"/>
      <c r="E38" s="26">
        <v>7855000</v>
      </c>
      <c r="F38" s="26">
        <v>103339</v>
      </c>
      <c r="G38" s="26"/>
      <c r="H38" s="26">
        <v>4382619</v>
      </c>
      <c r="I38" s="26">
        <v>4485958</v>
      </c>
      <c r="J38" s="26">
        <v>4275918</v>
      </c>
      <c r="K38" s="26">
        <v>4166913</v>
      </c>
      <c r="L38" s="26">
        <v>4057908</v>
      </c>
      <c r="M38" s="26">
        <v>12500739</v>
      </c>
      <c r="N38" s="26">
        <v>3947738</v>
      </c>
      <c r="O38" s="26">
        <v>864343</v>
      </c>
      <c r="P38" s="26">
        <v>976915</v>
      </c>
      <c r="Q38" s="26">
        <v>5788996</v>
      </c>
      <c r="R38" s="26">
        <v>976915</v>
      </c>
      <c r="S38" s="26">
        <v>1206760</v>
      </c>
      <c r="T38" s="26">
        <v>1323979</v>
      </c>
      <c r="U38" s="26">
        <v>3507654</v>
      </c>
      <c r="V38" s="26">
        <v>26283347</v>
      </c>
      <c r="W38" s="26">
        <v>7855000</v>
      </c>
      <c r="X38" s="26">
        <v>18428347</v>
      </c>
      <c r="Y38" s="106">
        <v>234.61</v>
      </c>
      <c r="Z38" s="28">
        <v>7855000</v>
      </c>
    </row>
    <row r="39" spans="1:26" ht="13.5">
      <c r="A39" s="226" t="s">
        <v>58</v>
      </c>
      <c r="B39" s="229"/>
      <c r="C39" s="138">
        <f aca="true" t="shared" si="4" ref="C39:X39">SUM(C37:C38)</f>
        <v>3152795</v>
      </c>
      <c r="D39" s="42">
        <f t="shared" si="4"/>
        <v>2755000</v>
      </c>
      <c r="E39" s="43">
        <f t="shared" si="4"/>
        <v>7855000</v>
      </c>
      <c r="F39" s="43">
        <f t="shared" si="4"/>
        <v>103339</v>
      </c>
      <c r="G39" s="43">
        <f t="shared" si="4"/>
        <v>0</v>
      </c>
      <c r="H39" s="43">
        <f t="shared" si="4"/>
        <v>4382619</v>
      </c>
      <c r="I39" s="43">
        <f t="shared" si="4"/>
        <v>4485958</v>
      </c>
      <c r="J39" s="43">
        <f t="shared" si="4"/>
        <v>4275918</v>
      </c>
      <c r="K39" s="43">
        <f t="shared" si="4"/>
        <v>4166913</v>
      </c>
      <c r="L39" s="43">
        <f t="shared" si="4"/>
        <v>4057908</v>
      </c>
      <c r="M39" s="43">
        <f t="shared" si="4"/>
        <v>12500739</v>
      </c>
      <c r="N39" s="43">
        <f t="shared" si="4"/>
        <v>3947738</v>
      </c>
      <c r="O39" s="43">
        <f t="shared" si="4"/>
        <v>864343</v>
      </c>
      <c r="P39" s="43">
        <f t="shared" si="4"/>
        <v>976915</v>
      </c>
      <c r="Q39" s="43">
        <f t="shared" si="4"/>
        <v>5788996</v>
      </c>
      <c r="R39" s="43">
        <f t="shared" si="4"/>
        <v>976915</v>
      </c>
      <c r="S39" s="43">
        <f t="shared" si="4"/>
        <v>1206760</v>
      </c>
      <c r="T39" s="43">
        <f t="shared" si="4"/>
        <v>1323979</v>
      </c>
      <c r="U39" s="43">
        <f t="shared" si="4"/>
        <v>3507654</v>
      </c>
      <c r="V39" s="43">
        <f t="shared" si="4"/>
        <v>26283347</v>
      </c>
      <c r="W39" s="43">
        <f t="shared" si="4"/>
        <v>7855000</v>
      </c>
      <c r="X39" s="43">
        <f t="shared" si="4"/>
        <v>18428347</v>
      </c>
      <c r="Y39" s="188">
        <f>+IF(W39&lt;&gt;0,+(X39/W39)*100,0)</f>
        <v>234.606581795035</v>
      </c>
      <c r="Z39" s="45">
        <f>SUM(Z37:Z38)</f>
        <v>7855000</v>
      </c>
    </row>
    <row r="40" spans="1:26" ht="13.5">
      <c r="A40" s="226" t="s">
        <v>169</v>
      </c>
      <c r="B40" s="227"/>
      <c r="C40" s="138">
        <f aca="true" t="shared" si="5" ref="C40:X40">+C34+C39</f>
        <v>92016805</v>
      </c>
      <c r="D40" s="38">
        <f t="shared" si="5"/>
        <v>2755000</v>
      </c>
      <c r="E40" s="39">
        <f t="shared" si="5"/>
        <v>7855000</v>
      </c>
      <c r="F40" s="39">
        <f t="shared" si="5"/>
        <v>24529601</v>
      </c>
      <c r="G40" s="39">
        <f t="shared" si="5"/>
        <v>7020759</v>
      </c>
      <c r="H40" s="39">
        <f t="shared" si="5"/>
        <v>61892305</v>
      </c>
      <c r="I40" s="39">
        <f t="shared" si="5"/>
        <v>93442665</v>
      </c>
      <c r="J40" s="39">
        <f t="shared" si="5"/>
        <v>53834507</v>
      </c>
      <c r="K40" s="39">
        <f t="shared" si="5"/>
        <v>52734887</v>
      </c>
      <c r="L40" s="39">
        <f t="shared" si="5"/>
        <v>50961916</v>
      </c>
      <c r="M40" s="39">
        <f t="shared" si="5"/>
        <v>157531310</v>
      </c>
      <c r="N40" s="39">
        <f t="shared" si="5"/>
        <v>61261617</v>
      </c>
      <c r="O40" s="39">
        <f t="shared" si="5"/>
        <v>25026622</v>
      </c>
      <c r="P40" s="39">
        <f t="shared" si="5"/>
        <v>33637240</v>
      </c>
      <c r="Q40" s="39">
        <f t="shared" si="5"/>
        <v>119925479</v>
      </c>
      <c r="R40" s="39">
        <f t="shared" si="5"/>
        <v>25751927</v>
      </c>
      <c r="S40" s="39">
        <f t="shared" si="5"/>
        <v>30884426</v>
      </c>
      <c r="T40" s="39">
        <f t="shared" si="5"/>
        <v>32185951</v>
      </c>
      <c r="U40" s="39">
        <f t="shared" si="5"/>
        <v>88822304</v>
      </c>
      <c r="V40" s="39">
        <f t="shared" si="5"/>
        <v>459721758</v>
      </c>
      <c r="W40" s="39">
        <f t="shared" si="5"/>
        <v>7855000</v>
      </c>
      <c r="X40" s="39">
        <f t="shared" si="5"/>
        <v>451866758</v>
      </c>
      <c r="Y40" s="140">
        <f>+IF(W40&lt;&gt;0,+(X40/W40)*100,0)</f>
        <v>5752.600356460853</v>
      </c>
      <c r="Z40" s="40">
        <f>+Z34+Z39</f>
        <v>7855000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1244970820</v>
      </c>
      <c r="D42" s="234">
        <f t="shared" si="6"/>
        <v>1790713000</v>
      </c>
      <c r="E42" s="235">
        <f t="shared" si="6"/>
        <v>7415488</v>
      </c>
      <c r="F42" s="235">
        <f t="shared" si="6"/>
        <v>73239152</v>
      </c>
      <c r="G42" s="235">
        <f t="shared" si="6"/>
        <v>56465274</v>
      </c>
      <c r="H42" s="235">
        <f t="shared" si="6"/>
        <v>1203653436</v>
      </c>
      <c r="I42" s="235">
        <f t="shared" si="6"/>
        <v>1333357862</v>
      </c>
      <c r="J42" s="235">
        <f t="shared" si="6"/>
        <v>1191233729</v>
      </c>
      <c r="K42" s="235">
        <f t="shared" si="6"/>
        <v>1291383186</v>
      </c>
      <c r="L42" s="235">
        <f t="shared" si="6"/>
        <v>1263051793</v>
      </c>
      <c r="M42" s="235">
        <f t="shared" si="6"/>
        <v>3745668708</v>
      </c>
      <c r="N42" s="235">
        <f t="shared" si="6"/>
        <v>2749826590</v>
      </c>
      <c r="O42" s="235">
        <f t="shared" si="6"/>
        <v>99330578</v>
      </c>
      <c r="P42" s="235">
        <f t="shared" si="6"/>
        <v>124268061</v>
      </c>
      <c r="Q42" s="235">
        <f t="shared" si="6"/>
        <v>2973425229</v>
      </c>
      <c r="R42" s="235">
        <f t="shared" si="6"/>
        <v>129983986</v>
      </c>
      <c r="S42" s="235">
        <f t="shared" si="6"/>
        <v>102471287</v>
      </c>
      <c r="T42" s="235">
        <f t="shared" si="6"/>
        <v>-26526502</v>
      </c>
      <c r="U42" s="235">
        <f t="shared" si="6"/>
        <v>205928771</v>
      </c>
      <c r="V42" s="235">
        <f t="shared" si="6"/>
        <v>8258380570</v>
      </c>
      <c r="W42" s="235">
        <f t="shared" si="6"/>
        <v>7415488</v>
      </c>
      <c r="X42" s="235">
        <f t="shared" si="6"/>
        <v>8250965082</v>
      </c>
      <c r="Y42" s="236">
        <f>+IF(W42&lt;&gt;0,+(X42/W42)*100,0)</f>
        <v>111266.65004380023</v>
      </c>
      <c r="Z42" s="237">
        <f>+Z25-Z40</f>
        <v>7415488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>
        <v>1244970820</v>
      </c>
      <c r="D45" s="25">
        <v>1790713000</v>
      </c>
      <c r="E45" s="26">
        <v>7415488</v>
      </c>
      <c r="F45" s="26">
        <v>73239152</v>
      </c>
      <c r="G45" s="26">
        <v>56465274</v>
      </c>
      <c r="H45" s="26">
        <v>1203653436</v>
      </c>
      <c r="I45" s="26">
        <v>1333357862</v>
      </c>
      <c r="J45" s="26">
        <v>1191233729</v>
      </c>
      <c r="K45" s="26">
        <v>1291383186</v>
      </c>
      <c r="L45" s="26">
        <v>1263051793</v>
      </c>
      <c r="M45" s="26">
        <v>3745668708</v>
      </c>
      <c r="N45" s="26">
        <v>2749826590</v>
      </c>
      <c r="O45" s="26">
        <v>99330578</v>
      </c>
      <c r="P45" s="26">
        <v>124268061</v>
      </c>
      <c r="Q45" s="26">
        <v>2973425229</v>
      </c>
      <c r="R45" s="26">
        <v>129983986</v>
      </c>
      <c r="S45" s="26">
        <v>102471287</v>
      </c>
      <c r="T45" s="26">
        <v>-26526502</v>
      </c>
      <c r="U45" s="26">
        <v>205928771</v>
      </c>
      <c r="V45" s="26">
        <v>8258380570</v>
      </c>
      <c r="W45" s="26">
        <v>7415488</v>
      </c>
      <c r="X45" s="26">
        <v>8250965082</v>
      </c>
      <c r="Y45" s="105">
        <v>111266.65</v>
      </c>
      <c r="Z45" s="28">
        <v>7415488</v>
      </c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1244970820</v>
      </c>
      <c r="D48" s="240">
        <f t="shared" si="7"/>
        <v>1790713000</v>
      </c>
      <c r="E48" s="195">
        <f t="shared" si="7"/>
        <v>7415488</v>
      </c>
      <c r="F48" s="195">
        <f t="shared" si="7"/>
        <v>73239152</v>
      </c>
      <c r="G48" s="195">
        <f t="shared" si="7"/>
        <v>56465274</v>
      </c>
      <c r="H48" s="195">
        <f t="shared" si="7"/>
        <v>1203653436</v>
      </c>
      <c r="I48" s="195">
        <f t="shared" si="7"/>
        <v>1333357862</v>
      </c>
      <c r="J48" s="195">
        <f t="shared" si="7"/>
        <v>1191233729</v>
      </c>
      <c r="K48" s="195">
        <f t="shared" si="7"/>
        <v>1291383186</v>
      </c>
      <c r="L48" s="195">
        <f t="shared" si="7"/>
        <v>1263051793</v>
      </c>
      <c r="M48" s="195">
        <f t="shared" si="7"/>
        <v>3745668708</v>
      </c>
      <c r="N48" s="195">
        <f t="shared" si="7"/>
        <v>2749826590</v>
      </c>
      <c r="O48" s="195">
        <f t="shared" si="7"/>
        <v>99330578</v>
      </c>
      <c r="P48" s="195">
        <f t="shared" si="7"/>
        <v>124268061</v>
      </c>
      <c r="Q48" s="195">
        <f t="shared" si="7"/>
        <v>2973425229</v>
      </c>
      <c r="R48" s="195">
        <f t="shared" si="7"/>
        <v>129983986</v>
      </c>
      <c r="S48" s="195">
        <f t="shared" si="7"/>
        <v>102471287</v>
      </c>
      <c r="T48" s="195">
        <f t="shared" si="7"/>
        <v>-26526502</v>
      </c>
      <c r="U48" s="195">
        <f t="shared" si="7"/>
        <v>205928771</v>
      </c>
      <c r="V48" s="195">
        <f t="shared" si="7"/>
        <v>8258380570</v>
      </c>
      <c r="W48" s="195">
        <f t="shared" si="7"/>
        <v>7415488</v>
      </c>
      <c r="X48" s="195">
        <f t="shared" si="7"/>
        <v>8250965082</v>
      </c>
      <c r="Y48" s="241">
        <f>+IF(W48&lt;&gt;0,+(X48/W48)*100,0)</f>
        <v>111266.65004380023</v>
      </c>
      <c r="Z48" s="208">
        <f>SUM(Z45:Z47)</f>
        <v>7415488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460833406</v>
      </c>
      <c r="D6" s="25">
        <v>29138760</v>
      </c>
      <c r="E6" s="26">
        <v>33387996</v>
      </c>
      <c r="F6" s="26">
        <v>1579735</v>
      </c>
      <c r="G6" s="26">
        <v>2315445</v>
      </c>
      <c r="H6" s="26">
        <v>7266767</v>
      </c>
      <c r="I6" s="26">
        <v>11161947</v>
      </c>
      <c r="J6" s="26">
        <v>2148733</v>
      </c>
      <c r="K6" s="26">
        <v>329341</v>
      </c>
      <c r="L6" s="26">
        <v>11052030</v>
      </c>
      <c r="M6" s="26">
        <v>13530104</v>
      </c>
      <c r="N6" s="26">
        <v>41291390</v>
      </c>
      <c r="O6" s="26">
        <v>928629</v>
      </c>
      <c r="P6" s="26">
        <v>15697997</v>
      </c>
      <c r="Q6" s="26">
        <v>57918016</v>
      </c>
      <c r="R6" s="26">
        <v>22522940</v>
      </c>
      <c r="S6" s="26">
        <v>-40818718</v>
      </c>
      <c r="T6" s="26">
        <v>1969045</v>
      </c>
      <c r="U6" s="26">
        <v>-16326733</v>
      </c>
      <c r="V6" s="26">
        <v>66283334</v>
      </c>
      <c r="W6" s="26">
        <v>33387996</v>
      </c>
      <c r="X6" s="26">
        <v>32895338</v>
      </c>
      <c r="Y6" s="106">
        <v>98.52</v>
      </c>
      <c r="Z6" s="28">
        <v>33387996</v>
      </c>
    </row>
    <row r="7" spans="1:26" ht="13.5">
      <c r="A7" s="225" t="s">
        <v>180</v>
      </c>
      <c r="B7" s="158" t="s">
        <v>71</v>
      </c>
      <c r="C7" s="121"/>
      <c r="D7" s="25">
        <v>430382000</v>
      </c>
      <c r="E7" s="26">
        <v>1000000</v>
      </c>
      <c r="F7" s="26">
        <v>83779364</v>
      </c>
      <c r="G7" s="26">
        <v>750000</v>
      </c>
      <c r="H7" s="26">
        <v>2529553</v>
      </c>
      <c r="I7" s="26">
        <v>87058917</v>
      </c>
      <c r="J7" s="26">
        <v>2123241</v>
      </c>
      <c r="K7" s="26">
        <v>66831491</v>
      </c>
      <c r="L7" s="26">
        <v>3128000</v>
      </c>
      <c r="M7" s="26">
        <v>72082732</v>
      </c>
      <c r="N7" s="26"/>
      <c r="O7" s="26">
        <v>1782600</v>
      </c>
      <c r="P7" s="26">
        <v>49668000</v>
      </c>
      <c r="Q7" s="26">
        <v>51450600</v>
      </c>
      <c r="R7" s="26"/>
      <c r="S7" s="26">
        <v>739928</v>
      </c>
      <c r="T7" s="26"/>
      <c r="U7" s="26">
        <v>739928</v>
      </c>
      <c r="V7" s="26">
        <v>211332177</v>
      </c>
      <c r="W7" s="26">
        <v>1000000</v>
      </c>
      <c r="X7" s="26">
        <v>210332177</v>
      </c>
      <c r="Y7" s="106">
        <v>21033.22</v>
      </c>
      <c r="Z7" s="28">
        <v>1000000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>
        <v>60425400</v>
      </c>
      <c r="H8" s="26"/>
      <c r="I8" s="26">
        <v>60425400</v>
      </c>
      <c r="J8" s="26"/>
      <c r="K8" s="26">
        <v>63592000</v>
      </c>
      <c r="L8" s="26"/>
      <c r="M8" s="26">
        <v>63592000</v>
      </c>
      <c r="N8" s="26"/>
      <c r="O8" s="26">
        <v>7838000</v>
      </c>
      <c r="P8" s="26">
        <v>63885500</v>
      </c>
      <c r="Q8" s="26">
        <v>71723500</v>
      </c>
      <c r="R8" s="26">
        <v>12628900</v>
      </c>
      <c r="S8" s="26">
        <v>2062700</v>
      </c>
      <c r="T8" s="26">
        <v>14653900</v>
      </c>
      <c r="U8" s="26">
        <v>29345500</v>
      </c>
      <c r="V8" s="26">
        <v>225086400</v>
      </c>
      <c r="W8" s="26"/>
      <c r="X8" s="26">
        <v>225086400</v>
      </c>
      <c r="Y8" s="106"/>
      <c r="Z8" s="28"/>
    </row>
    <row r="9" spans="1:26" ht="13.5">
      <c r="A9" s="225" t="s">
        <v>182</v>
      </c>
      <c r="B9" s="158"/>
      <c r="C9" s="121">
        <v>9351008</v>
      </c>
      <c r="D9" s="25"/>
      <c r="E9" s="26">
        <v>9270000</v>
      </c>
      <c r="F9" s="26">
        <v>848995</v>
      </c>
      <c r="G9" s="26">
        <v>5653622</v>
      </c>
      <c r="H9" s="26">
        <v>38129</v>
      </c>
      <c r="I9" s="26">
        <v>6540746</v>
      </c>
      <c r="J9" s="26">
        <v>975753</v>
      </c>
      <c r="K9" s="26">
        <v>941392</v>
      </c>
      <c r="L9" s="26">
        <v>701165</v>
      </c>
      <c r="M9" s="26">
        <v>2618310</v>
      </c>
      <c r="N9" s="26">
        <v>1253620</v>
      </c>
      <c r="O9" s="26">
        <v>976052</v>
      </c>
      <c r="P9" s="26">
        <v>883716</v>
      </c>
      <c r="Q9" s="26">
        <v>3113388</v>
      </c>
      <c r="R9" s="26">
        <v>989145</v>
      </c>
      <c r="S9" s="26">
        <v>1116284</v>
      </c>
      <c r="T9" s="26">
        <v>925880</v>
      </c>
      <c r="U9" s="26">
        <v>3031309</v>
      </c>
      <c r="V9" s="26">
        <v>15303753</v>
      </c>
      <c r="W9" s="26">
        <v>9270000</v>
      </c>
      <c r="X9" s="26">
        <v>6033753</v>
      </c>
      <c r="Y9" s="106">
        <v>65.09</v>
      </c>
      <c r="Z9" s="28">
        <v>9270000</v>
      </c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-273123149</v>
      </c>
      <c r="D12" s="25">
        <v>-306824412</v>
      </c>
      <c r="E12" s="26">
        <v>-153589992</v>
      </c>
      <c r="F12" s="26">
        <v>-8970893</v>
      </c>
      <c r="G12" s="26">
        <v>-16361018</v>
      </c>
      <c r="H12" s="26">
        <v>-19370847</v>
      </c>
      <c r="I12" s="26">
        <v>-44702758</v>
      </c>
      <c r="J12" s="26">
        <v>-22083562</v>
      </c>
      <c r="K12" s="26">
        <v>-18948975</v>
      </c>
      <c r="L12" s="26">
        <v>-10141131</v>
      </c>
      <c r="M12" s="26">
        <v>-51173668</v>
      </c>
      <c r="N12" s="26">
        <v>-17388015</v>
      </c>
      <c r="O12" s="26">
        <v>-22766517</v>
      </c>
      <c r="P12" s="26">
        <v>-25716091</v>
      </c>
      <c r="Q12" s="26">
        <v>-65870623</v>
      </c>
      <c r="R12" s="26">
        <v>-27382507</v>
      </c>
      <c r="S12" s="26">
        <v>-8486455</v>
      </c>
      <c r="T12" s="26">
        <v>-25000559</v>
      </c>
      <c r="U12" s="26">
        <v>-60869521</v>
      </c>
      <c r="V12" s="26">
        <v>-222616570</v>
      </c>
      <c r="W12" s="26">
        <v>-153589992</v>
      </c>
      <c r="X12" s="26">
        <v>-69026578</v>
      </c>
      <c r="Y12" s="106">
        <v>44.94</v>
      </c>
      <c r="Z12" s="28">
        <v>-153589992</v>
      </c>
    </row>
    <row r="13" spans="1:26" ht="13.5">
      <c r="A13" s="225" t="s">
        <v>39</v>
      </c>
      <c r="B13" s="158"/>
      <c r="C13" s="121"/>
      <c r="D13" s="25"/>
      <c r="E13" s="26"/>
      <c r="F13" s="26">
        <v>-43567</v>
      </c>
      <c r="G13" s="26"/>
      <c r="H13" s="26">
        <v>-82477</v>
      </c>
      <c r="I13" s="26">
        <v>-126044</v>
      </c>
      <c r="J13" s="26">
        <v>-40206</v>
      </c>
      <c r="K13" s="26">
        <v>-37901</v>
      </c>
      <c r="L13" s="26">
        <v>-37901</v>
      </c>
      <c r="M13" s="26">
        <v>-116008</v>
      </c>
      <c r="N13" s="26">
        <v>-36737</v>
      </c>
      <c r="O13" s="26">
        <v>-32119</v>
      </c>
      <c r="P13" s="26">
        <v>-34334</v>
      </c>
      <c r="Q13" s="26">
        <v>-103190</v>
      </c>
      <c r="R13" s="26"/>
      <c r="S13" s="26">
        <v>-63968</v>
      </c>
      <c r="T13" s="26">
        <v>-29687</v>
      </c>
      <c r="U13" s="26">
        <v>-93655</v>
      </c>
      <c r="V13" s="26">
        <v>-438897</v>
      </c>
      <c r="W13" s="26"/>
      <c r="X13" s="26">
        <v>-438897</v>
      </c>
      <c r="Y13" s="106"/>
      <c r="Z13" s="28"/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>
        <v>-250000</v>
      </c>
      <c r="L14" s="26"/>
      <c r="M14" s="26">
        <v>-250000</v>
      </c>
      <c r="N14" s="26"/>
      <c r="O14" s="26"/>
      <c r="P14" s="26"/>
      <c r="Q14" s="26"/>
      <c r="R14" s="26"/>
      <c r="S14" s="26"/>
      <c r="T14" s="26"/>
      <c r="U14" s="26"/>
      <c r="V14" s="26">
        <v>-250000</v>
      </c>
      <c r="W14" s="26"/>
      <c r="X14" s="26">
        <v>-250000</v>
      </c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197061265</v>
      </c>
      <c r="D15" s="38">
        <f t="shared" si="0"/>
        <v>152696348</v>
      </c>
      <c r="E15" s="39">
        <f t="shared" si="0"/>
        <v>-109931996</v>
      </c>
      <c r="F15" s="39">
        <f t="shared" si="0"/>
        <v>77193634</v>
      </c>
      <c r="G15" s="39">
        <f t="shared" si="0"/>
        <v>52783449</v>
      </c>
      <c r="H15" s="39">
        <f t="shared" si="0"/>
        <v>-9618875</v>
      </c>
      <c r="I15" s="39">
        <f t="shared" si="0"/>
        <v>120358208</v>
      </c>
      <c r="J15" s="39">
        <f t="shared" si="0"/>
        <v>-16876041</v>
      </c>
      <c r="K15" s="39">
        <f t="shared" si="0"/>
        <v>112457348</v>
      </c>
      <c r="L15" s="39">
        <f t="shared" si="0"/>
        <v>4702163</v>
      </c>
      <c r="M15" s="39">
        <f t="shared" si="0"/>
        <v>100283470</v>
      </c>
      <c r="N15" s="39">
        <f t="shared" si="0"/>
        <v>25120258</v>
      </c>
      <c r="O15" s="39">
        <f t="shared" si="0"/>
        <v>-11273355</v>
      </c>
      <c r="P15" s="39">
        <f t="shared" si="0"/>
        <v>104384788</v>
      </c>
      <c r="Q15" s="39">
        <f t="shared" si="0"/>
        <v>118231691</v>
      </c>
      <c r="R15" s="39">
        <f t="shared" si="0"/>
        <v>8758478</v>
      </c>
      <c r="S15" s="39">
        <f t="shared" si="0"/>
        <v>-45450229</v>
      </c>
      <c r="T15" s="39">
        <f t="shared" si="0"/>
        <v>-7481421</v>
      </c>
      <c r="U15" s="39">
        <f t="shared" si="0"/>
        <v>-44173172</v>
      </c>
      <c r="V15" s="39">
        <f t="shared" si="0"/>
        <v>294700197</v>
      </c>
      <c r="W15" s="39">
        <f t="shared" si="0"/>
        <v>-109931996</v>
      </c>
      <c r="X15" s="39">
        <f t="shared" si="0"/>
        <v>404632193</v>
      </c>
      <c r="Y15" s="140">
        <f>+IF(W15&lt;&gt;0,+(X15/W15)*100,0)</f>
        <v>-368.0749988383728</v>
      </c>
      <c r="Z15" s="40">
        <f>SUM(Z6:Z14)</f>
        <v>-109931996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>
        <v>124968997</v>
      </c>
      <c r="D19" s="25"/>
      <c r="E19" s="26">
        <v>430382000</v>
      </c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>
        <v>430382000</v>
      </c>
      <c r="X19" s="125">
        <v>-430382000</v>
      </c>
      <c r="Y19" s="107">
        <v>-100</v>
      </c>
      <c r="Z19" s="200">
        <v>430382000</v>
      </c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/>
      <c r="D24" s="25">
        <v>-226038276</v>
      </c>
      <c r="E24" s="26">
        <v>-226038000</v>
      </c>
      <c r="F24" s="26">
        <v>-1426626</v>
      </c>
      <c r="G24" s="26">
        <v>-5527094</v>
      </c>
      <c r="H24" s="26">
        <v>-17101193</v>
      </c>
      <c r="I24" s="26">
        <v>-24054913</v>
      </c>
      <c r="J24" s="26">
        <v>-9494334</v>
      </c>
      <c r="K24" s="26">
        <v>-9305501</v>
      </c>
      <c r="L24" s="26">
        <v>-21410000</v>
      </c>
      <c r="M24" s="26">
        <v>-40209835</v>
      </c>
      <c r="N24" s="26">
        <v>-7287320</v>
      </c>
      <c r="O24" s="26">
        <v>-7013678</v>
      </c>
      <c r="P24" s="26">
        <v>-22739119</v>
      </c>
      <c r="Q24" s="26">
        <v>-37040117</v>
      </c>
      <c r="R24" s="26">
        <v>-16845867</v>
      </c>
      <c r="S24" s="26">
        <v>-20432</v>
      </c>
      <c r="T24" s="26">
        <v>-51394882</v>
      </c>
      <c r="U24" s="26">
        <v>-68261181</v>
      </c>
      <c r="V24" s="26">
        <v>-169566046</v>
      </c>
      <c r="W24" s="26">
        <v>-226038000</v>
      </c>
      <c r="X24" s="26">
        <v>56471954</v>
      </c>
      <c r="Y24" s="106">
        <v>-24.98</v>
      </c>
      <c r="Z24" s="28">
        <v>-226038000</v>
      </c>
    </row>
    <row r="25" spans="1:26" ht="13.5">
      <c r="A25" s="226" t="s">
        <v>193</v>
      </c>
      <c r="B25" s="227"/>
      <c r="C25" s="138">
        <f aca="true" t="shared" si="1" ref="C25:X25">SUM(C19:C24)</f>
        <v>124968997</v>
      </c>
      <c r="D25" s="38">
        <f t="shared" si="1"/>
        <v>-226038276</v>
      </c>
      <c r="E25" s="39">
        <f t="shared" si="1"/>
        <v>204344000</v>
      </c>
      <c r="F25" s="39">
        <f t="shared" si="1"/>
        <v>-1426626</v>
      </c>
      <c r="G25" s="39">
        <f t="shared" si="1"/>
        <v>-5527094</v>
      </c>
      <c r="H25" s="39">
        <f t="shared" si="1"/>
        <v>-17101193</v>
      </c>
      <c r="I25" s="39">
        <f t="shared" si="1"/>
        <v>-24054913</v>
      </c>
      <c r="J25" s="39">
        <f t="shared" si="1"/>
        <v>-9494334</v>
      </c>
      <c r="K25" s="39">
        <f t="shared" si="1"/>
        <v>-9305501</v>
      </c>
      <c r="L25" s="39">
        <f t="shared" si="1"/>
        <v>-21410000</v>
      </c>
      <c r="M25" s="39">
        <f t="shared" si="1"/>
        <v>-40209835</v>
      </c>
      <c r="N25" s="39">
        <f t="shared" si="1"/>
        <v>-7287320</v>
      </c>
      <c r="O25" s="39">
        <f t="shared" si="1"/>
        <v>-7013678</v>
      </c>
      <c r="P25" s="39">
        <f t="shared" si="1"/>
        <v>-22739119</v>
      </c>
      <c r="Q25" s="39">
        <f t="shared" si="1"/>
        <v>-37040117</v>
      </c>
      <c r="R25" s="39">
        <f t="shared" si="1"/>
        <v>-16845867</v>
      </c>
      <c r="S25" s="39">
        <f t="shared" si="1"/>
        <v>-20432</v>
      </c>
      <c r="T25" s="39">
        <f t="shared" si="1"/>
        <v>-51394882</v>
      </c>
      <c r="U25" s="39">
        <f t="shared" si="1"/>
        <v>-68261181</v>
      </c>
      <c r="V25" s="39">
        <f t="shared" si="1"/>
        <v>-169566046</v>
      </c>
      <c r="W25" s="39">
        <f t="shared" si="1"/>
        <v>204344000</v>
      </c>
      <c r="X25" s="39">
        <f t="shared" si="1"/>
        <v>-373910046</v>
      </c>
      <c r="Y25" s="140">
        <f>+IF(W25&lt;&gt;0,+(X25/W25)*100,0)</f>
        <v>-182.98068257448224</v>
      </c>
      <c r="Z25" s="40">
        <f>SUM(Z19:Z24)</f>
        <v>204344000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>
        <v>-1324074</v>
      </c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-1324074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320706188</v>
      </c>
      <c r="D36" s="65">
        <f t="shared" si="3"/>
        <v>-73341928</v>
      </c>
      <c r="E36" s="66">
        <f t="shared" si="3"/>
        <v>94412004</v>
      </c>
      <c r="F36" s="66">
        <f t="shared" si="3"/>
        <v>75767008</v>
      </c>
      <c r="G36" s="66">
        <f t="shared" si="3"/>
        <v>47256355</v>
      </c>
      <c r="H36" s="66">
        <f t="shared" si="3"/>
        <v>-26720068</v>
      </c>
      <c r="I36" s="66">
        <f t="shared" si="3"/>
        <v>96303295</v>
      </c>
      <c r="J36" s="66">
        <f t="shared" si="3"/>
        <v>-26370375</v>
      </c>
      <c r="K36" s="66">
        <f t="shared" si="3"/>
        <v>103151847</v>
      </c>
      <c r="L36" s="66">
        <f t="shared" si="3"/>
        <v>-16707837</v>
      </c>
      <c r="M36" s="66">
        <f t="shared" si="3"/>
        <v>60073635</v>
      </c>
      <c r="N36" s="66">
        <f t="shared" si="3"/>
        <v>17832938</v>
      </c>
      <c r="O36" s="66">
        <f t="shared" si="3"/>
        <v>-18287033</v>
      </c>
      <c r="P36" s="66">
        <f t="shared" si="3"/>
        <v>81645669</v>
      </c>
      <c r="Q36" s="66">
        <f t="shared" si="3"/>
        <v>81191574</v>
      </c>
      <c r="R36" s="66">
        <f t="shared" si="3"/>
        <v>-8087389</v>
      </c>
      <c r="S36" s="66">
        <f t="shared" si="3"/>
        <v>-45470661</v>
      </c>
      <c r="T36" s="66">
        <f t="shared" si="3"/>
        <v>-58876303</v>
      </c>
      <c r="U36" s="66">
        <f t="shared" si="3"/>
        <v>-112434353</v>
      </c>
      <c r="V36" s="66">
        <f t="shared" si="3"/>
        <v>125134151</v>
      </c>
      <c r="W36" s="66">
        <f t="shared" si="3"/>
        <v>94412004</v>
      </c>
      <c r="X36" s="66">
        <f t="shared" si="3"/>
        <v>30722147</v>
      </c>
      <c r="Y36" s="103">
        <f>+IF(W36&lt;&gt;0,+(X36/W36)*100,0)</f>
        <v>32.540509361500256</v>
      </c>
      <c r="Z36" s="68">
        <f>+Z15+Z25+Z34</f>
        <v>94412004</v>
      </c>
    </row>
    <row r="37" spans="1:26" ht="13.5">
      <c r="A37" s="225" t="s">
        <v>201</v>
      </c>
      <c r="B37" s="158" t="s">
        <v>95</v>
      </c>
      <c r="C37" s="119">
        <v>77624158</v>
      </c>
      <c r="D37" s="65"/>
      <c r="E37" s="66">
        <v>77624158</v>
      </c>
      <c r="F37" s="66">
        <v>148170288</v>
      </c>
      <c r="G37" s="66">
        <v>223937296</v>
      </c>
      <c r="H37" s="66">
        <v>271193651</v>
      </c>
      <c r="I37" s="66">
        <v>148170288</v>
      </c>
      <c r="J37" s="66">
        <v>244473583</v>
      </c>
      <c r="K37" s="66">
        <v>218103208</v>
      </c>
      <c r="L37" s="66">
        <v>321255055</v>
      </c>
      <c r="M37" s="66">
        <v>244473583</v>
      </c>
      <c r="N37" s="66">
        <v>304547218</v>
      </c>
      <c r="O37" s="66">
        <v>322380156</v>
      </c>
      <c r="P37" s="66">
        <v>304093123</v>
      </c>
      <c r="Q37" s="66">
        <v>304547218</v>
      </c>
      <c r="R37" s="66">
        <v>385738792</v>
      </c>
      <c r="S37" s="66">
        <v>377651403</v>
      </c>
      <c r="T37" s="66">
        <v>332180742</v>
      </c>
      <c r="U37" s="66">
        <v>385738792</v>
      </c>
      <c r="V37" s="66">
        <v>148170288</v>
      </c>
      <c r="W37" s="66">
        <v>77624158</v>
      </c>
      <c r="X37" s="66">
        <v>70546130</v>
      </c>
      <c r="Y37" s="103">
        <v>90.88</v>
      </c>
      <c r="Z37" s="68">
        <v>77624158</v>
      </c>
    </row>
    <row r="38" spans="1:26" ht="13.5">
      <c r="A38" s="243" t="s">
        <v>202</v>
      </c>
      <c r="B38" s="232" t="s">
        <v>95</v>
      </c>
      <c r="C38" s="233">
        <v>398330346</v>
      </c>
      <c r="D38" s="234">
        <v>-73341928</v>
      </c>
      <c r="E38" s="235">
        <v>172036162</v>
      </c>
      <c r="F38" s="235">
        <v>223937296</v>
      </c>
      <c r="G38" s="235">
        <v>271193651</v>
      </c>
      <c r="H38" s="235">
        <v>244473583</v>
      </c>
      <c r="I38" s="235">
        <v>244473583</v>
      </c>
      <c r="J38" s="235">
        <v>218103208</v>
      </c>
      <c r="K38" s="235">
        <v>321255055</v>
      </c>
      <c r="L38" s="235">
        <v>304547218</v>
      </c>
      <c r="M38" s="235">
        <v>304547218</v>
      </c>
      <c r="N38" s="235">
        <v>322380156</v>
      </c>
      <c r="O38" s="235">
        <v>304093123</v>
      </c>
      <c r="P38" s="235">
        <v>385738792</v>
      </c>
      <c r="Q38" s="235">
        <v>385738792</v>
      </c>
      <c r="R38" s="235">
        <v>377651403</v>
      </c>
      <c r="S38" s="235">
        <v>332180742</v>
      </c>
      <c r="T38" s="235">
        <v>273304439</v>
      </c>
      <c r="U38" s="235">
        <v>273304439</v>
      </c>
      <c r="V38" s="235">
        <v>273304439</v>
      </c>
      <c r="W38" s="235">
        <v>172036162</v>
      </c>
      <c r="X38" s="235">
        <v>101268277</v>
      </c>
      <c r="Y38" s="236">
        <v>58.86</v>
      </c>
      <c r="Z38" s="237">
        <v>172036162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2011-08-12T16:34:00Z</dcterms:created>
  <dcterms:modified xsi:type="dcterms:W3CDTF">2011-08-12T16:34:00Z</dcterms:modified>
  <cp:category/>
  <cp:version/>
  <cp:contentType/>
  <cp:contentStatus/>
</cp:coreProperties>
</file>